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drawings/drawing14.xml" ContentType="application/vnd.openxmlformats-officedocument.drawingml.chartshapes+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drawings/drawing16.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9.xml" ContentType="application/vnd.openxmlformats-officedocument.drawingml.chartshapes+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harts/chart15.xml" ContentType="application/vnd.openxmlformats-officedocument.drawingml.chart+xml"/>
  <Override PartName="/xl/drawings/drawing22.xml" ContentType="application/vnd.openxmlformats-officedocument.drawingml.chartshapes+xml"/>
  <Override PartName="/xl/charts/chart16.xml" ContentType="application/vnd.openxmlformats-officedocument.drawingml.chart+xml"/>
  <Override PartName="/xl/theme/themeOverride3.xml" ContentType="application/vnd.openxmlformats-officedocument.themeOverride+xml"/>
  <Override PartName="/xl/drawings/drawing23.xml" ContentType="application/vnd.openxmlformats-officedocument.drawingml.chartshapes+xml"/>
  <Override PartName="/xl/drawings/drawing24.xml" ContentType="application/vnd.openxmlformats-officedocument.drawing+xml"/>
  <Override PartName="/xl/charts/chart17.xml" ContentType="application/vnd.openxmlformats-officedocument.drawingml.chart+xml"/>
  <Override PartName="/xl/drawings/drawing25.xml" ContentType="application/vnd.openxmlformats-officedocument.drawingml.chartshapes+xml"/>
  <Override PartName="/xl/charts/chart18.xml" ContentType="application/vnd.openxmlformats-officedocument.drawingml.chart+xml"/>
  <Override PartName="/xl/theme/themeOverride4.xml" ContentType="application/vnd.openxmlformats-officedocument.themeOverride+xml"/>
  <Override PartName="/xl/drawings/drawing26.xml" ContentType="application/vnd.openxmlformats-officedocument.drawingml.chartshapes+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Products\Reports\Overseas Contingency Operations\OCO Data (Shared Drive)\"/>
    </mc:Choice>
  </mc:AlternateContent>
  <bookViews>
    <workbookView xWindow="0" yWindow="0" windowWidth="28800" windowHeight="12300" activeTab="1"/>
  </bookViews>
  <sheets>
    <sheet name="Table 1 and Figure 1" sheetId="1" r:id="rId1"/>
    <sheet name="Figure 2" sheetId="8" r:id="rId2"/>
    <sheet name="DOD Base-Supps" sheetId="6" r:id="rId3"/>
    <sheet name="DOD Table 6-8" sheetId="7" r:id="rId4"/>
    <sheet name="Figure 3" sheetId="3" r:id="rId5"/>
    <sheet name="Table 2.1 FY2018 + FY2019" sheetId="24" r:id="rId6"/>
    <sheet name="Figures 4-5" sheetId="14" r:id="rId7"/>
    <sheet name="Figure 6" sheetId="4" r:id="rId8"/>
    <sheet name="Figure 7" sheetId="11" r:id="rId9"/>
    <sheet name="CoW data" sheetId="10" r:id="rId10"/>
    <sheet name="Figure 8" sheetId="19" r:id="rId11"/>
    <sheet name="Figures 9 and 10" sheetId="20" r:id="rId12"/>
    <sheet name="Table 3" sheetId="21" r:id="rId13"/>
    <sheet name="Initial Figure 11" sheetId="16" r:id="rId14"/>
    <sheet name="Final Figure 11" sheetId="23" r:id="rId15"/>
    <sheet name="initial BCA over tim (NOT USED)" sheetId="5" r:id="rId16"/>
    <sheet name="final BCA over time (NOT USED)" sheetId="22" r:id="rId17"/>
    <sheet name="CBO discretionary data" sheetId="17" r:id="rId18"/>
    <sheet name="OMB discretionary data" sheetId="18" r:id="rId19"/>
    <sheet name="OMB Table 10.1" sheetId="9" r:id="rId20"/>
    <sheet name="Table 2.1 Pivot Table" sheetId="13" r:id="rId21"/>
    <sheet name="DOD Table 2.1" sheetId="12" r:id="rId22"/>
  </sheets>
  <externalReferences>
    <externalReference r:id="rId23"/>
    <externalReference r:id="rId24"/>
    <externalReference r:id="rId25"/>
    <externalReference r:id="rId26"/>
  </externalReferences>
  <calcPr calcId="162913"/>
  <pivotCaches>
    <pivotCache cacheId="0" r:id="rId27"/>
    <pivotCache cacheId="1" r:id="rId2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24" l="1"/>
  <c r="E3" i="24"/>
  <c r="E4" i="24"/>
  <c r="E5" i="24"/>
  <c r="E6" i="24"/>
  <c r="E7" i="24"/>
  <c r="E8" i="24"/>
  <c r="E9" i="24"/>
  <c r="E10" i="24"/>
  <c r="E11" i="24"/>
  <c r="E12" i="24"/>
  <c r="E13" i="24"/>
  <c r="E14" i="24"/>
  <c r="E15" i="24"/>
  <c r="E16" i="24"/>
  <c r="E17" i="24"/>
  <c r="E18" i="24"/>
  <c r="E19" i="24"/>
  <c r="E20" i="24"/>
  <c r="E2" i="24"/>
  <c r="F25" i="24"/>
  <c r="F26" i="24"/>
  <c r="F27" i="24"/>
  <c r="F28" i="24"/>
  <c r="F29" i="24"/>
  <c r="F30" i="24"/>
  <c r="F31" i="24"/>
  <c r="F32" i="24"/>
  <c r="F33" i="24"/>
  <c r="F34" i="24"/>
  <c r="F35" i="24"/>
  <c r="F36" i="24"/>
  <c r="F37" i="24"/>
  <c r="F38" i="24"/>
  <c r="F39" i="24"/>
  <c r="F40" i="24"/>
  <c r="F41" i="24"/>
  <c r="F42" i="24"/>
  <c r="F43" i="24"/>
  <c r="F44" i="24"/>
  <c r="F24" i="24"/>
  <c r="I30" i="24"/>
  <c r="I29" i="24"/>
  <c r="I20" i="24"/>
  <c r="I19" i="24"/>
  <c r="F3" i="24"/>
  <c r="F4" i="24"/>
  <c r="F5" i="24"/>
  <c r="F6" i="24"/>
  <c r="F7" i="24"/>
  <c r="F8" i="24"/>
  <c r="F9" i="24"/>
  <c r="F10" i="24"/>
  <c r="F11" i="24"/>
  <c r="F12" i="24"/>
  <c r="F13" i="24"/>
  <c r="F14" i="24"/>
  <c r="F15" i="24"/>
  <c r="F16" i="24"/>
  <c r="F17" i="24"/>
  <c r="F18" i="24"/>
  <c r="F19" i="24"/>
  <c r="F20" i="24"/>
  <c r="F2" i="24"/>
  <c r="C22" i="24"/>
  <c r="B70" i="6"/>
  <c r="B22" i="24"/>
  <c r="F22" i="24" l="1"/>
  <c r="C30" i="1" l="1"/>
  <c r="C29" i="1"/>
  <c r="C28" i="1"/>
  <c r="C27" i="1"/>
  <c r="C26" i="1"/>
  <c r="B27" i="1"/>
  <c r="B28" i="1"/>
  <c r="B29" i="1"/>
  <c r="B30" i="1"/>
  <c r="B31" i="1"/>
  <c r="B26" i="1"/>
  <c r="F5" i="23"/>
  <c r="C5" i="23"/>
  <c r="B5" i="23"/>
  <c r="H4" i="23"/>
  <c r="D4" i="23"/>
  <c r="M6" i="22"/>
  <c r="O4" i="22" s="1"/>
  <c r="P4" i="22" s="1"/>
  <c r="L6" i="22"/>
  <c r="M4" i="22"/>
  <c r="L4" i="22"/>
  <c r="M2" i="22"/>
  <c r="L2" i="22"/>
  <c r="O2" i="22" l="1"/>
  <c r="O6" i="22" l="1"/>
  <c r="P2" i="22"/>
  <c r="C3" i="21" l="1"/>
  <c r="C4" i="21"/>
  <c r="C5" i="21"/>
  <c r="C6" i="21"/>
  <c r="C7" i="21"/>
  <c r="C8" i="21"/>
  <c r="C9" i="21"/>
  <c r="C10" i="21"/>
  <c r="C11" i="21"/>
  <c r="C12" i="21"/>
  <c r="C13" i="21"/>
  <c r="C2" i="21"/>
  <c r="C3" i="20"/>
  <c r="C4" i="20"/>
  <c r="C5" i="20"/>
  <c r="C6" i="20"/>
  <c r="C2" i="20"/>
  <c r="B23" i="20"/>
  <c r="C20" i="20" s="1"/>
  <c r="B6" i="20"/>
  <c r="C22" i="20" l="1"/>
  <c r="C21" i="20"/>
  <c r="C23" i="20"/>
  <c r="C19" i="20"/>
  <c r="G12" i="4"/>
  <c r="H12" i="4"/>
  <c r="I12" i="4"/>
  <c r="F12" i="4"/>
  <c r="G21" i="1"/>
  <c r="G6" i="16" l="1"/>
  <c r="F6" i="16"/>
  <c r="E7" i="16"/>
  <c r="D6" i="16"/>
  <c r="C7" i="16"/>
  <c r="B7" i="16"/>
  <c r="E31" i="14"/>
  <c r="E32" i="14"/>
  <c r="E33" i="14"/>
  <c r="E34" i="14"/>
  <c r="E30" i="14"/>
  <c r="C31" i="14"/>
  <c r="C32" i="14"/>
  <c r="C33" i="14"/>
  <c r="C34" i="14"/>
  <c r="C30" i="14"/>
  <c r="C2" i="14"/>
  <c r="E2" i="14"/>
  <c r="G2" i="14"/>
  <c r="C3" i="14"/>
  <c r="E3" i="14"/>
  <c r="G3" i="14"/>
  <c r="C4" i="14"/>
  <c r="E4" i="14"/>
  <c r="G4" i="14"/>
  <c r="C5" i="14"/>
  <c r="E5" i="14"/>
  <c r="G5" i="14"/>
  <c r="C6" i="14"/>
  <c r="E6" i="14"/>
  <c r="G6" i="14"/>
  <c r="C7" i="14"/>
  <c r="E7" i="14"/>
  <c r="G7" i="14"/>
  <c r="C8" i="14"/>
  <c r="E8" i="14"/>
  <c r="G8" i="14"/>
  <c r="C9" i="14"/>
  <c r="E9" i="14"/>
  <c r="G9" i="14"/>
  <c r="K18" i="8" l="1"/>
  <c r="K17" i="8"/>
  <c r="K16" i="8"/>
  <c r="K4" i="8"/>
  <c r="K3" i="8"/>
  <c r="K2" i="8"/>
  <c r="I2" i="8"/>
  <c r="K73" i="8"/>
  <c r="K74" i="8" s="1"/>
  <c r="K72" i="8"/>
  <c r="C21" i="1" l="1"/>
  <c r="D21" i="1"/>
  <c r="E3" i="1"/>
  <c r="I3" i="1" s="1"/>
  <c r="E4" i="1"/>
  <c r="I4" i="1" s="1"/>
  <c r="E5" i="1"/>
  <c r="I5" i="1" s="1"/>
  <c r="E6" i="1"/>
  <c r="I6" i="1" s="1"/>
  <c r="E7" i="1"/>
  <c r="I7" i="1" s="1"/>
  <c r="E8" i="1"/>
  <c r="I8" i="1" s="1"/>
  <c r="E9" i="1"/>
  <c r="I9" i="1" s="1"/>
  <c r="E11" i="1"/>
  <c r="I11" i="1" s="1"/>
  <c r="E12" i="1"/>
  <c r="I12" i="1" s="1"/>
  <c r="E13" i="1"/>
  <c r="I13" i="1" s="1"/>
  <c r="E14" i="1"/>
  <c r="I14" i="1" s="1"/>
  <c r="E15" i="1"/>
  <c r="I15" i="1" s="1"/>
  <c r="E16" i="1"/>
  <c r="I16" i="1" s="1"/>
  <c r="E17" i="1"/>
  <c r="I17" i="1" s="1"/>
  <c r="E18" i="1"/>
  <c r="I18" i="1" s="1"/>
  <c r="E2" i="1"/>
  <c r="I2" i="1" s="1"/>
  <c r="A100" i="8"/>
  <c r="A99" i="8"/>
  <c r="A90" i="8"/>
  <c r="A89" i="8"/>
  <c r="G71" i="8"/>
  <c r="C71" i="8"/>
  <c r="E71" i="8" s="1"/>
  <c r="H71" i="8" s="1"/>
  <c r="G70" i="8"/>
  <c r="E70" i="8"/>
  <c r="H70" i="8" s="1"/>
  <c r="J70" i="8" s="1"/>
  <c r="C70" i="8"/>
  <c r="I70" i="8" s="1"/>
  <c r="I69" i="8"/>
  <c r="G69" i="8"/>
  <c r="E69" i="8"/>
  <c r="H69" i="8" s="1"/>
  <c r="J69" i="8" s="1"/>
  <c r="D69" i="8"/>
  <c r="G68" i="8"/>
  <c r="I68" i="8" s="1"/>
  <c r="E68" i="8"/>
  <c r="D68" i="8"/>
  <c r="I67" i="8"/>
  <c r="G67" i="8"/>
  <c r="E67" i="8"/>
  <c r="H67" i="8" s="1"/>
  <c r="J67" i="8" s="1"/>
  <c r="D67" i="8"/>
  <c r="G66" i="8"/>
  <c r="H66" i="8" s="1"/>
  <c r="E66" i="8"/>
  <c r="D66" i="8"/>
  <c r="I65" i="8"/>
  <c r="G65" i="8"/>
  <c r="E65" i="8"/>
  <c r="H65" i="8" s="1"/>
  <c r="J65" i="8" s="1"/>
  <c r="D65" i="8"/>
  <c r="G64" i="8"/>
  <c r="H64" i="8" s="1"/>
  <c r="E64" i="8"/>
  <c r="D64" i="8"/>
  <c r="I63" i="8"/>
  <c r="G63" i="8"/>
  <c r="E63" i="8"/>
  <c r="H63" i="8" s="1"/>
  <c r="J63" i="8" s="1"/>
  <c r="D63" i="8"/>
  <c r="I62" i="8"/>
  <c r="H62" i="8"/>
  <c r="J62" i="8" s="1"/>
  <c r="L62" i="8" s="1"/>
  <c r="G62" i="8"/>
  <c r="E62" i="8"/>
  <c r="D62" i="8"/>
  <c r="G61" i="8"/>
  <c r="I61" i="8" s="1"/>
  <c r="E61" i="8"/>
  <c r="H61" i="8" s="1"/>
  <c r="D61" i="8"/>
  <c r="I60" i="8"/>
  <c r="H60" i="8"/>
  <c r="J60" i="8" s="1"/>
  <c r="G60" i="8"/>
  <c r="E60" i="8"/>
  <c r="D60" i="8"/>
  <c r="G59" i="8"/>
  <c r="I59" i="8" s="1"/>
  <c r="E59" i="8"/>
  <c r="H59" i="8" s="1"/>
  <c r="D59" i="8"/>
  <c r="I58" i="8"/>
  <c r="H58" i="8"/>
  <c r="J58" i="8" s="1"/>
  <c r="G58" i="8"/>
  <c r="E58" i="8"/>
  <c r="D58" i="8"/>
  <c r="G57" i="8"/>
  <c r="I57" i="8" s="1"/>
  <c r="E57" i="8"/>
  <c r="H57" i="8" s="1"/>
  <c r="D57" i="8"/>
  <c r="I56" i="8"/>
  <c r="H56" i="8"/>
  <c r="J56" i="8" s="1"/>
  <c r="G56" i="8"/>
  <c r="E56" i="8"/>
  <c r="D56" i="8"/>
  <c r="G55" i="8"/>
  <c r="I55" i="8" s="1"/>
  <c r="E55" i="8"/>
  <c r="H55" i="8" s="1"/>
  <c r="D55" i="8"/>
  <c r="I54" i="8"/>
  <c r="H54" i="8"/>
  <c r="J54" i="8" s="1"/>
  <c r="G54" i="8"/>
  <c r="E54" i="8"/>
  <c r="D54" i="8"/>
  <c r="G53" i="8"/>
  <c r="I53" i="8" s="1"/>
  <c r="E53" i="8"/>
  <c r="H53" i="8" s="1"/>
  <c r="D53" i="8"/>
  <c r="I52" i="8"/>
  <c r="H52" i="8"/>
  <c r="J52" i="8" s="1"/>
  <c r="G52" i="8"/>
  <c r="E52" i="8"/>
  <c r="I51" i="8"/>
  <c r="G51" i="8"/>
  <c r="E51" i="8"/>
  <c r="H51" i="8" s="1"/>
  <c r="J51" i="8" s="1"/>
  <c r="G50" i="8"/>
  <c r="I50" i="8" s="1"/>
  <c r="E50" i="8"/>
  <c r="H50" i="8" s="1"/>
  <c r="J50" i="8" s="1"/>
  <c r="I49" i="8"/>
  <c r="H49" i="8"/>
  <c r="J49" i="8" s="1"/>
  <c r="G49" i="8"/>
  <c r="E49" i="8"/>
  <c r="I48" i="8"/>
  <c r="G48" i="8"/>
  <c r="E48" i="8"/>
  <c r="H48" i="8" s="1"/>
  <c r="J48" i="8" s="1"/>
  <c r="G47" i="8"/>
  <c r="I47" i="8" s="1"/>
  <c r="E47" i="8"/>
  <c r="H47" i="8" s="1"/>
  <c r="J47" i="8" s="1"/>
  <c r="G46" i="8"/>
  <c r="H46" i="8" s="1"/>
  <c r="E46" i="8"/>
  <c r="I45" i="8"/>
  <c r="H45" i="8"/>
  <c r="J45" i="8" s="1"/>
  <c r="G45" i="8"/>
  <c r="E45" i="8"/>
  <c r="I44" i="8"/>
  <c r="G44" i="8"/>
  <c r="E44" i="8"/>
  <c r="H44" i="8" s="1"/>
  <c r="J44" i="8" s="1"/>
  <c r="G43" i="8"/>
  <c r="I43" i="8" s="1"/>
  <c r="E43" i="8"/>
  <c r="H43" i="8" s="1"/>
  <c r="J43" i="8" s="1"/>
  <c r="G42" i="8"/>
  <c r="I42" i="8" s="1"/>
  <c r="E42" i="8"/>
  <c r="I41" i="8"/>
  <c r="H41" i="8"/>
  <c r="J41" i="8" s="1"/>
  <c r="G41" i="8"/>
  <c r="E41" i="8"/>
  <c r="I40" i="8"/>
  <c r="G40" i="8"/>
  <c r="E40" i="8"/>
  <c r="H40" i="8" s="1"/>
  <c r="J40" i="8" s="1"/>
  <c r="G39" i="8"/>
  <c r="I39" i="8" s="1"/>
  <c r="E39" i="8"/>
  <c r="H39" i="8" s="1"/>
  <c r="J39" i="8" s="1"/>
  <c r="G38" i="8"/>
  <c r="I38" i="8" s="1"/>
  <c r="E38" i="8"/>
  <c r="I37" i="8"/>
  <c r="G37" i="8"/>
  <c r="E37" i="8"/>
  <c r="H37" i="8" s="1"/>
  <c r="J37" i="8" s="1"/>
  <c r="G36" i="8"/>
  <c r="I36" i="8" s="1"/>
  <c r="E36" i="8"/>
  <c r="H36" i="8" s="1"/>
  <c r="G35" i="8"/>
  <c r="H35" i="8" s="1"/>
  <c r="E35" i="8"/>
  <c r="I34" i="8"/>
  <c r="H34" i="8"/>
  <c r="J34" i="8" s="1"/>
  <c r="G34" i="8"/>
  <c r="E34" i="8"/>
  <c r="I33" i="8"/>
  <c r="G33" i="8"/>
  <c r="E33" i="8"/>
  <c r="H33" i="8" s="1"/>
  <c r="J33" i="8" s="1"/>
  <c r="G32" i="8"/>
  <c r="I32" i="8" s="1"/>
  <c r="E32" i="8"/>
  <c r="H32" i="8" s="1"/>
  <c r="J32" i="8" s="1"/>
  <c r="G31" i="8"/>
  <c r="H31" i="8" s="1"/>
  <c r="E31" i="8"/>
  <c r="I30" i="8"/>
  <c r="H30" i="8"/>
  <c r="J30" i="8" s="1"/>
  <c r="G30" i="8"/>
  <c r="E30" i="8"/>
  <c r="I29" i="8"/>
  <c r="G29" i="8"/>
  <c r="E29" i="8"/>
  <c r="H29" i="8" s="1"/>
  <c r="J29" i="8" s="1"/>
  <c r="G28" i="8"/>
  <c r="I28" i="8" s="1"/>
  <c r="E28" i="8"/>
  <c r="H28" i="8" s="1"/>
  <c r="J28" i="8" s="1"/>
  <c r="I27" i="8"/>
  <c r="H27" i="8"/>
  <c r="J27" i="8" s="1"/>
  <c r="G27" i="8"/>
  <c r="E27" i="8"/>
  <c r="I26" i="8"/>
  <c r="G26" i="8"/>
  <c r="E26" i="8"/>
  <c r="H26" i="8" s="1"/>
  <c r="J26" i="8" s="1"/>
  <c r="G25" i="8"/>
  <c r="I25" i="8" s="1"/>
  <c r="E25" i="8"/>
  <c r="H25" i="8" s="1"/>
  <c r="J25" i="8" s="1"/>
  <c r="G24" i="8"/>
  <c r="I24" i="8" s="1"/>
  <c r="E24" i="8"/>
  <c r="I23" i="8"/>
  <c r="H23" i="8"/>
  <c r="J23" i="8" s="1"/>
  <c r="G23" i="8"/>
  <c r="E23" i="8"/>
  <c r="I22" i="8"/>
  <c r="G22" i="8"/>
  <c r="E22" i="8"/>
  <c r="H22" i="8" s="1"/>
  <c r="J22" i="8" s="1"/>
  <c r="G21" i="8"/>
  <c r="I21" i="8" s="1"/>
  <c r="E21" i="8"/>
  <c r="H21" i="8" s="1"/>
  <c r="J21" i="8" s="1"/>
  <c r="I20" i="8"/>
  <c r="H20" i="8"/>
  <c r="J20" i="8" s="1"/>
  <c r="G20" i="8"/>
  <c r="E20" i="8"/>
  <c r="I19" i="8"/>
  <c r="G19" i="8"/>
  <c r="E19" i="8"/>
  <c r="H19" i="8" s="1"/>
  <c r="J19" i="8" s="1"/>
  <c r="G18" i="8"/>
  <c r="I18" i="8" s="1"/>
  <c r="E18" i="8"/>
  <c r="H18" i="8" s="1"/>
  <c r="J18" i="8" s="1"/>
  <c r="G17" i="8"/>
  <c r="I17" i="8" s="1"/>
  <c r="E17" i="8"/>
  <c r="I16" i="8"/>
  <c r="H16" i="8"/>
  <c r="J16" i="8" s="1"/>
  <c r="G16" i="8"/>
  <c r="E16" i="8"/>
  <c r="I15" i="8"/>
  <c r="G15" i="8"/>
  <c r="E15" i="8"/>
  <c r="H15" i="8" s="1"/>
  <c r="J15" i="8" s="1"/>
  <c r="G14" i="8"/>
  <c r="I14" i="8" s="1"/>
  <c r="E14" i="8"/>
  <c r="H14" i="8" s="1"/>
  <c r="J14" i="8" s="1"/>
  <c r="G13" i="8"/>
  <c r="I13" i="8" s="1"/>
  <c r="E13" i="8"/>
  <c r="I12" i="8"/>
  <c r="H12" i="8"/>
  <c r="J12" i="8" s="1"/>
  <c r="G12" i="8"/>
  <c r="E12" i="8"/>
  <c r="I11" i="8"/>
  <c r="G11" i="8"/>
  <c r="E11" i="8"/>
  <c r="H11" i="8" s="1"/>
  <c r="J11" i="8" s="1"/>
  <c r="G10" i="8"/>
  <c r="I10" i="8" s="1"/>
  <c r="E10" i="8"/>
  <c r="H10" i="8" s="1"/>
  <c r="J10" i="8" s="1"/>
  <c r="G9" i="8"/>
  <c r="I9" i="8" s="1"/>
  <c r="E9" i="8"/>
  <c r="I8" i="8"/>
  <c r="H8" i="8"/>
  <c r="J8" i="8" s="1"/>
  <c r="G8" i="8"/>
  <c r="E8" i="8"/>
  <c r="G7" i="8"/>
  <c r="I7" i="8" s="1"/>
  <c r="E7" i="8"/>
  <c r="H7" i="8" s="1"/>
  <c r="J7" i="8" s="1"/>
  <c r="M7" i="8" s="1"/>
  <c r="G6" i="8"/>
  <c r="H6" i="8" s="1"/>
  <c r="E6" i="8"/>
  <c r="I5" i="8"/>
  <c r="H5" i="8"/>
  <c r="J5" i="8" s="1"/>
  <c r="G5" i="8"/>
  <c r="E5" i="8"/>
  <c r="G4" i="8"/>
  <c r="I4" i="8" s="1"/>
  <c r="E4" i="8"/>
  <c r="H4" i="8" s="1"/>
  <c r="J4" i="8" s="1"/>
  <c r="G3" i="8"/>
  <c r="I3" i="8" s="1"/>
  <c r="E3" i="8"/>
  <c r="H2" i="8"/>
  <c r="J2" i="8" s="1"/>
  <c r="G2" i="8"/>
  <c r="E2" i="8"/>
  <c r="L4" i="8" l="1"/>
  <c r="L20" i="8"/>
  <c r="M27" i="8"/>
  <c r="J31" i="8"/>
  <c r="L37" i="8" s="1"/>
  <c r="J36" i="8"/>
  <c r="J46" i="8"/>
  <c r="M49" i="8"/>
  <c r="J53" i="8"/>
  <c r="J55" i="8"/>
  <c r="J57" i="8"/>
  <c r="J59" i="8"/>
  <c r="J61" i="8"/>
  <c r="J66" i="8"/>
  <c r="H3" i="8"/>
  <c r="J3" i="8" s="1"/>
  <c r="H9" i="8"/>
  <c r="J9" i="8" s="1"/>
  <c r="H13" i="8"/>
  <c r="J13" i="8" s="1"/>
  <c r="H17" i="8"/>
  <c r="J17" i="8" s="1"/>
  <c r="H24" i="8"/>
  <c r="J24" i="8" s="1"/>
  <c r="H38" i="8"/>
  <c r="J38" i="8" s="1"/>
  <c r="H42" i="8"/>
  <c r="J42" i="8" s="1"/>
  <c r="H68" i="8"/>
  <c r="J68" i="8" s="1"/>
  <c r="I6" i="8"/>
  <c r="J6" i="8" s="1"/>
  <c r="I31" i="8"/>
  <c r="I35" i="8"/>
  <c r="J35" i="8" s="1"/>
  <c r="I46" i="8"/>
  <c r="I64" i="8"/>
  <c r="J64" i="8" s="1"/>
  <c r="I66" i="8"/>
  <c r="D71" i="8"/>
  <c r="I71" i="8"/>
  <c r="J71" i="8" s="1"/>
  <c r="D70" i="8"/>
  <c r="D72" i="8" s="1"/>
  <c r="D71" i="6" l="1"/>
  <c r="E71" i="6" s="1"/>
  <c r="C71" i="6"/>
  <c r="B71" i="6"/>
  <c r="D70" i="6"/>
  <c r="E70" i="6" s="1"/>
  <c r="C70" i="6"/>
  <c r="E69" i="6"/>
  <c r="E68" i="6"/>
  <c r="E67" i="6"/>
  <c r="E66" i="6"/>
  <c r="E65" i="6"/>
  <c r="E64" i="6"/>
  <c r="E63" i="6"/>
  <c r="E62" i="6"/>
  <c r="E61" i="6"/>
  <c r="E60" i="6"/>
  <c r="E59" i="6"/>
  <c r="E58" i="6"/>
  <c r="E57" i="6"/>
  <c r="E56" i="6"/>
  <c r="E55" i="6"/>
  <c r="E54" i="6"/>
  <c r="E53" i="6"/>
  <c r="F52" i="6"/>
  <c r="E52" i="6"/>
  <c r="E51" i="6"/>
  <c r="E50" i="6"/>
  <c r="E49" i="6"/>
  <c r="E48" i="6"/>
  <c r="E47" i="6"/>
  <c r="E46" i="6"/>
  <c r="E45" i="6"/>
  <c r="E44" i="6"/>
  <c r="E43" i="6"/>
  <c r="E42" i="6"/>
  <c r="E41" i="6"/>
  <c r="E40" i="6"/>
  <c r="E39" i="6"/>
  <c r="E38" i="6"/>
  <c r="E37" i="6"/>
  <c r="E36" i="6"/>
  <c r="E35" i="6"/>
  <c r="E34" i="6"/>
  <c r="E33" i="6"/>
  <c r="E32" i="6"/>
  <c r="F32" i="6" s="1"/>
  <c r="E31" i="6"/>
  <c r="F31" i="6" s="1"/>
  <c r="E30" i="6"/>
  <c r="F30" i="6" s="1"/>
  <c r="E29" i="6"/>
  <c r="F29" i="6" s="1"/>
  <c r="C28" i="6"/>
  <c r="E28" i="6" s="1"/>
  <c r="E27" i="6"/>
  <c r="E26" i="6"/>
  <c r="F26" i="6" s="1"/>
  <c r="F25" i="6"/>
  <c r="E25" i="6"/>
  <c r="E24" i="6"/>
  <c r="F24" i="6" s="1"/>
  <c r="F23" i="6"/>
  <c r="E23" i="6"/>
  <c r="E22" i="6"/>
  <c r="F22" i="6" s="1"/>
  <c r="F21" i="6"/>
  <c r="E21" i="6"/>
  <c r="E20" i="6"/>
  <c r="F20" i="6" s="1"/>
  <c r="F19" i="6"/>
  <c r="E19" i="6"/>
  <c r="E18" i="6"/>
  <c r="E17" i="6"/>
  <c r="E16" i="6"/>
  <c r="E15" i="6"/>
  <c r="E14" i="6"/>
  <c r="E13" i="6"/>
  <c r="E12" i="6"/>
  <c r="E11" i="6"/>
  <c r="E10" i="6"/>
  <c r="E9" i="6"/>
  <c r="E8" i="6"/>
  <c r="E7" i="6"/>
  <c r="E6" i="6"/>
  <c r="E5" i="6"/>
  <c r="E4" i="6"/>
  <c r="E3" i="6"/>
  <c r="E2" i="6"/>
  <c r="L4" i="5" l="1"/>
  <c r="M6" i="5"/>
  <c r="L6" i="5"/>
  <c r="M4" i="5"/>
  <c r="M2" i="5"/>
  <c r="L2" i="5"/>
  <c r="O4" i="5" l="1"/>
  <c r="P4" i="5" s="1"/>
  <c r="O2" i="5"/>
  <c r="O6" i="5" l="1"/>
  <c r="P2" i="5"/>
  <c r="D2" i="4" l="1"/>
  <c r="C2" i="4"/>
  <c r="E2" i="4" s="1"/>
  <c r="D3" i="4"/>
  <c r="D5" i="4" l="1"/>
  <c r="D4" i="4"/>
  <c r="C4" i="4"/>
  <c r="E4" i="4" s="1"/>
  <c r="C9" i="4"/>
  <c r="C8" i="4"/>
  <c r="C5" i="4"/>
  <c r="E5" i="4" s="1"/>
  <c r="C3" i="4"/>
  <c r="E3" i="4" s="1"/>
  <c r="D6" i="4"/>
  <c r="C6" i="4"/>
  <c r="D7" i="4"/>
  <c r="E7" i="4" s="1"/>
  <c r="D8" i="4"/>
  <c r="D9" i="4"/>
  <c r="D10" i="4"/>
  <c r="C10" i="4"/>
  <c r="E10" i="4" s="1"/>
  <c r="D12" i="4"/>
  <c r="C12" i="4"/>
  <c r="D11" i="4"/>
  <c r="C11" i="4"/>
  <c r="E11" i="4" s="1"/>
  <c r="E12" i="4" l="1"/>
  <c r="E9" i="4"/>
  <c r="H11" i="4"/>
  <c r="E6" i="4"/>
  <c r="E8" i="4"/>
  <c r="D3" i="3"/>
  <c r="D4" i="3"/>
  <c r="D5" i="3"/>
  <c r="D6" i="3"/>
  <c r="D7" i="3"/>
  <c r="D8" i="3"/>
  <c r="D9" i="3"/>
  <c r="D10" i="3"/>
  <c r="D11" i="3"/>
  <c r="D12" i="3"/>
  <c r="D13" i="3"/>
  <c r="D14" i="3"/>
  <c r="D15" i="3"/>
  <c r="D16" i="3"/>
  <c r="D17" i="3"/>
  <c r="D18" i="3"/>
  <c r="D19" i="3"/>
  <c r="D20" i="3"/>
  <c r="D2" i="3"/>
  <c r="C22" i="3"/>
  <c r="F3" i="3"/>
  <c r="F4" i="3"/>
  <c r="F5" i="3"/>
  <c r="F6" i="3"/>
  <c r="F7" i="3"/>
  <c r="F8" i="3"/>
  <c r="F9" i="3"/>
  <c r="F10" i="3"/>
  <c r="F11" i="3"/>
  <c r="F12" i="3"/>
  <c r="F13" i="3"/>
  <c r="F14" i="3"/>
  <c r="F15" i="3"/>
  <c r="F16" i="3"/>
  <c r="F17" i="3"/>
  <c r="F18" i="3"/>
  <c r="F2" i="3"/>
  <c r="E20" i="3"/>
  <c r="F20" i="3" s="1"/>
  <c r="E19" i="3"/>
  <c r="F19" i="3" s="1"/>
  <c r="E10" i="3"/>
  <c r="E24" i="3" s="1"/>
  <c r="I11" i="4" l="1"/>
  <c r="F24" i="3"/>
  <c r="E22" i="3"/>
  <c r="F22" i="3"/>
  <c r="B20" i="1" l="1"/>
  <c r="E20" i="1" s="1"/>
  <c r="I20" i="1" s="1"/>
  <c r="B19" i="1" l="1"/>
  <c r="B10" i="1"/>
  <c r="B21" i="1" l="1"/>
  <c r="E10" i="1"/>
  <c r="I10" i="1" s="1"/>
  <c r="E19" i="1"/>
  <c r="I19" i="1" s="1"/>
  <c r="E21" i="1" l="1"/>
  <c r="I21" i="1" s="1"/>
  <c r="D22" i="1" l="1"/>
  <c r="B22" i="1"/>
  <c r="C22" i="1"/>
</calcChain>
</file>

<file path=xl/comments1.xml><?xml version="1.0" encoding="utf-8"?>
<comments xmlns="http://schemas.openxmlformats.org/spreadsheetml/2006/main">
  <authors>
    <author>McGarry, Brendan</author>
  </authors>
  <commentList>
    <comment ref="D6" authorId="0" shapeId="0">
      <text>
        <r>
          <rPr>
            <b/>
            <sz val="9"/>
            <color indexed="81"/>
            <rFont val="Tahoma"/>
            <family val="2"/>
          </rPr>
          <t>McGarry, Brendan:</t>
        </r>
        <r>
          <rPr>
            <sz val="9"/>
            <color indexed="81"/>
            <rFont val="Tahoma"/>
            <family val="2"/>
          </rPr>
          <t xml:space="preserve">
This figure only includes the Coast Guard portion of P.L. 109-13, but there might be other GWOT Homeland appropriations</t>
        </r>
      </text>
    </comment>
    <comment ref="D7" authorId="0" shapeId="0">
      <text>
        <r>
          <rPr>
            <b/>
            <sz val="9"/>
            <color indexed="81"/>
            <rFont val="Tahoma"/>
            <family val="2"/>
          </rPr>
          <t>McGarry, Brendan:</t>
        </r>
        <r>
          <rPr>
            <sz val="9"/>
            <color indexed="81"/>
            <rFont val="Tahoma"/>
            <family val="2"/>
          </rPr>
          <t xml:space="preserve">
This figure only includes the CG portion of P.L. 109-234, but there might be other Homeland GWOT appropriations</t>
        </r>
      </text>
    </comment>
  </commentList>
</comments>
</file>

<file path=xl/sharedStrings.xml><?xml version="1.0" encoding="utf-8"?>
<sst xmlns="http://schemas.openxmlformats.org/spreadsheetml/2006/main" count="8040" uniqueCount="459">
  <si>
    <t>Fiscal Year</t>
  </si>
  <si>
    <t>Department of Defense</t>
  </si>
  <si>
    <t>Department of State</t>
  </si>
  <si>
    <t>Department of Homeland Security</t>
  </si>
  <si>
    <t>Total</t>
  </si>
  <si>
    <t>Department of State/U.S. AID</t>
  </si>
  <si>
    <t>OCO/GWOT</t>
  </si>
  <si>
    <t>Total Discretionary</t>
  </si>
  <si>
    <t>% OCO/GWOT</t>
  </si>
  <si>
    <t>Base Discretionary</t>
  </si>
  <si>
    <t>% of Total</t>
  </si>
  <si>
    <t>Operational Forces</t>
  </si>
  <si>
    <t>Sources:</t>
  </si>
  <si>
    <t>Notes: 2019, 2018, and 2017 figures reflect requested levels, 2016 and earlier reflect actual levels</t>
  </si>
  <si>
    <t>* Includes In-CONUS/Other Mobilization</t>
  </si>
  <si>
    <t>Sources: DOD, Defense Budget Overview documents, FY20TK-FY2019, available at TK.</t>
  </si>
  <si>
    <t>http://web.archive.org/web/20140919161831/https://comptroller.defense.gov/Portals/45/Documents/defbudget/fy2013/FY2013_Budget_Request_Overview_Book.pdf</t>
  </si>
  <si>
    <t>http://web.archive.org/web/20140919162621/https://comptroller.defense.gov/Portals/45/Documents/defbudget/fy2012/FY2012_Budget_Request_Overview_Book.pdf</t>
  </si>
  <si>
    <t>https://comptroller.defense.gov/Portals/45/Documents/defbudget/fy2011/FY2011_Budget_Request_Overview_Book.pdf</t>
  </si>
  <si>
    <t>Legislation</t>
  </si>
  <si>
    <t>2013 defense caps</t>
  </si>
  <si>
    <t>OCO/Emergency</t>
  </si>
  <si>
    <t>Revised defense caps</t>
  </si>
  <si>
    <t>CBO Baseline</t>
  </si>
  <si>
    <t>2013 Defense Caps</t>
  </si>
  <si>
    <t>Revised Defense Caps</t>
  </si>
  <si>
    <t xml:space="preserve">Edits-- </t>
  </si>
  <si>
    <t>emphasis on non-zero axis</t>
  </si>
  <si>
    <t>cleaned up annotations</t>
  </si>
  <si>
    <t>annotations on graph where possible</t>
  </si>
  <si>
    <t>cleaned up axis</t>
  </si>
  <si>
    <t>dotted line -- in "select data" select options to show connect zeros or gaps to create line</t>
  </si>
  <si>
    <t>To copy-- grab graph and hold "shift" key and highlight all text boxes to catch everything.</t>
  </si>
  <si>
    <t>2012 defense caps from CRS Report R44874, The Budget Control Act: Frequently Asked Questions, by Grant A. Driessen and Megan S. Lynch</t>
  </si>
  <si>
    <t>Overseas Contingency Operations and emergency funding from DOD, National Defense Budget Estimates for FY2019, Table 2-1: Base Budget, War Funding and Supplementals; OMB, Budget of the U.S. Government for Fiscal Year 2019, Table S-7: Proposed Discretionary Caps for 2019 Budget</t>
  </si>
  <si>
    <t>Revised defense caps from CRS Report R44874, The Budget Control Act: Frequently Asked Questions, by Grant A. Driessen and Megan S. Lynch (Same as above)</t>
  </si>
  <si>
    <t>CBO baseline from CBO baseline data from The Budget and Economic Outlook: An Update, Table 1-6: Illustrative Paths for Discretionary Budget Authority Subject to the Caps Set in the Budget Control Act of 2011</t>
  </si>
  <si>
    <t>Sources</t>
  </si>
  <si>
    <t>% Change In-Theater</t>
  </si>
  <si>
    <t>Total DOD Budget</t>
  </si>
  <si>
    <t>McGarry</t>
  </si>
  <si>
    <t>Daggett</t>
  </si>
  <si>
    <t>Difference Daggett-McGarry</t>
  </si>
  <si>
    <t>% Difference McGarry-Daggett</t>
  </si>
  <si>
    <t>Total DOD Budget Source: Green Book Table 6-8 (includes mandatory and discretionary spending); 2018 and 2019 from CBO scores, Green Book Table 1-9 and OMB Table 26-1</t>
  </si>
  <si>
    <t>DOD Supplementals Source: DOD FAD-809 through 1978, Daggett through 2000, Table 2-1 through 2017, Appropriations through 2019</t>
  </si>
  <si>
    <t>Daggett Source: Christopher Mann's and Lynn Williams' data (jives with Amy Belasco's data)</t>
  </si>
  <si>
    <t>https://comptroller.defense.gov/Portals/45/Documents/defbudget/fy2019/FY19_Green_Book.pdf#page=29</t>
  </si>
  <si>
    <t>https://www.whitehouse.gov/wp-content/uploads/2018/02/26-1-fy2019.pdf</t>
  </si>
  <si>
    <t>https://comptroller.defense.gov/Portals/45/Documents/defbudget/fy2019/FY19_Green_Book.pdf#page=21</t>
  </si>
  <si>
    <t>CBO Supplemental Appropriations in the 1970s-2000s (see Brendan's folder)</t>
  </si>
  <si>
    <t>Table 6-8:  DEPARTMENT OF DEFENSE BUDGET AUTHORITY BY PUBLIC LAW TITLE</t>
  </si>
  <si>
    <t>(Discretionary and Mandatory Dollars in Millions)</t>
  </si>
  <si>
    <t>FY 1948</t>
  </si>
  <si>
    <t>FY 1949</t>
  </si>
  <si>
    <t>FY 1950</t>
  </si>
  <si>
    <t>FY 1951</t>
  </si>
  <si>
    <t>FY 1952</t>
  </si>
  <si>
    <t>FY 1953</t>
  </si>
  <si>
    <t>FY 1954</t>
  </si>
  <si>
    <t>FY 1955</t>
  </si>
  <si>
    <t>FY 1956</t>
  </si>
  <si>
    <t>FY 1957</t>
  </si>
  <si>
    <t>FY 1958</t>
  </si>
  <si>
    <t>FY 1959</t>
  </si>
  <si>
    <t>FY 1960</t>
  </si>
  <si>
    <t>FY 1961</t>
  </si>
  <si>
    <t>FY 1962</t>
  </si>
  <si>
    <t>FY 1963</t>
  </si>
  <si>
    <t>FY 1964</t>
  </si>
  <si>
    <t>FY 1965</t>
  </si>
  <si>
    <t>FY 1966</t>
  </si>
  <si>
    <t>FY 1967</t>
  </si>
  <si>
    <t>FY 1968</t>
  </si>
  <si>
    <t>FY 1969</t>
  </si>
  <si>
    <t>FY 1970</t>
  </si>
  <si>
    <t>FY 1971</t>
  </si>
  <si>
    <t>FY 1972</t>
  </si>
  <si>
    <t>FY 1973</t>
  </si>
  <si>
    <t>FY 1974</t>
  </si>
  <si>
    <t>FY 1975</t>
  </si>
  <si>
    <t>FY 1976</t>
  </si>
  <si>
    <t>FY 1977</t>
  </si>
  <si>
    <t>FY 1978</t>
  </si>
  <si>
    <t>FY 1979</t>
  </si>
  <si>
    <t>FY 1980</t>
  </si>
  <si>
    <t>FY 1981</t>
  </si>
  <si>
    <t>FY 1982</t>
  </si>
  <si>
    <t>FY 1983</t>
  </si>
  <si>
    <t>FY 1984</t>
  </si>
  <si>
    <t>FY 1985</t>
  </si>
  <si>
    <t>FY 1986</t>
  </si>
  <si>
    <t>FY 1987</t>
  </si>
  <si>
    <t>FY 1988</t>
  </si>
  <si>
    <t>FY 1989</t>
  </si>
  <si>
    <t>FY 1990</t>
  </si>
  <si>
    <t>FY 1991</t>
  </si>
  <si>
    <t>FY 1992</t>
  </si>
  <si>
    <t>FY 1993</t>
  </si>
  <si>
    <t>FY 1994</t>
  </si>
  <si>
    <t>FY 1995</t>
  </si>
  <si>
    <t>FY 1996</t>
  </si>
  <si>
    <t>FY 1997</t>
  </si>
  <si>
    <t>FY 1998</t>
  </si>
  <si>
    <t>FY 1999</t>
  </si>
  <si>
    <t>FY 2000</t>
  </si>
  <si>
    <t>FY 2001</t>
  </si>
  <si>
    <t>FY 2002</t>
  </si>
  <si>
    <t>FY 2003</t>
  </si>
  <si>
    <t>FY 2004</t>
  </si>
  <si>
    <t>FY 2005</t>
  </si>
  <si>
    <t>FY 2006</t>
  </si>
  <si>
    <t>FY 2007</t>
  </si>
  <si>
    <t>FY 2008</t>
  </si>
  <si>
    <t>FY 2009</t>
  </si>
  <si>
    <t>FY 2010</t>
  </si>
  <si>
    <t>FY 2011</t>
  </si>
  <si>
    <t>FY 2012</t>
  </si>
  <si>
    <t>FY 2013</t>
  </si>
  <si>
    <t>FY 2014</t>
  </si>
  <si>
    <t>FY 2015</t>
  </si>
  <si>
    <t>FY 2016</t>
  </si>
  <si>
    <t>FY 2017</t>
  </si>
  <si>
    <t xml:space="preserve"> FY 2018</t>
  </si>
  <si>
    <t>FY 2019</t>
  </si>
  <si>
    <t>FY 2020</t>
  </si>
  <si>
    <t>FY 2021</t>
  </si>
  <si>
    <t>FY 2022</t>
  </si>
  <si>
    <t>FY 2023</t>
  </si>
  <si>
    <t>Current Dollars</t>
  </si>
  <si>
    <t>Military Personnel  .............................................................................................</t>
  </si>
  <si>
    <t xml:space="preserve"> </t>
  </si>
  <si>
    <t>Retired Pay, Defense  .............................................................................................</t>
  </si>
  <si>
    <t>Operation and Maintenance  .............................................................................................</t>
  </si>
  <si>
    <t>Procurement  .............................................................................................</t>
  </si>
  <si>
    <t>RDT&amp;E  .....................................................................................................</t>
  </si>
  <si>
    <t>Military Construction  .............................................................................................</t>
  </si>
  <si>
    <t>Family Housing  .............................................................................................</t>
  </si>
  <si>
    <t>Revolving and Management Funds  .............................................................................................</t>
  </si>
  <si>
    <t>Trust, Receipts, and Other  .....................................................................................................</t>
  </si>
  <si>
    <t>OCO to Base  .................................................</t>
  </si>
  <si>
    <t>Outyears Placeholder for OCO  ................................................</t>
  </si>
  <si>
    <r>
      <rPr>
        <b/>
        <sz val="8.5"/>
        <rFont val="Arial"/>
        <family val="2"/>
      </rPr>
      <t>Total Current Dollars</t>
    </r>
    <r>
      <rPr>
        <sz val="8.5"/>
        <rFont val="Arial"/>
        <family val="2"/>
      </rPr>
      <t xml:space="preserve">  ...............................................................</t>
    </r>
  </si>
  <si>
    <t>FY 2019 Constant Dollars</t>
  </si>
  <si>
    <r>
      <rPr>
        <b/>
        <sz val="8.5"/>
        <rFont val="Arial"/>
        <family val="2"/>
      </rPr>
      <t>Total Constant Dollars</t>
    </r>
    <r>
      <rPr>
        <sz val="8.5"/>
        <rFont val="Arial"/>
        <family val="2"/>
      </rPr>
      <t xml:space="preserve">  ...............................................................</t>
    </r>
  </si>
  <si>
    <t>Percent Real Growth (%)</t>
  </si>
  <si>
    <r>
      <rPr>
        <b/>
        <sz val="8.5"/>
        <rFont val="Arial"/>
        <family val="2"/>
      </rPr>
      <t>Total Real Growth</t>
    </r>
    <r>
      <rPr>
        <sz val="8.5"/>
        <rFont val="Arial"/>
        <family val="2"/>
      </rPr>
      <t xml:space="preserve">  ...............................................................</t>
    </r>
  </si>
  <si>
    <t>NOTE:  All enacted war and supplemental funding is included.</t>
  </si>
  <si>
    <t>Supplemental</t>
  </si>
  <si>
    <t>Base</t>
  </si>
  <si>
    <t>OMB Deflators</t>
  </si>
  <si>
    <t>FY2019 Deflator Divisor</t>
  </si>
  <si>
    <t>Total DOD Budget FY2019 Dollars</t>
  </si>
  <si>
    <t>Buildup</t>
  </si>
  <si>
    <t>Drawdown</t>
  </si>
  <si>
    <t>Deflator Source: OMB Table 10.1—Gross Domestic Product and Deflators Used in the Historical Tables: 1940–2023</t>
  </si>
  <si>
    <t>(DOD base - MilCon)</t>
  </si>
  <si>
    <t>(DOD OCO)</t>
  </si>
  <si>
    <t>(MilCon)</t>
  </si>
  <si>
    <t>(MERHFC)</t>
  </si>
  <si>
    <t>(Mandatory)</t>
  </si>
  <si>
    <t xml:space="preserve"> (MilCon OCO)</t>
  </si>
  <si>
    <t>discretionary + mandatory</t>
  </si>
  <si>
    <t>discretionary</t>
  </si>
  <si>
    <t>Table 10.1 - GROSS DOMESTIC PRODUCT AND DEFLATORS USED IN THE HISTORICAL TABLES:  1940 - 2023</t>
  </si>
  <si>
    <t>(Fiscal Year 2009 = 1.000)</t>
  </si>
  <si>
    <t>GDP (in
billions of
dollars)</t>
  </si>
  <si>
    <t>GDP
(Chained)
Price Index</t>
  </si>
  <si>
    <t>Composite Outlay Deflators</t>
  </si>
  <si>
    <t>Total
Defense</t>
  </si>
  <si>
    <t>Total
Nondefense</t>
  </si>
  <si>
    <t>Payment for Individuals</t>
  </si>
  <si>
    <t>Other
Grants</t>
  </si>
  <si>
    <t>Net Interest</t>
  </si>
  <si>
    <t>Undis-
tributed
Offsetting
Receipts</t>
  </si>
  <si>
    <t>All Other</t>
  </si>
  <si>
    <t>Addendum: Direct Capital</t>
  </si>
  <si>
    <t>Direct</t>
  </si>
  <si>
    <t>Grants</t>
  </si>
  <si>
    <t>Defense</t>
  </si>
  <si>
    <t>Nondefense</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</si>
  <si>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</si>
  <si>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</si>
  <si>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</si>
  <si>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</si>
  <si>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</si>
  <si>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</si>
  <si>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</si>
  <si>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</si>
  <si>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</si>
  <si>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</si>
  <si>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</si>
  <si>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</si>
  <si>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</si>
  <si>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</si>
  <si>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</si>
  <si>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</si>
  <si>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</si>
  <si>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</si>
  <si>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</si>
  <si>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</si>
  <si>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</si>
  <si>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</si>
  <si>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</si>
  <si>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</si>
  <si>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</si>
  <si>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</si>
  <si>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</si>
  <si>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</si>
  <si>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</si>
  <si>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</si>
  <si>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</si>
  <si>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</si>
  <si>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</si>
  <si>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</si>
  <si>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</si>
  <si>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</si>
  <si>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</si>
  <si>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TQ</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</si>
  <si>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</si>
  <si>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</si>
  <si>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</si>
  <si>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</si>
  <si>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</si>
  <si>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</si>
  <si>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</si>
  <si>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</si>
  <si>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</si>
  <si>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</si>
  <si>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</si>
  <si>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</si>
  <si>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</si>
  <si>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</si>
  <si>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</si>
  <si>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</si>
  <si>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</si>
  <si>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</si>
  <si>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</si>
  <si>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</si>
  <si>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</si>
  <si>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</si>
  <si>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</si>
  <si>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</si>
  <si>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</si>
  <si>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</si>
  <si>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</si>
  <si>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</si>
  <si>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</si>
  <si>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</si>
  <si>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</si>
  <si>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</si>
  <si>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</si>
  <si>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</si>
  <si>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</si>
  <si>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</si>
  <si>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</si>
  <si>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</si>
  <si>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</si>
  <si>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</si>
  <si>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</si>
  <si>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 estimate</t>
  </si>
  <si>
    <t>2019 estimate</t>
  </si>
  <si>
    <t>2020 estimate</t>
  </si>
  <si>
    <t>2021 estimate</t>
  </si>
  <si>
    <t>2022 estimate</t>
  </si>
  <si>
    <t>2023 estimate</t>
  </si>
  <si>
    <t>Note: Constant dollar research and development outlays are based on the GDP (chained) price index.</t>
  </si>
  <si>
    <t>Conflict</t>
  </si>
  <si>
    <t>Amount</t>
  </si>
  <si>
    <t>Country (Operation)</t>
  </si>
  <si>
    <t>United States (ONE)</t>
  </si>
  <si>
    <t>Afghanistan (OEF/OFS)</t>
  </si>
  <si>
    <t>Iraq (OIF/OND/OIR)</t>
  </si>
  <si>
    <t>Row Labels</t>
  </si>
  <si>
    <t>Grand Total</t>
  </si>
  <si>
    <t>Column Labels</t>
  </si>
  <si>
    <t>Sum of Amount</t>
  </si>
  <si>
    <t>Source: DOD, COST OF WAR Through June 30, 2018 quarterly report (data from image copied above)</t>
  </si>
  <si>
    <t>% Change Operational</t>
  </si>
  <si>
    <t>% Change Total</t>
  </si>
  <si>
    <t>Military.Department</t>
  </si>
  <si>
    <t>FY</t>
  </si>
  <si>
    <t>Account</t>
  </si>
  <si>
    <t>Public.Law.Title</t>
  </si>
  <si>
    <t>spending.type</t>
  </si>
  <si>
    <t>Source_Data</t>
  </si>
  <si>
    <t>Army</t>
  </si>
  <si>
    <t>Military.Personnel</t>
  </si>
  <si>
    <t>Base, Discretionary</t>
  </si>
  <si>
    <t>FY19 Green Book, tbl 2.1</t>
  </si>
  <si>
    <t>Global War on Terror</t>
  </si>
  <si>
    <t>OCO.GWOT</t>
  </si>
  <si>
    <t>Other Supplemental</t>
  </si>
  <si>
    <t>Other Discretionary</t>
  </si>
  <si>
    <t>Hurricane &amp; Tsunami Relief</t>
  </si>
  <si>
    <t>Emergency Relief</t>
  </si>
  <si>
    <t>Hurricane Relief</t>
  </si>
  <si>
    <t>Avian Flu Relief</t>
  </si>
  <si>
    <t>O.M</t>
  </si>
  <si>
    <t>Procurement</t>
  </si>
  <si>
    <t>RDT.E</t>
  </si>
  <si>
    <t>Military.Construction</t>
  </si>
  <si>
    <t>Family..Housing</t>
  </si>
  <si>
    <t>Revolving.Funds...Other</t>
  </si>
  <si>
    <t>Recovery Act</t>
  </si>
  <si>
    <t>Overseas Contingency Ops</t>
  </si>
  <si>
    <t>Haiti Earthquake</t>
  </si>
  <si>
    <t>Hurricane Sandy</t>
  </si>
  <si>
    <t>Iron Dome</t>
  </si>
  <si>
    <t>Ebola Relief</t>
  </si>
  <si>
    <t>Missile Defeat</t>
  </si>
  <si>
    <t>uncategorized</t>
  </si>
  <si>
    <t>Navy</t>
  </si>
  <si>
    <t>Air Force</t>
  </si>
  <si>
    <t>Defense-Wide</t>
  </si>
  <si>
    <t>Family Housing</t>
  </si>
  <si>
    <t>Military Construction</t>
  </si>
  <si>
    <t>Military Personnel</t>
  </si>
  <si>
    <t>Revolving Funds</t>
  </si>
  <si>
    <t>Sum of OCO/GWOT</t>
  </si>
  <si>
    <t>Sum of Base</t>
  </si>
  <si>
    <t>Appropriations Title</t>
  </si>
  <si>
    <t>RDT&amp;E</t>
  </si>
  <si>
    <t>O&amp;M</t>
  </si>
  <si>
    <t>Sum of Total</t>
  </si>
  <si>
    <t>Service</t>
  </si>
  <si>
    <t>OCO</t>
  </si>
  <si>
    <t>Category</t>
  </si>
  <si>
    <t>BCA Cap</t>
  </si>
  <si>
    <t>BCA Adjustment</t>
  </si>
  <si>
    <t>TOTAL</t>
  </si>
  <si>
    <t>Assuming $733B Topline</t>
  </si>
  <si>
    <t>Assuming $700B topline</t>
  </si>
  <si>
    <t>No adjustment</t>
  </si>
  <si>
    <t>DOD (est.)</t>
  </si>
  <si>
    <t>OMB (est.)</t>
  </si>
  <si>
    <t>Source</t>
  </si>
  <si>
    <t>Discretionary</t>
  </si>
  <si>
    <t xml:space="preserve">CBO </t>
  </si>
  <si>
    <t>OMB</t>
  </si>
  <si>
    <t>% of Discretionary</t>
  </si>
  <si>
    <r>
      <t xml:space="preserve">CBO’s April 2018 report </t>
    </r>
    <r>
      <rPr>
        <i/>
        <sz val="11"/>
        <rFont val="Arial"/>
        <family val="2"/>
      </rPr>
      <t>The Budget and Economic Outlook: 2018 to 2028</t>
    </r>
    <r>
      <rPr>
        <sz val="11"/>
        <rFont val="Arial"/>
        <family val="2"/>
      </rPr>
      <t xml:space="preserve"> contains tables detailing the agency’s budget projections for fiscal years 2018 to 2028. Those tables are reproduced here in Excel.</t>
    </r>
  </si>
  <si>
    <t>www.cbo.gov/publication/53651</t>
  </si>
  <si>
    <t>Table 2-4.</t>
  </si>
  <si>
    <t>Discretionary Spending Projected in CBO's Baseline</t>
  </si>
  <si>
    <t>Billions of dollars</t>
  </si>
  <si>
    <t>Actual,</t>
  </si>
  <si>
    <t>2019-</t>
  </si>
  <si>
    <r>
      <t>2017</t>
    </r>
    <r>
      <rPr>
        <vertAlign val="superscript"/>
        <sz val="11"/>
        <rFont val="Arial"/>
        <family val="2"/>
      </rPr>
      <t>a</t>
    </r>
  </si>
  <si>
    <r>
      <t>2018</t>
    </r>
    <r>
      <rPr>
        <vertAlign val="superscript"/>
        <sz val="11"/>
        <rFont val="Arial"/>
        <family val="2"/>
      </rPr>
      <t>a</t>
    </r>
  </si>
  <si>
    <t>CBO's April 2018 Baseline</t>
  </si>
  <si>
    <t xml:space="preserve"> (Budget Control Act Caps and Automatic Enforcement Procedures in Effect Through 2021)</t>
  </si>
  <si>
    <t>Budget Authority</t>
  </si>
  <si>
    <t>____</t>
  </si>
  <si>
    <t>Outlays</t>
  </si>
  <si>
    <t>Memorandum:</t>
  </si>
  <si>
    <t>Caps in the Budget Control Act</t>
  </si>
  <si>
    <t xml:space="preserve">(As Amended), Including </t>
  </si>
  <si>
    <t>Automatic Reductions to the Caps</t>
  </si>
  <si>
    <t>n.a.</t>
  </si>
  <si>
    <r>
      <t>Adjustments to the Caps</t>
    </r>
    <r>
      <rPr>
        <vertAlign val="superscript"/>
        <sz val="11"/>
        <rFont val="Arial"/>
        <family val="2"/>
      </rPr>
      <t>b</t>
    </r>
  </si>
  <si>
    <t>Source: Congressional Budget Office.</t>
  </si>
  <si>
    <t>CBO’s baseline projections incorporate the assumption that the caps on discretionary budget authority and the automatic enforcement procedures specified in the Budget Control Act of 2011 (as amended) remain in effect through 2021.</t>
  </si>
  <si>
    <t>Nondefense discretionary outlays are usually higher than budget authority because of spending from the Highway Trust Fund and the Airport and Airway Trust Fund that is subject to obligation limitations set in appropriation acts. The budget authority for such programs is provided in authorizing legislation and is not considered discretionary.</t>
  </si>
  <si>
    <t>n.a. = not applicable.</t>
  </si>
  <si>
    <t>a. The amount of budget authority for 2017 and for 2018 in CBO’s baseline does not match the sum of the spending caps plus adjustments to the caps mostly because changes to mandatory programs included in the appropriation acts for those years were credited against the caps. Those changes (which reduced mandatory budget authority in both years) appear in their normal mandatory accounts.</t>
  </si>
  <si>
    <t>b. Under the Budget Control Act, some or all of the discretionary funding related to five types of activities is not constrained by the caps (instead, for most of those activities, the caps are adjusted to accommodate such funding, up to certain limits) and is generally assumed to grow with inflation after 2018. Specifically, appropriations designated for overseas contingency operations (OCO) and activities designated as emergency requirements are assumed to grow with inflation. For two other activities—certain efforts to reduce overpayments in benefit programs, and disaster relief—the extent to which the caps can be adjusted is subject to annual constraints, as specified in law. Finally, programs designated by the 21st Century Cures Act (P. L. 114-225) are not subject to the caps, but their total funding is subject to specified annual limits.</t>
  </si>
  <si>
    <t>Table 5.4 - DISCRETIONARY BUDGET AUTHORITY BY AGENCY:  1976 - 2023</t>
  </si>
  <si>
    <t>(in millions of dollars)</t>
  </si>
  <si>
    <t>Department or other unit</t>
  </si>
  <si>
    <t>Legislative Branch</t>
  </si>
  <si>
    <t>Judicial Branch</t>
  </si>
  <si>
    <t>Department of Agriculture</t>
  </si>
  <si>
    <t>Department of Commerce</t>
  </si>
  <si>
    <t>Department of Defense--Military Programs</t>
  </si>
  <si>
    <t>Department of Education</t>
  </si>
  <si>
    <t>Department of Energy</t>
  </si>
  <si>
    <t>Department of Health and Human Services</t>
  </si>
  <si>
    <t>Department of Housing and Urban Development</t>
  </si>
  <si>
    <t>Department of the Interior</t>
  </si>
  <si>
    <t>Department of Justice</t>
  </si>
  <si>
    <t>Department of Labor</t>
  </si>
  <si>
    <t>Department of Transportation</t>
  </si>
  <si>
    <t>Department of the Treasury</t>
  </si>
  <si>
    <t>Department of Veterans Affairs</t>
  </si>
  <si>
    <t>Corps of Engineers--Civil Works</t>
  </si>
  <si>
    <t>Other Defense Civil Programs</t>
  </si>
  <si>
    <t>Environmental Protection Agency</t>
  </si>
  <si>
    <t>Executive Office of the President</t>
  </si>
  <si>
    <t>General Services Administration</t>
  </si>
  <si>
    <t>International Assistance Programs</t>
  </si>
  <si>
    <t>National Aeronautics and Space Administration</t>
  </si>
  <si>
    <t>National Science Foundation</t>
  </si>
  <si>
    <t>Office of Personnel Management</t>
  </si>
  <si>
    <t>Small Business Administration</t>
  </si>
  <si>
    <t>Social Security Administration (On-Budget)</t>
  </si>
  <si>
    <t>Social Security Administration (Off-Budget)</t>
  </si>
  <si>
    <t>Other Independent Agencies (On-Budget)</t>
  </si>
  <si>
    <t>Other Independent Agencies (Off-Budget)</t>
  </si>
  <si>
    <t>..........</t>
  </si>
  <si>
    <t>Allowances</t>
  </si>
  <si>
    <t>Total discretionary budget authority</t>
  </si>
  <si>
    <t>Overseas Contingency Operations for the Department of State, Foreign oeprations and Related Programs</t>
  </si>
  <si>
    <t>for the Department of State, Foreign Operations and Related Programs</t>
  </si>
  <si>
    <t>t of State, Foreign Operations, and Related Programs</t>
  </si>
  <si>
    <t>Fiscal year</t>
  </si>
  <si>
    <t>Requested</t>
  </si>
  <si>
    <t>Enacted</t>
  </si>
  <si>
    <t>Updated</t>
  </si>
  <si>
    <t>FY2012</t>
  </si>
  <si>
    <t>FY2013</t>
  </si>
  <si>
    <t>FY2014</t>
  </si>
  <si>
    <t>FY2015</t>
  </si>
  <si>
    <t>FY2016</t>
  </si>
  <si>
    <t>FY2017</t>
  </si>
  <si>
    <t xml:space="preserve">FY2018 </t>
  </si>
  <si>
    <t>FY2019</t>
  </si>
  <si>
    <t>Previous</t>
  </si>
  <si>
    <t>Location</t>
  </si>
  <si>
    <t>In-Theater Support</t>
  </si>
  <si>
    <t>Stateside/Other Mobilization</t>
  </si>
  <si>
    <t>Afghanistan (OFS)</t>
  </si>
  <si>
    <t>Iraq/Syria (OIR)</t>
  </si>
  <si>
    <t>Troop Levels</t>
  </si>
  <si>
    <t>Funding Levels</t>
  </si>
  <si>
    <t>Operation</t>
  </si>
  <si>
    <t>European Deterrence Initiative (EDI)</t>
  </si>
  <si>
    <t>Primarily Afghanistan (OFS and related missions)</t>
  </si>
  <si>
    <t>Primarily Iraq/Syria (OIR and related missions)</t>
  </si>
  <si>
    <t>Security Cooperation</t>
  </si>
  <si>
    <t>Operations/Force Protection</t>
  </si>
  <si>
    <t>Joint Improvised-Threat Defeat</t>
  </si>
  <si>
    <t>Equipment Reset and Readiness</t>
  </si>
  <si>
    <t>Classified Programs</t>
  </si>
  <si>
    <t>Afghanistan Security Forces Fund (ASFF)</t>
  </si>
  <si>
    <t>Support for Coalition Forces</t>
  </si>
  <si>
    <t>Counter-ISIS Train and Equip Fund (CTEF)</t>
  </si>
  <si>
    <t>Subtotal, enduring activities (shaded)</t>
  </si>
  <si>
    <t>Functional/Mission Category</t>
  </si>
  <si>
    <t>Table 2.1 Pivot</t>
  </si>
  <si>
    <t>DOD</t>
  </si>
  <si>
    <t>Topline*</t>
  </si>
  <si>
    <t>OMB Sequestration Report (Defense)</t>
  </si>
  <si>
    <t>Dif to OMB</t>
  </si>
  <si>
    <t>DOD + Homeland</t>
  </si>
  <si>
    <t>Sources: DOD source is Table 2.1 in the Green Book, State/USAID source is Susan (double-checked FY2014-2018 w/ FY2018 OMB sequestration report), DHS data is confirmed from DHS leg affairs (See email)</t>
  </si>
  <si>
    <t>Source: Department of Defense, Table 2-1: Base Budget, War Funding and Supplementals by Military Department, by P.L. Title (FY2001-FY2019), National Defense Budget Estimates for FY2019, April 2019</t>
  </si>
  <si>
    <t>Proposed Discretionary Caps for FY2020 Budget</t>
  </si>
  <si>
    <t>Green Book Total</t>
  </si>
  <si>
    <t>War Funding</t>
  </si>
  <si>
    <t>OMB projected</t>
  </si>
  <si>
    <t>DOD projected</t>
  </si>
  <si>
    <t>Support Forces</t>
  </si>
  <si>
    <t>Assuming $743B topline</t>
  </si>
  <si>
    <t>% of Dicretionary Budget Authority</t>
  </si>
  <si>
    <t>Discretionary BA from 2.1</t>
  </si>
  <si>
    <t>Discretionary BA from 2.1 Pivot</t>
  </si>
  <si>
    <t>Difference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</si>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</sst>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
    <numFmt numFmtId="166" formatCode="0.0%"/>
    <numFmt numFmtId="167" formatCode="#,,,"/>
    <numFmt numFmtId="168" formatCode="_(* #,##0_);_(* \(#,##0\);_(* &quot;-&quot;??_);_(@_)"/>
    <numFmt numFmtId="169" formatCode="#,##0\ ;\-#,##0\ ;"/>
    <numFmt numFmtId="170" formatCode="#,##0.0\ ;\-#,##0.0\ ;0.0\ "/>
    <numFmt numFmtId="171" formatCode="##,##0.0"/>
    <numFmt numFmtId="172" formatCode="##,##0.0000"/>
    <numFmt numFmtId="173" formatCode="#,##0.000"/>
    <numFmt numFmtId="174" formatCode="#,###"/>
    <numFmt numFmtId="175" formatCode="#,"/>
    <numFmt numFmtId="176" formatCode="#"/>
    <numFmt numFmtId="177" formatCode="&quot;$&quot;#.0,,,"/>
    <numFmt numFmtId="178" formatCode="&quot;$&quot;#,,,"/>
    <numFmt numFmtId="179" formatCode="&quot;$&quot;#,##0"/>
    <numFmt numFmtId="180" formatCode="&quot;$&quot;#,"/>
  </numFmts>
  <fonts count="29"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color rgb="FFFF0000"/>
      <name val="Calibri"/>
      <family val="2"/>
      <scheme val="minor"/>
    </font>
    <font>
      <b/>
      <sz val="11"/>
      <name val="Arial"/>
      <family val="2"/>
    </font>
    <font>
      <sz val="9"/>
      <name val="Arial"/>
      <family val="2"/>
    </font>
    <font>
      <b/>
      <sz val="9"/>
      <name val="Arial"/>
      <family val="2"/>
    </font>
    <font>
      <sz val="8.5"/>
      <name val="Arial"/>
      <family val="2"/>
    </font>
    <font>
      <b/>
      <sz val="8.5"/>
      <name val="Arial"/>
      <family val="2"/>
    </font>
    <font>
      <sz val="7"/>
      <name val="Arial"/>
      <family val="2"/>
    </font>
    <font>
      <b/>
      <sz val="7"/>
      <name val="Arial"/>
      <family val="2"/>
    </font>
    <font>
      <sz val="7"/>
      <name val="Times New Roman"/>
      <family val="1"/>
    </font>
    <font>
      <sz val="11"/>
      <name val="Times New Roman"/>
      <family val="1"/>
    </font>
    <font>
      <b/>
      <sz val="10"/>
      <color indexed="8"/>
      <name val="Times New Roman"/>
      <family val="1"/>
    </font>
    <font>
      <sz val="10"/>
      <color indexed="8"/>
      <name val="Times New Roman"/>
      <family val="1"/>
    </font>
    <font>
      <b/>
      <sz val="11"/>
      <color theme="1"/>
      <name val="Calibri"/>
      <family val="2"/>
      <scheme val="minor"/>
    </font>
    <font>
      <sz val="10"/>
      <name val="Arial"/>
      <family val="2"/>
    </font>
    <font>
      <sz val="11"/>
      <name val="Arial"/>
      <family val="2"/>
    </font>
    <font>
      <i/>
      <sz val="11"/>
      <name val="Arial"/>
      <family val="2"/>
    </font>
    <font>
      <sz val="12"/>
      <name val="Arial"/>
      <family val="2"/>
    </font>
    <font>
      <sz val="11"/>
      <color theme="3"/>
      <name val="Arial"/>
      <family val="2"/>
    </font>
    <font>
      <b/>
      <sz val="11"/>
      <color rgb="FFFF0000"/>
      <name val="Arial"/>
      <family val="2"/>
    </font>
    <font>
      <vertAlign val="superscript"/>
      <sz val="11"/>
      <name val="Arial"/>
      <family val="2"/>
    </font>
    <font>
      <sz val="11"/>
      <color theme="1"/>
      <name val="Arial"/>
      <family val="2"/>
    </font>
    <font>
      <b/>
      <sz val="10"/>
      <color indexed="8"/>
      <name val="Times New Roman"/>
      <family val="1"/>
    </font>
    <font>
      <sz val="10"/>
      <color indexed="8"/>
      <name val="Times New Roman"/>
      <family val="1"/>
    </font>
    <font>
      <b/>
      <sz val="16"/>
      <color theme="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tint="-4.9989318521683403E-2"/>
        <bgColor indexed="64"/>
      </patternFill>
    </fill>
  </fills>
  <borders count="30">
    <border>
      <left/>
      <right/>
      <top/>
      <bottom/>
      <diagonal/>
    </border>
    <border>
      <left/>
      <right/>
      <top style="hair">
        <color theme="1"/>
      </top>
      <bottom/>
      <diagonal/>
    </border>
    <border>
      <left/>
      <right style="hair">
        <color rgb="FF000000"/>
      </right>
      <top style="hair">
        <color theme="1"/>
      </top>
      <bottom/>
      <diagonal/>
    </border>
    <border>
      <left style="hair">
        <color rgb="FF000000"/>
      </left>
      <right style="hair">
        <color rgb="FF000000"/>
      </right>
      <top style="hair">
        <color theme="1"/>
      </top>
      <bottom style="hair">
        <color theme="1"/>
      </bottom>
      <diagonal/>
    </border>
    <border>
      <left style="hair">
        <color rgb="FF000000"/>
      </left>
      <right/>
      <top style="hair">
        <color theme="1"/>
      </top>
      <bottom style="hair">
        <color theme="1"/>
      </bottom>
      <diagonal/>
    </border>
    <border>
      <left/>
      <right/>
      <top style="hair">
        <color theme="1"/>
      </top>
      <bottom style="hair">
        <color theme="1"/>
      </bottom>
      <diagonal/>
    </border>
    <border>
      <left style="hair">
        <color theme="1"/>
      </left>
      <right style="hair">
        <color theme="1"/>
      </right>
      <top style="hair">
        <color theme="1"/>
      </top>
      <bottom/>
      <diagonal/>
    </border>
    <border>
      <left style="hair">
        <color theme="1"/>
      </left>
      <right/>
      <top style="hair">
        <color theme="1"/>
      </top>
      <bottom/>
      <diagonal/>
    </border>
    <border>
      <left style="hair">
        <color theme="1"/>
      </left>
      <right style="hair">
        <color theme="1"/>
      </right>
      <top/>
      <bottom/>
      <diagonal/>
    </border>
    <border>
      <left style="hair">
        <color theme="1"/>
      </left>
      <right/>
      <top/>
      <bottom/>
      <diagonal/>
    </border>
    <border>
      <left style="hair">
        <color theme="1"/>
      </left>
      <right style="hair">
        <color theme="1"/>
      </right>
      <top/>
      <bottom style="hair">
        <color theme="1"/>
      </bottom>
      <diagonal/>
    </border>
    <border>
      <left style="hair">
        <color theme="1"/>
      </left>
      <right/>
      <top/>
      <bottom style="hair">
        <color theme="1"/>
      </bottom>
      <diagonal/>
    </border>
    <border>
      <left/>
      <right/>
      <top/>
      <bottom style="hair">
        <color rgb="FF000000"/>
      </bottom>
      <diagonal/>
    </border>
    <border>
      <left/>
      <right/>
      <top/>
      <bottom style="hair">
        <color theme="1"/>
      </bottom>
      <diagonal/>
    </border>
    <border>
      <left style="hair">
        <color theme="1"/>
      </left>
      <right style="hair">
        <color theme="1"/>
      </right>
      <top style="hair">
        <color rgb="FF000000"/>
      </top>
      <bottom style="hair">
        <color rgb="FF000000"/>
      </bottom>
      <diagonal/>
    </border>
    <border>
      <left style="hair">
        <color theme="1"/>
      </left>
      <right/>
      <top style="hair">
        <color rgb="FF000000"/>
      </top>
      <bottom style="hair">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diagonal/>
    </border>
    <border>
      <left/>
      <right/>
      <top/>
      <bottom style="thin">
        <color theme="4" tint="0.39997558519241921"/>
      </bottom>
      <diagonal/>
    </border>
    <border>
      <left/>
      <right/>
      <top style="thin">
        <color theme="4" tint="0.39997558519241921"/>
      </top>
      <bottom/>
      <diagonal/>
    </border>
    <border>
      <left/>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8">
    <xf numFmtId="0" fontId="0" fillId="0" borderId="0"/>
    <xf numFmtId="44" fontId="1" fillId="0" borderId="0" applyFont="0" applyFill="0" applyBorder="0" applyAlignment="0" applyProtection="0"/>
    <xf numFmtId="0" fontId="2"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xf numFmtId="0" fontId="21" fillId="0" borderId="0"/>
    <xf numFmtId="0" fontId="18" fillId="0" borderId="0"/>
  </cellStyleXfs>
  <cellXfs count="156">
    <xf numFmtId="0" fontId="0" fillId="0" borderId="0" xfId="0"/>
    <xf numFmtId="164" fontId="0" fillId="0" borderId="0" xfId="1" applyNumberFormat="1" applyFont="1"/>
    <xf numFmtId="164" fontId="2" fillId="0" borderId="0" xfId="2" applyNumberFormat="1"/>
    <xf numFmtId="164" fontId="2" fillId="0" borderId="0" xfId="1" applyNumberFormat="1" applyFont="1"/>
    <xf numFmtId="44" fontId="0" fillId="0" borderId="0" xfId="1" applyFont="1"/>
    <xf numFmtId="166" fontId="0" fillId="0" borderId="0" xfId="3" applyNumberFormat="1" applyFont="1"/>
    <xf numFmtId="164" fontId="0" fillId="0" borderId="0" xfId="0" applyNumberFormat="1"/>
    <xf numFmtId="166" fontId="0" fillId="0" borderId="0" xfId="0" applyNumberFormat="1"/>
    <xf numFmtId="167" fontId="2" fillId="0" borderId="0" xfId="2" applyNumberFormat="1"/>
    <xf numFmtId="167" fontId="0" fillId="0" borderId="0" xfId="1" applyNumberFormat="1" applyFont="1"/>
    <xf numFmtId="167" fontId="2" fillId="0" borderId="0" xfId="1" applyNumberFormat="1" applyFont="1"/>
    <xf numFmtId="168" fontId="0" fillId="0" borderId="0" xfId="4" applyNumberFormat="1" applyFont="1"/>
    <xf numFmtId="0" fontId="0" fillId="2" borderId="0" xfId="0" applyFill="1"/>
    <xf numFmtId="168" fontId="0" fillId="2" borderId="0" xfId="4" applyNumberFormat="1" applyFont="1" applyFill="1"/>
    <xf numFmtId="168" fontId="0" fillId="0" borderId="0" xfId="0" applyNumberFormat="1"/>
    <xf numFmtId="9" fontId="0" fillId="0" borderId="0" xfId="3" applyFont="1"/>
    <xf numFmtId="43" fontId="0" fillId="0" borderId="0" xfId="0" applyNumberFormat="1"/>
    <xf numFmtId="0" fontId="5" fillId="0" borderId="0" xfId="0" applyFont="1"/>
    <xf numFmtId="168" fontId="0" fillId="3" borderId="0" xfId="4" applyNumberFormat="1" applyFont="1" applyFill="1"/>
    <xf numFmtId="168" fontId="0" fillId="0" borderId="0" xfId="4" applyNumberFormat="1" applyFont="1" applyFill="1"/>
    <xf numFmtId="164" fontId="0" fillId="3" borderId="0" xfId="1" applyNumberFormat="1" applyFont="1" applyFill="1"/>
    <xf numFmtId="0" fontId="0" fillId="3" borderId="0" xfId="0" applyFill="1"/>
    <xf numFmtId="0" fontId="6" fillId="0" borderId="0" xfId="0" applyFont="1" applyAlignment="1" applyProtection="1"/>
    <xf numFmtId="0" fontId="6" fillId="0" borderId="0" xfId="0" applyFont="1" applyBorder="1" applyAlignment="1" applyProtection="1"/>
    <xf numFmtId="0" fontId="7" fillId="0" borderId="0" xfId="0" applyFont="1" applyBorder="1" applyAlignment="1" applyProtection="1"/>
    <xf numFmtId="0" fontId="7" fillId="0" borderId="1" xfId="0" applyFont="1" applyBorder="1" applyAlignment="1" applyProtection="1">
      <alignment vertical="center"/>
    </xf>
    <xf numFmtId="0" fontId="7" fillId="0" borderId="2" xfId="0" applyFont="1" applyBorder="1" applyAlignment="1" applyProtection="1">
      <alignment vertical="center"/>
    </xf>
    <xf numFmtId="0" fontId="7" fillId="0" borderId="3" xfId="0" applyFont="1" applyBorder="1" applyAlignment="1" applyProtection="1">
      <alignment horizontal="center" vertical="center"/>
    </xf>
    <xf numFmtId="0" fontId="7" fillId="0" borderId="4" xfId="0" applyFont="1" applyBorder="1" applyAlignment="1" applyProtection="1">
      <alignment horizontal="center" vertical="center"/>
    </xf>
    <xf numFmtId="0" fontId="7" fillId="0" borderId="0" xfId="0" applyFont="1"/>
    <xf numFmtId="0" fontId="8" fillId="0" borderId="5" xfId="0" applyFont="1" applyBorder="1" applyAlignment="1" applyProtection="1"/>
    <xf numFmtId="0" fontId="9" fillId="0" borderId="0" xfId="0" applyFont="1" applyAlignment="1" applyProtection="1">
      <alignment horizontal="left"/>
    </xf>
    <xf numFmtId="0" fontId="7" fillId="0" borderId="0" xfId="0" applyFont="1" applyAlignment="1"/>
    <xf numFmtId="0" fontId="7" fillId="0" borderId="0" xfId="0" applyFont="1" applyBorder="1" applyAlignment="1" applyProtection="1">
      <alignment horizontal="left"/>
    </xf>
    <xf numFmtId="169" fontId="7" fillId="0" borderId="6" xfId="0" applyNumberFormat="1" applyFont="1" applyBorder="1" applyAlignment="1" applyProtection="1">
      <alignment horizontal="right"/>
    </xf>
    <xf numFmtId="169" fontId="7" fillId="0" borderId="7" xfId="0" applyNumberFormat="1" applyFont="1" applyBorder="1" applyAlignment="1" applyProtection="1">
      <alignment horizontal="right"/>
    </xf>
    <xf numFmtId="169" fontId="7" fillId="0" borderId="0" xfId="0" applyNumberFormat="1" applyFont="1" applyAlignment="1"/>
    <xf numFmtId="169" fontId="7" fillId="0" borderId="8" xfId="0" applyNumberFormat="1" applyFont="1" applyBorder="1" applyAlignment="1" applyProtection="1">
      <alignment horizontal="right"/>
    </xf>
    <xf numFmtId="169" fontId="7" fillId="0" borderId="9" xfId="0" applyNumberFormat="1" applyFont="1" applyBorder="1" applyAlignment="1" applyProtection="1">
      <alignment horizontal="right"/>
    </xf>
    <xf numFmtId="0" fontId="8" fillId="0" borderId="0" xfId="0" applyFont="1" applyAlignment="1"/>
    <xf numFmtId="0" fontId="8" fillId="0" borderId="0" xfId="0" applyFont="1" applyBorder="1" applyAlignment="1" applyProtection="1">
      <alignment horizontal="left"/>
    </xf>
    <xf numFmtId="169" fontId="8" fillId="0" borderId="0" xfId="0" applyNumberFormat="1" applyFont="1" applyAlignment="1"/>
    <xf numFmtId="169" fontId="7" fillId="0" borderId="10" xfId="0" applyNumberFormat="1" applyFont="1" applyBorder="1" applyAlignment="1" applyProtection="1">
      <alignment horizontal="right"/>
    </xf>
    <xf numFmtId="169" fontId="7" fillId="0" borderId="11" xfId="0" applyNumberFormat="1" applyFont="1" applyBorder="1" applyAlignment="1" applyProtection="1">
      <alignment horizontal="right"/>
    </xf>
    <xf numFmtId="0" fontId="9" fillId="0" borderId="12" xfId="0" applyFont="1" applyBorder="1" applyAlignment="1"/>
    <xf numFmtId="0" fontId="8" fillId="0" borderId="12" xfId="0" applyFont="1" applyBorder="1" applyAlignment="1" applyProtection="1">
      <alignment horizontal="left"/>
    </xf>
    <xf numFmtId="0" fontId="8" fillId="0" borderId="13" xfId="0" applyFont="1" applyBorder="1" applyAlignment="1" applyProtection="1"/>
    <xf numFmtId="169" fontId="7" fillId="0" borderId="5" xfId="0" applyNumberFormat="1" applyFont="1" applyBorder="1" applyAlignment="1" applyProtection="1">
      <alignment horizontal="right"/>
    </xf>
    <xf numFmtId="170" fontId="7" fillId="0" borderId="6" xfId="0" applyNumberFormat="1" applyFont="1" applyBorder="1" applyAlignment="1" applyProtection="1">
      <alignment horizontal="right"/>
    </xf>
    <xf numFmtId="170" fontId="7" fillId="0" borderId="7" xfId="0" applyNumberFormat="1" applyFont="1" applyBorder="1" applyAlignment="1" applyProtection="1">
      <alignment horizontal="right"/>
    </xf>
    <xf numFmtId="170" fontId="7" fillId="0" borderId="0" xfId="0" applyNumberFormat="1" applyFont="1" applyAlignment="1"/>
    <xf numFmtId="170" fontId="7" fillId="0" borderId="8" xfId="0" applyNumberFormat="1" applyFont="1" applyBorder="1" applyAlignment="1" applyProtection="1">
      <alignment horizontal="right"/>
    </xf>
    <xf numFmtId="170" fontId="7" fillId="0" borderId="9" xfId="0" applyNumberFormat="1" applyFont="1" applyBorder="1" applyAlignment="1" applyProtection="1">
      <alignment horizontal="right"/>
    </xf>
    <xf numFmtId="170" fontId="7" fillId="0" borderId="14" xfId="0" applyNumberFormat="1" applyFont="1" applyBorder="1" applyAlignment="1" applyProtection="1">
      <alignment horizontal="right"/>
    </xf>
    <xf numFmtId="170" fontId="7" fillId="0" borderId="15" xfId="0" applyNumberFormat="1" applyFont="1" applyBorder="1" applyAlignment="1" applyProtection="1">
      <alignment horizontal="right"/>
    </xf>
    <xf numFmtId="170" fontId="8" fillId="0" borderId="0" xfId="0" applyNumberFormat="1" applyFont="1" applyAlignment="1"/>
    <xf numFmtId="0" fontId="0" fillId="0" borderId="0" xfId="0" applyAlignment="1"/>
    <xf numFmtId="0" fontId="0" fillId="0" borderId="0" xfId="0" applyBorder="1"/>
    <xf numFmtId="0" fontId="11" fillId="0" borderId="0" xfId="0" applyFont="1" applyBorder="1" applyAlignment="1" applyProtection="1">
      <alignment horizontal="left" vertical="center"/>
    </xf>
    <xf numFmtId="0" fontId="12" fillId="0" borderId="0" xfId="0" quotePrefix="1" applyFont="1" applyBorder="1" applyAlignment="1" applyProtection="1">
      <alignment horizontal="left" wrapText="1"/>
    </xf>
    <xf numFmtId="0" fontId="11" fillId="0" borderId="0" xfId="0" applyFont="1" applyBorder="1" applyAlignment="1" applyProtection="1">
      <alignment horizontal="left"/>
    </xf>
    <xf numFmtId="0" fontId="13" fillId="0" borderId="0" xfId="0" applyFont="1" applyBorder="1"/>
    <xf numFmtId="2" fontId="14" fillId="0" borderId="0" xfId="0" applyNumberFormat="1" applyFont="1"/>
    <xf numFmtId="2" fontId="14" fillId="0" borderId="0" xfId="0" applyNumberFormat="1" applyFont="1" applyBorder="1"/>
    <xf numFmtId="167" fontId="0" fillId="0" borderId="0" xfId="0" applyNumberFormat="1"/>
    <xf numFmtId="164" fontId="0" fillId="4" borderId="0" xfId="1" applyNumberFormat="1" applyFont="1" applyFill="1"/>
    <xf numFmtId="164" fontId="0" fillId="5" borderId="0" xfId="0" applyNumberFormat="1" applyFill="1"/>
    <xf numFmtId="164" fontId="0" fillId="6" borderId="0" xfId="1" applyNumberFormat="1" applyFont="1" applyFill="1"/>
    <xf numFmtId="9" fontId="0" fillId="0" borderId="0" xfId="0" applyNumberFormat="1"/>
    <xf numFmtId="164" fontId="0" fillId="6" borderId="0" xfId="0" applyNumberFormat="1" applyFill="1"/>
    <xf numFmtId="0" fontId="15" fillId="0" borderId="19" xfId="0" applyNumberFormat="1" applyFont="1" applyBorder="1" applyAlignment="1">
      <alignment horizontal="center" vertical="center" wrapText="1"/>
    </xf>
    <xf numFmtId="0" fontId="15" fillId="0" borderId="21" xfId="0" applyNumberFormat="1" applyFont="1" applyBorder="1" applyAlignment="1">
      <alignment horizontal="center" vertical="center" wrapText="1"/>
    </xf>
    <xf numFmtId="0" fontId="15" fillId="0" borderId="18" xfId="0" applyNumberFormat="1" applyFont="1" applyBorder="1" applyAlignment="1">
      <alignment horizontal="center" vertical="center" wrapText="1"/>
    </xf>
    <xf numFmtId="0" fontId="15" fillId="0" borderId="20" xfId="0" applyNumberFormat="1" applyFont="1" applyBorder="1" applyAlignment="1">
      <alignment horizontal="center" vertical="center" wrapText="1"/>
    </xf>
    <xf numFmtId="0" fontId="16" fillId="0" borderId="0" xfId="0" applyNumberFormat="1" applyFont="1" applyAlignment="1">
      <alignment horizontal="left" vertical="top" wrapText="1"/>
    </xf>
    <xf numFmtId="171" fontId="16" fillId="0" borderId="22" xfId="0" applyNumberFormat="1" applyFont="1" applyBorder="1" applyAlignment="1">
      <alignment horizontal="right" vertical="top" wrapText="1"/>
    </xf>
    <xf numFmtId="172" fontId="16" fillId="0" borderId="22" xfId="0" applyNumberFormat="1" applyFont="1" applyBorder="1" applyAlignment="1">
      <alignment horizontal="right" vertical="top" wrapText="1"/>
    </xf>
    <xf numFmtId="172" fontId="16" fillId="0" borderId="0" xfId="0" applyNumberFormat="1" applyFont="1" applyAlignment="1">
      <alignment horizontal="right" vertical="top" wrapText="1"/>
    </xf>
    <xf numFmtId="172" fontId="16" fillId="0" borderId="23" xfId="0" applyNumberFormat="1" applyFont="1" applyBorder="1" applyAlignment="1">
      <alignment horizontal="right" vertical="top" wrapText="1"/>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1" fontId="0" fillId="0" borderId="0" xfId="0" applyNumberFormat="1"/>
    <xf numFmtId="0" fontId="17" fillId="7" borderId="25" xfId="0" applyFont="1" applyFill="1" applyBorder="1"/>
    <xf numFmtId="0" fontId="17" fillId="7" borderId="26" xfId="0" applyFont="1" applyFill="1" applyBorder="1" applyAlignment="1">
      <alignment horizontal="left"/>
    </xf>
    <xf numFmtId="164" fontId="17" fillId="7" borderId="26" xfId="0" applyNumberFormat="1" applyFont="1" applyFill="1" applyBorder="1"/>
    <xf numFmtId="3" fontId="0" fillId="0" borderId="0" xfId="0" applyNumberFormat="1"/>
    <xf numFmtId="0" fontId="19" fillId="0" borderId="0" xfId="5" applyFont="1" applyAlignment="1">
      <alignment horizontal="left" vertical="center"/>
    </xf>
    <xf numFmtId="0" fontId="19" fillId="0" borderId="0" xfId="6" applyFont="1" applyBorder="1"/>
    <xf numFmtId="0" fontId="2" fillId="0" borderId="0" xfId="2" applyFill="1" applyAlignment="1"/>
    <xf numFmtId="0" fontId="22" fillId="0" borderId="0" xfId="2" applyFont="1" applyFill="1" applyAlignment="1"/>
    <xf numFmtId="0" fontId="23" fillId="0" borderId="0" xfId="6" applyFont="1" applyBorder="1"/>
    <xf numFmtId="173" fontId="19" fillId="0" borderId="0" xfId="6" applyNumberFormat="1" applyFont="1" applyBorder="1" applyAlignment="1">
      <alignment vertical="top"/>
    </xf>
    <xf numFmtId="0" fontId="19" fillId="0" borderId="0" xfId="6" applyFont="1" applyBorder="1" applyAlignment="1"/>
    <xf numFmtId="0" fontId="19" fillId="0" borderId="27" xfId="0" applyFont="1" applyFill="1" applyBorder="1" applyAlignment="1"/>
    <xf numFmtId="0" fontId="19" fillId="0" borderId="0" xfId="0" applyFont="1" applyBorder="1"/>
    <xf numFmtId="0" fontId="19" fillId="0" borderId="0" xfId="0" applyFont="1" applyFill="1" applyBorder="1" applyAlignment="1"/>
    <xf numFmtId="0" fontId="19" fillId="0" borderId="0" xfId="0" applyFont="1" applyFill="1" applyBorder="1" applyAlignment="1">
      <alignment horizontal="right"/>
    </xf>
    <xf numFmtId="1" fontId="19" fillId="0" borderId="0" xfId="7" applyNumberFormat="1" applyFont="1" applyAlignment="1">
      <alignment horizontal="right"/>
    </xf>
    <xf numFmtId="1" fontId="19" fillId="0" borderId="27" xfId="0" applyNumberFormat="1" applyFont="1" applyFill="1" applyBorder="1" applyAlignment="1">
      <alignment horizontal="right"/>
    </xf>
    <xf numFmtId="1" fontId="19" fillId="0" borderId="27" xfId="0" applyNumberFormat="1" applyFont="1" applyFill="1" applyBorder="1" applyAlignment="1"/>
    <xf numFmtId="1" fontId="19" fillId="0" borderId="27" xfId="7" applyNumberFormat="1" applyFont="1" applyBorder="1" applyAlignment="1"/>
    <xf numFmtId="0" fontId="19" fillId="0" borderId="0" xfId="0" applyFont="1" applyFill="1" applyBorder="1" applyAlignment="1">
      <alignment horizontal="center"/>
    </xf>
    <xf numFmtId="0" fontId="19" fillId="0" borderId="0" xfId="0" applyNumberFormat="1" applyFont="1" applyFill="1" applyBorder="1" applyAlignment="1"/>
    <xf numFmtId="3" fontId="19" fillId="0" borderId="0" xfId="0" applyNumberFormat="1" applyFont="1" applyFill="1" applyBorder="1" applyAlignment="1"/>
    <xf numFmtId="3" fontId="19" fillId="0" borderId="0" xfId="0" applyNumberFormat="1" applyFont="1" applyFill="1" applyBorder="1" applyAlignment="1">
      <alignment horizontal="right"/>
    </xf>
    <xf numFmtId="3" fontId="19" fillId="0" borderId="0" xfId="6" applyNumberFormat="1" applyFont="1" applyBorder="1"/>
    <xf numFmtId="3" fontId="6" fillId="0" borderId="0" xfId="0" applyNumberFormat="1" applyFont="1" applyFill="1" applyBorder="1" applyAlignment="1"/>
    <xf numFmtId="3" fontId="19" fillId="0" borderId="27" xfId="0" applyNumberFormat="1" applyFont="1" applyFill="1" applyBorder="1" applyAlignment="1"/>
    <xf numFmtId="3" fontId="19" fillId="0" borderId="27" xfId="0" applyNumberFormat="1" applyFont="1" applyFill="1" applyBorder="1" applyAlignment="1">
      <alignment horizontal="right"/>
    </xf>
    <xf numFmtId="173" fontId="19" fillId="0" borderId="0" xfId="0" applyNumberFormat="1" applyFont="1" applyBorder="1" applyAlignment="1">
      <alignment vertical="center"/>
    </xf>
    <xf numFmtId="173" fontId="19" fillId="0" borderId="0" xfId="0" applyNumberFormat="1" applyFont="1" applyBorder="1" applyAlignment="1">
      <alignment vertical="center" wrapText="1"/>
    </xf>
    <xf numFmtId="173" fontId="19" fillId="0" borderId="27" xfId="0" applyNumberFormat="1" applyFont="1" applyBorder="1" applyAlignment="1">
      <alignment vertical="top"/>
    </xf>
    <xf numFmtId="173" fontId="19" fillId="0" borderId="0" xfId="0" applyNumberFormat="1" applyFont="1" applyBorder="1" applyAlignment="1">
      <alignment vertical="top"/>
    </xf>
    <xf numFmtId="0" fontId="0" fillId="0" borderId="0" xfId="0" applyAlignment="1">
      <alignment vertical="center"/>
    </xf>
    <xf numFmtId="0" fontId="26" fillId="0" borderId="19" xfId="0" applyNumberFormat="1" applyFont="1" applyBorder="1" applyAlignment="1">
      <alignment horizontal="center" vertical="center" wrapText="1"/>
    </xf>
    <xf numFmtId="0" fontId="26" fillId="0" borderId="28" xfId="0" applyNumberFormat="1" applyFont="1" applyBorder="1" applyAlignment="1">
      <alignment horizontal="center" vertical="center" wrapText="1"/>
    </xf>
    <xf numFmtId="0" fontId="27" fillId="0" borderId="0" xfId="0" applyNumberFormat="1" applyFont="1" applyAlignment="1">
      <alignment horizontal="left" vertical="top" wrapText="1"/>
    </xf>
    <xf numFmtId="174" fontId="27" fillId="0" borderId="23" xfId="0" applyNumberFormat="1" applyFont="1" applyBorder="1" applyAlignment="1">
      <alignment horizontal="right" vertical="top" wrapText="1"/>
    </xf>
    <xf numFmtId="0" fontId="27" fillId="0" borderId="0" xfId="0" applyNumberFormat="1" applyFont="1" applyAlignment="1">
      <alignment horizontal="left" vertical="top" wrapText="1" indent="5"/>
    </xf>
    <xf numFmtId="174" fontId="27" fillId="0" borderId="29" xfId="0" applyNumberFormat="1" applyFont="1" applyBorder="1" applyAlignment="1">
      <alignment horizontal="right" vertical="top" wrapText="1"/>
    </xf>
    <xf numFmtId="0" fontId="0" fillId="8" borderId="0" xfId="0" applyFill="1"/>
    <xf numFmtId="8" fontId="0" fillId="0" borderId="0" xfId="0" applyNumberFormat="1"/>
    <xf numFmtId="0" fontId="0" fillId="9" borderId="0" xfId="0" applyFill="1"/>
    <xf numFmtId="175" fontId="0" fillId="0" borderId="0" xfId="0" applyNumberFormat="1"/>
    <xf numFmtId="176" fontId="0" fillId="0" borderId="0" xfId="0" applyNumberFormat="1"/>
    <xf numFmtId="0" fontId="28" fillId="0" borderId="0" xfId="0" applyFont="1"/>
    <xf numFmtId="177" fontId="0" fillId="0" borderId="0" xfId="1" applyNumberFormat="1" applyFont="1"/>
    <xf numFmtId="178" fontId="0" fillId="0" borderId="0" xfId="1" applyNumberFormat="1" applyFont="1"/>
    <xf numFmtId="6" fontId="0" fillId="0" borderId="0" xfId="0" applyNumberFormat="1"/>
    <xf numFmtId="6" fontId="0" fillId="3" borderId="0" xfId="0" applyNumberFormat="1" applyFill="1"/>
    <xf numFmtId="179" fontId="0" fillId="0" borderId="0" xfId="1" applyNumberFormat="1" applyFont="1"/>
    <xf numFmtId="0" fontId="0" fillId="0" borderId="0" xfId="0" applyFill="1"/>
    <xf numFmtId="180" fontId="0" fillId="0" borderId="0" xfId="1" applyNumberFormat="1" applyFont="1"/>
    <xf numFmtId="14" fontId="0" fillId="0" borderId="0" xfId="0" applyNumberFormat="1"/>
    <xf numFmtId="0" fontId="19" fillId="0" borderId="0" xfId="0" applyFont="1" applyFill="1" applyBorder="1" applyAlignment="1">
      <alignment horizontal="center"/>
    </xf>
    <xf numFmtId="0" fontId="25" fillId="0" borderId="0" xfId="0" applyFont="1" applyFill="1" applyAlignment="1">
      <alignment horizontal="center"/>
    </xf>
    <xf numFmtId="173" fontId="19" fillId="0" borderId="0" xfId="0" applyNumberFormat="1" applyFont="1" applyBorder="1" applyAlignment="1">
      <alignment horizontal="left" vertical="center" wrapText="1"/>
    </xf>
    <xf numFmtId="0" fontId="0" fillId="0" borderId="0" xfId="0" applyAlignment="1">
      <alignment vertical="center" wrapText="1"/>
    </xf>
    <xf numFmtId="0" fontId="19" fillId="0" borderId="0" xfId="0" applyFont="1" applyFill="1" applyAlignment="1">
      <alignment horizontal="center"/>
    </xf>
    <xf numFmtId="0" fontId="2" fillId="0" borderId="0" xfId="2" applyFill="1" applyAlignment="1">
      <alignment vertical="center" wrapText="1"/>
    </xf>
    <xf numFmtId="0" fontId="6" fillId="0" borderId="0" xfId="0" applyFont="1" applyFill="1" applyBorder="1" applyAlignment="1">
      <alignment horizontal="left"/>
    </xf>
    <xf numFmtId="0" fontId="6" fillId="0" borderId="0" xfId="0" applyFont="1" applyFill="1" applyBorder="1" applyAlignment="1"/>
    <xf numFmtId="0" fontId="19" fillId="0" borderId="27" xfId="0" applyFont="1" applyFill="1" applyBorder="1" applyAlignment="1"/>
    <xf numFmtId="0" fontId="19" fillId="0" borderId="27" xfId="0" applyFont="1" applyFill="1" applyBorder="1" applyAlignment="1">
      <alignment horizontal="center"/>
    </xf>
    <xf numFmtId="0" fontId="26" fillId="0" borderId="0" xfId="0" applyNumberFormat="1" applyFont="1" applyAlignment="1">
      <alignment horizontal="center" vertical="center" wrapText="1"/>
    </xf>
    <xf numFmtId="0" fontId="27" fillId="0" borderId="19" xfId="0" applyNumberFormat="1" applyFont="1" applyBorder="1" applyAlignment="1">
      <alignment horizontal="center" vertical="top" wrapText="1"/>
    </xf>
    <xf numFmtId="0" fontId="16" fillId="0" borderId="24" xfId="0" applyNumberFormat="1" applyFont="1" applyBorder="1" applyAlignment="1">
      <alignment horizontal="left" vertical="top" wrapText="1"/>
    </xf>
    <xf numFmtId="0" fontId="15" fillId="0" borderId="0" xfId="0" applyNumberFormat="1" applyFont="1" applyAlignment="1">
      <alignment horizontal="center" vertical="center" wrapText="1"/>
    </xf>
    <xf numFmtId="0" fontId="16" fillId="0" borderId="0" xfId="0" applyNumberFormat="1" applyFont="1" applyAlignment="1">
      <alignment horizontal="center" vertical="center" wrapText="1"/>
    </xf>
    <xf numFmtId="0" fontId="15" fillId="0" borderId="16" xfId="0" applyNumberFormat="1" applyFont="1" applyBorder="1" applyAlignment="1">
      <alignment horizontal="center" vertical="center" wrapText="1"/>
    </xf>
    <xf numFmtId="0" fontId="15" fillId="0" borderId="17" xfId="0" applyNumberFormat="1" applyFont="1" applyBorder="1" applyAlignment="1">
      <alignment horizontal="center" vertical="top" wrapText="1"/>
    </xf>
    <xf numFmtId="0" fontId="15" fillId="0" borderId="18" xfId="0" applyNumberFormat="1" applyFont="1" applyBorder="1" applyAlignment="1">
      <alignment horizontal="center" vertical="center" wrapText="1"/>
    </xf>
    <xf numFmtId="0" fontId="15" fillId="0" borderId="19" xfId="0" applyNumberFormat="1" applyFont="1" applyBorder="1" applyAlignment="1">
      <alignment horizontal="center" vertical="center" wrapText="1"/>
    </xf>
    <xf numFmtId="0" fontId="15" fillId="0" borderId="20" xfId="0" applyNumberFormat="1" applyFont="1" applyBorder="1" applyAlignment="1">
      <alignment horizontal="center" vertical="center" wrapText="1"/>
    </xf>
  </cellXfs>
  <cellStyles count="8">
    <cellStyle name="Comma" xfId="4" builtinId="3"/>
    <cellStyle name="Currency" xfId="1" builtinId="4"/>
    <cellStyle name="Hyperlink" xfId="2" builtinId="8"/>
    <cellStyle name="Normal" xfId="0" builtinId="0"/>
    <cellStyle name="Normal 2 2" xfId="7"/>
    <cellStyle name="Normal 2 3" xfId="6"/>
    <cellStyle name="Normal 5" xfId="5"/>
    <cellStyle name="Percent" xfId="3" builtinId="5"/>
  </cellStyles>
  <dxfs count="3">
    <dxf>
      <numFmt numFmtId="164" formatCode="_(&quot;$&quot;* #,##0_);_(&quot;$&quot;* \(#,##0\);_(&quot;$&quot;* &quot;-&quot;??_);_(@_)"/>
    </dxf>
    <dxf>
      <numFmt numFmtId="181" formatCode="_(&quot;$&quot;* #,##0.0_);_(&quot;$&quot;* \(#,##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3.xml"/><Relationship Id="rId1" Type="http://schemas.openxmlformats.org/officeDocument/2006/relationships/themeOverride" Target="../theme/themeOverride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8.xml.rels><?xml version="1.0" encoding="UTF-8" standalone="yes"?>
<Relationships xmlns="http://schemas.openxmlformats.org/package/2006/relationships"><Relationship Id="rId2" Type="http://schemas.openxmlformats.org/officeDocument/2006/relationships/chartUserShapes" Target="../drawings/drawing26.xml"/><Relationship Id="rId1" Type="http://schemas.openxmlformats.org/officeDocument/2006/relationships/themeOverride" Target="../theme/themeOverride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840930656332832"/>
          <c:y val="0.14843836974843119"/>
          <c:w val="0.44077999701824661"/>
          <c:h val="0.73611111111111116"/>
        </c:manualLayout>
      </c:layout>
      <c:doughnutChart>
        <c:varyColors val="1"/>
        <c:ser>
          <c:idx val="0"/>
          <c:order val="0"/>
          <c:dPt>
            <c:idx val="0"/>
            <c:bubble3D val="0"/>
            <c:spPr>
              <a:solidFill>
                <a:srgbClr val="5B9BD5"/>
              </a:solidFill>
              <a:ln w="19050">
                <a:solidFill>
                  <a:schemeClr val="lt1"/>
                </a:solidFill>
              </a:ln>
              <a:effectLst/>
            </c:spPr>
            <c:extLst>
              <c:ext xmlns:c16="http://schemas.microsoft.com/office/drawing/2014/chart" uri="{C3380CC4-5D6E-409C-BE32-E72D297353CC}">
                <c16:uniqueId val="{0000000D-762F-48A7-95D2-68056059BBCE}"/>
              </c:ext>
            </c:extLst>
          </c:dPt>
          <c:dPt>
            <c:idx val="1"/>
            <c:bubble3D val="0"/>
            <c:spPr>
              <a:solidFill>
                <a:srgbClr val="ED7D31"/>
              </a:solidFill>
              <a:ln w="19050">
                <a:solidFill>
                  <a:schemeClr val="lt1"/>
                </a:solidFill>
              </a:ln>
              <a:effectLst/>
            </c:spPr>
            <c:extLst>
              <c:ext xmlns:c16="http://schemas.microsoft.com/office/drawing/2014/chart" uri="{C3380CC4-5D6E-409C-BE32-E72D297353CC}">
                <c16:uniqueId val="{00000016-762F-48A7-95D2-68056059BBCE}"/>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9-762F-48A7-95D2-68056059BBCE}"/>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21-762F-48A7-95D2-68056059BBCE}"/>
              </c:ext>
            </c:extLst>
          </c:dPt>
          <c:dLbls>
            <c:dLbl>
              <c:idx val="0"/>
              <c:layout>
                <c:manualLayout>
                  <c:x val="-0.19050135337501067"/>
                  <c:y val="8.100393700787380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Department</a:t>
                    </a:r>
                    <a:r>
                      <a:rPr lang="en-US" baseline="0"/>
                      <a:t> of Defense</a:t>
                    </a:r>
                  </a:p>
                  <a:p>
                    <a:pPr>
                      <a:defRPr/>
                    </a:pPr>
                    <a:r>
                      <a:rPr lang="en-US" b="1" baseline="0">
                        <a:solidFill>
                          <a:sysClr val="windowText" lastClr="000000"/>
                        </a:solidFill>
                      </a:rPr>
                      <a:t>$1,836B</a:t>
                    </a:r>
                  </a:p>
                  <a:p>
                    <a:pPr>
                      <a:defRPr/>
                    </a:pPr>
                    <a:r>
                      <a:rPr lang="en-US" b="1" baseline="0">
                        <a:solidFill>
                          <a:sysClr val="windowText" lastClr="000000"/>
                        </a:solidFill>
                      </a:rPr>
                      <a:t>(92%)</a:t>
                    </a:r>
                    <a:endParaRPr lang="en-US" b="1">
                      <a:solidFill>
                        <a:sysClr val="windowText" lastClr="0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017585607668069"/>
                      <c:h val="0.54622703412073492"/>
                    </c:manualLayout>
                  </c15:layout>
                </c:ext>
                <c:ext xmlns:c16="http://schemas.microsoft.com/office/drawing/2014/chart" uri="{C3380CC4-5D6E-409C-BE32-E72D297353CC}">
                  <c16:uniqueId val="{0000000D-762F-48A7-95D2-68056059BBCE}"/>
                </c:ext>
              </c:extLst>
            </c:dLbl>
            <c:dLbl>
              <c:idx val="1"/>
              <c:layout>
                <c:manualLayout>
                  <c:x val="0.22890714195924705"/>
                  <c:y val="-0.3093352653834937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Department of State/USAID</a:t>
                    </a:r>
                  </a:p>
                  <a:p>
                    <a:pPr>
                      <a:defRPr/>
                    </a:pPr>
                    <a:r>
                      <a:rPr lang="en-US" b="1">
                        <a:solidFill>
                          <a:sysClr val="windowText" lastClr="000000"/>
                        </a:solidFill>
                      </a:rPr>
                      <a:t>$154B</a:t>
                    </a:r>
                  </a:p>
                  <a:p>
                    <a:pPr>
                      <a:defRPr/>
                    </a:pPr>
                    <a:r>
                      <a:rPr lang="en-US" b="1">
                        <a:solidFill>
                          <a:sysClr val="windowText" lastClr="000000"/>
                        </a:solidFill>
                      </a:rPr>
                      <a:t>(8%)</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1492876206807959"/>
                      <c:h val="0.28626076242825488"/>
                    </c:manualLayout>
                  </c15:layout>
                </c:ext>
                <c:ext xmlns:c16="http://schemas.microsoft.com/office/drawing/2014/chart" uri="{C3380CC4-5D6E-409C-BE32-E72D297353CC}">
                  <c16:uniqueId val="{00000016-762F-48A7-95D2-68056059BBCE}"/>
                </c:ext>
              </c:extLst>
            </c:dLbl>
            <c:dLbl>
              <c:idx val="2"/>
              <c:layout>
                <c:manualLayout>
                  <c:x val="0.19425468551437505"/>
                  <c:y val="0.175012212015164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Department of Homeland Security (U.S. Coast</a:t>
                    </a:r>
                    <a:r>
                      <a:rPr lang="en-US" baseline="0"/>
                      <a:t> Guard)</a:t>
                    </a:r>
                  </a:p>
                  <a:p>
                    <a:pPr>
                      <a:defRPr/>
                    </a:pPr>
                    <a:r>
                      <a:rPr lang="en-US" b="1" baseline="0">
                        <a:solidFill>
                          <a:sysClr val="windowText" lastClr="000000"/>
                        </a:solidFill>
                      </a:rPr>
                      <a:t>$3B</a:t>
                    </a:r>
                  </a:p>
                  <a:p>
                    <a:pPr>
                      <a:defRPr/>
                    </a:pPr>
                    <a:r>
                      <a:rPr lang="en-US" b="1" baseline="0">
                        <a:solidFill>
                          <a:sysClr val="windowText" lastClr="000000"/>
                        </a:solidFill>
                      </a:rPr>
                      <a:t>(&lt;1%)</a:t>
                    </a:r>
                    <a:endParaRPr lang="en-US" b="1">
                      <a:solidFill>
                        <a:sysClr val="windowText" lastClr="0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962024335561208"/>
                      <c:h val="0.26893915277766417"/>
                    </c:manualLayout>
                  </c15:layout>
                </c:ext>
                <c:ext xmlns:c16="http://schemas.microsoft.com/office/drawing/2014/chart" uri="{C3380CC4-5D6E-409C-BE32-E72D297353CC}">
                  <c16:uniqueId val="{00000019-762F-48A7-95D2-68056059BBCE}"/>
                </c:ext>
              </c:extLst>
            </c:dLbl>
            <c:dLbl>
              <c:idx val="3"/>
              <c:layout>
                <c:manualLayout>
                  <c:x val="0.23563710532421975"/>
                  <c:y val="0.174856497025072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1-762F-48A7-95D2-68056059BBC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1 and Figure 1'!$B$1:$D$1</c:f>
              <c:strCache>
                <c:ptCount val="3"/>
                <c:pt idx="0">
                  <c:v>Department of Defense</c:v>
                </c:pt>
                <c:pt idx="1">
                  <c:v>Department of State/U.S. AID</c:v>
                </c:pt>
                <c:pt idx="2">
                  <c:v>Department of Homeland Security</c:v>
                </c:pt>
              </c:strCache>
            </c:strRef>
          </c:cat>
          <c:val>
            <c:numRef>
              <c:f>'Table 1 and Figure 1'!$B$21:$D$21</c:f>
              <c:numCache>
                <c:formatCode>"$"#,,,</c:formatCode>
                <c:ptCount val="3"/>
                <c:pt idx="0">
                  <c:v>1835719000000</c:v>
                </c:pt>
                <c:pt idx="1">
                  <c:v>154103000000</c:v>
                </c:pt>
                <c:pt idx="2">
                  <c:v>3242768000</c:v>
                </c:pt>
              </c:numCache>
            </c:numRef>
          </c:val>
          <c:extLst>
            <c:ext xmlns:c16="http://schemas.microsoft.com/office/drawing/2014/chart" uri="{C3380CC4-5D6E-409C-BE32-E72D297353CC}">
              <c16:uniqueId val="{00000000-762F-48A7-95D2-68056059BBCE}"/>
            </c:ext>
          </c:extLst>
        </c:ser>
        <c:dLbls>
          <c:showLegendKey val="0"/>
          <c:showVal val="0"/>
          <c:showCatName val="0"/>
          <c:showSerName val="0"/>
          <c:showPercent val="0"/>
          <c:showBubbleSize val="0"/>
          <c:showLeaderLines val="1"/>
        </c:dLbls>
        <c:firstSliceAng val="124"/>
        <c:holeSize val="4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840930656332832"/>
          <c:y val="0.14843836974843119"/>
          <c:w val="0.44077999701824661"/>
          <c:h val="0.73611111111111116"/>
        </c:manualLayout>
      </c:layout>
      <c:doughnutChart>
        <c:varyColors val="1"/>
        <c:ser>
          <c:idx val="0"/>
          <c:order val="0"/>
          <c:tx>
            <c:strRef>
              <c:f>'Figures 9 and 10'!$B$1</c:f>
              <c:strCache>
                <c:ptCount val="1"/>
                <c:pt idx="0">
                  <c:v>Troop Levels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D-762F-48A7-95D2-68056059BBCE}"/>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6-762F-48A7-95D2-68056059BBCE}"/>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9-762F-48A7-95D2-68056059BBCE}"/>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21-762F-48A7-95D2-68056059BBCE}"/>
              </c:ext>
            </c:extLst>
          </c:dPt>
          <c:dLbls>
            <c:dLbl>
              <c:idx val="0"/>
              <c:layout>
                <c:manualLayout>
                  <c:x val="0.2364209823001078"/>
                  <c:y val="0.1053226159230096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Afghanistan</a:t>
                    </a:r>
                    <a:r>
                      <a:rPr lang="en-US" baseline="0"/>
                      <a:t> (OFS)</a:t>
                    </a:r>
                  </a:p>
                  <a:p>
                    <a:pPr>
                      <a:defRPr/>
                    </a:pPr>
                    <a:r>
                      <a:rPr lang="en-US" b="1" baseline="0">
                        <a:solidFill>
                          <a:sysClr val="windowText" lastClr="000000"/>
                        </a:solidFill>
                      </a:rPr>
                      <a:t>12K</a:t>
                    </a:r>
                  </a:p>
                  <a:p>
                    <a:pPr>
                      <a:defRPr/>
                    </a:pPr>
                    <a:r>
                      <a:rPr lang="en-US" b="1" baseline="0">
                        <a:solidFill>
                          <a:sysClr val="windowText" lastClr="000000"/>
                        </a:solidFill>
                      </a:rPr>
                      <a:t>(13%)</a:t>
                    </a:r>
                    <a:endParaRPr lang="en-US" b="1">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762F-48A7-95D2-68056059BBCE}"/>
                </c:ext>
              </c:extLst>
            </c:dLbl>
            <c:dLbl>
              <c:idx val="1"/>
              <c:layout>
                <c:manualLayout>
                  <c:x val="-0.2972333384134187"/>
                  <c:y val="5.177584572761738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Iraq</a:t>
                    </a:r>
                    <a:r>
                      <a:rPr lang="en-US" baseline="0"/>
                      <a:t>/Syria (OIR)</a:t>
                    </a:r>
                  </a:p>
                  <a:p>
                    <a:pPr>
                      <a:defRPr/>
                    </a:pPr>
                    <a:r>
                      <a:rPr lang="en-US" b="1" baseline="0">
                        <a:solidFill>
                          <a:sysClr val="windowText" lastClr="000000"/>
                        </a:solidFill>
                      </a:rPr>
                      <a:t>6K</a:t>
                    </a:r>
                  </a:p>
                  <a:p>
                    <a:pPr>
                      <a:defRPr/>
                    </a:pPr>
                    <a:r>
                      <a:rPr lang="en-US" b="1" baseline="0">
                        <a:solidFill>
                          <a:sysClr val="windowText" lastClr="000000"/>
                        </a:solidFill>
                      </a:rPr>
                      <a:t>(6%)</a:t>
                    </a:r>
                    <a:endParaRPr lang="en-US" b="1">
                      <a:solidFill>
                        <a:sysClr val="windowText" lastClr="0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1492876206807959"/>
                      <c:h val="0.28626076242825488"/>
                    </c:manualLayout>
                  </c15:layout>
                </c:ext>
                <c:ext xmlns:c16="http://schemas.microsoft.com/office/drawing/2014/chart" uri="{C3380CC4-5D6E-409C-BE32-E72D297353CC}">
                  <c16:uniqueId val="{00000016-762F-48A7-95D2-68056059BBCE}"/>
                </c:ext>
              </c:extLst>
            </c:dLbl>
            <c:dLbl>
              <c:idx val="2"/>
              <c:layout>
                <c:manualLayout>
                  <c:x val="-0.20114261549035775"/>
                  <c:y val="-0.1490618620589093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In-Theater</a:t>
                    </a:r>
                    <a:r>
                      <a:rPr lang="en-US" baseline="0"/>
                      <a:t> Support</a:t>
                    </a:r>
                  </a:p>
                  <a:p>
                    <a:pPr>
                      <a:defRPr/>
                    </a:pPr>
                    <a:r>
                      <a:rPr lang="en-US" b="1" baseline="0">
                        <a:solidFill>
                          <a:sysClr val="windowText" lastClr="000000"/>
                        </a:solidFill>
                      </a:rPr>
                      <a:t>59K</a:t>
                    </a:r>
                  </a:p>
                  <a:p>
                    <a:pPr>
                      <a:defRPr/>
                    </a:pPr>
                    <a:r>
                      <a:rPr lang="en-US" b="1" baseline="0">
                        <a:solidFill>
                          <a:sysClr val="windowText" lastClr="000000"/>
                        </a:solidFill>
                      </a:rPr>
                      <a:t>(63%)</a:t>
                    </a:r>
                    <a:endParaRPr lang="en-US" b="1">
                      <a:solidFill>
                        <a:sysClr val="windowText" lastClr="0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962024335561208"/>
                      <c:h val="0.26893915277766417"/>
                    </c:manualLayout>
                  </c15:layout>
                </c:ext>
                <c:ext xmlns:c16="http://schemas.microsoft.com/office/drawing/2014/chart" uri="{C3380CC4-5D6E-409C-BE32-E72D297353CC}">
                  <c16:uniqueId val="{00000019-762F-48A7-95D2-68056059BBCE}"/>
                </c:ext>
              </c:extLst>
            </c:dLbl>
            <c:dLbl>
              <c:idx val="3"/>
              <c:layout>
                <c:manualLayout>
                  <c:x val="0.20615585230879788"/>
                  <c:y val="-0.1654212233887430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Stateside/Other Mobilization</a:t>
                    </a:r>
                  </a:p>
                  <a:p>
                    <a:pPr>
                      <a:defRPr/>
                    </a:pPr>
                    <a:r>
                      <a:rPr lang="en-US" b="1">
                        <a:solidFill>
                          <a:sysClr val="windowText" lastClr="000000"/>
                        </a:solidFill>
                      </a:rPr>
                      <a:t>17K</a:t>
                    </a:r>
                  </a:p>
                  <a:p>
                    <a:pPr>
                      <a:defRPr/>
                    </a:pPr>
                    <a:r>
                      <a:rPr lang="en-US" b="1">
                        <a:solidFill>
                          <a:sysClr val="windowText" lastClr="000000"/>
                        </a:solidFill>
                      </a:rPr>
                      <a:t>(18%)</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1563670459236353"/>
                      <c:h val="0.32863444152814225"/>
                    </c:manualLayout>
                  </c15:layout>
                </c:ext>
                <c:ext xmlns:c16="http://schemas.microsoft.com/office/drawing/2014/chart" uri="{C3380CC4-5D6E-409C-BE32-E72D297353CC}">
                  <c16:uniqueId val="{00000021-762F-48A7-95D2-68056059BBC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'Figures 9 and 10'!$A$2:$A$5</c:f>
              <c:strCache>
                <c:ptCount val="4"/>
                <c:pt idx="0">
                  <c:v>Afghanistan (OFS)</c:v>
                </c:pt>
                <c:pt idx="1">
                  <c:v>Iraq/Syria (OIR)</c:v>
                </c:pt>
                <c:pt idx="2">
                  <c:v>In-Theater Support</c:v>
                </c:pt>
                <c:pt idx="3">
                  <c:v>Stateside/Other Mobilization</c:v>
                </c:pt>
              </c:strCache>
            </c:strRef>
          </c:cat>
          <c:val>
            <c:numRef>
              <c:f>'Figures 9 and 10'!$B$2:$B$5</c:f>
              <c:numCache>
                <c:formatCode>#,</c:formatCode>
                <c:ptCount val="4"/>
                <c:pt idx="0">
                  <c:v>11958</c:v>
                </c:pt>
                <c:pt idx="1">
                  <c:v>5765</c:v>
                </c:pt>
                <c:pt idx="2">
                  <c:v>59463</c:v>
                </c:pt>
                <c:pt idx="3">
                  <c:v>16610</c:v>
                </c:pt>
              </c:numCache>
            </c:numRef>
          </c:val>
          <c:extLst>
            <c:ext xmlns:c16="http://schemas.microsoft.com/office/drawing/2014/chart" uri="{C3380CC4-5D6E-409C-BE32-E72D297353CC}">
              <c16:uniqueId val="{00000000-762F-48A7-95D2-68056059BBCE}"/>
            </c:ext>
          </c:extLst>
        </c:ser>
        <c:dLbls>
          <c:showLegendKey val="0"/>
          <c:showVal val="0"/>
          <c:showCatName val="0"/>
          <c:showSerName val="0"/>
          <c:showPercent val="0"/>
          <c:showBubbleSize val="0"/>
          <c:showLeaderLines val="1"/>
        </c:dLbls>
        <c:firstSliceAng val="124"/>
        <c:holeSize val="4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40930656332832"/>
          <c:y val="0.14843836974843119"/>
          <c:w val="0.44077999701824661"/>
          <c:h val="0.73611111111111116"/>
        </c:manualLayout>
      </c:layout>
      <c:doughnutChart>
        <c:varyColors val="1"/>
        <c:ser>
          <c:idx val="0"/>
          <c:order val="0"/>
          <c:tx>
            <c:strRef>
              <c:f>'Figures 9 and 10'!$B$18</c:f>
              <c:strCache>
                <c:ptCount val="1"/>
                <c:pt idx="0">
                  <c:v>Funding Levels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D-762F-48A7-95D2-68056059BBCE}"/>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6-762F-48A7-95D2-68056059BBCE}"/>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9-762F-48A7-95D2-68056059BBCE}"/>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21-762F-48A7-95D2-68056059BBCE}"/>
              </c:ext>
            </c:extLst>
          </c:dPt>
          <c:dLbls>
            <c:dLbl>
              <c:idx val="0"/>
              <c:layout>
                <c:manualLayout>
                  <c:x val="-0.19682628797670129"/>
                  <c:y val="-0.112270100196487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5F743B-DC06-40E9-A28E-DDF8C33D3C58}" type="CATEGORYNAME">
                      <a:rPr lang="en-US" sz="900"/>
                      <a:pPr>
                        <a:defRPr/>
                      </a:pPr>
                      <a:t>[CATEGORY NAME]</a:t>
                    </a:fld>
                    <a:r>
                      <a:rPr lang="en-US" sz="900" baseline="0"/>
                      <a:t>
</a:t>
                    </a:r>
                    <a:r>
                      <a:rPr lang="en-US" sz="900" b="1" baseline="0">
                        <a:solidFill>
                          <a:sysClr val="windowText" lastClr="000000"/>
                        </a:solidFill>
                      </a:rPr>
                      <a:t>$46B
(</a:t>
                    </a:r>
                    <a:fld id="{A8461AFD-FE49-4E3D-92C4-AA3E978907DA}" type="PERCENTAGE">
                      <a:rPr lang="en-US" sz="900" b="1" baseline="0">
                        <a:solidFill>
                          <a:sysClr val="windowText" lastClr="000000"/>
                        </a:solidFill>
                      </a:rPr>
                      <a:pPr>
                        <a:defRPr/>
                      </a:pPr>
                      <a:t>[PERCENTAGE]</a:t>
                    </a:fld>
                    <a:r>
                      <a:rPr lang="en-US" sz="900" b="1" baseline="0">
                        <a:solidFill>
                          <a:sysClr val="windowText" lastClr="000000"/>
                        </a:solidFill>
                      </a:rPr>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D-762F-48A7-95D2-68056059BBCE}"/>
                </c:ext>
              </c:extLst>
            </c:dLbl>
            <c:dLbl>
              <c:idx val="1"/>
              <c:layout>
                <c:manualLayout>
                  <c:x val="0.27444792267173829"/>
                  <c:y val="-0.1148906447115751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A7D3678-0BBB-4EE9-BCC1-CBB3BE8A77B6}" type="CATEGORYNAME">
                      <a:rPr lang="en-US" sz="900"/>
                      <a:pPr>
                        <a:defRPr/>
                      </a:pPr>
                      <a:t>[CATEGORY NAME]</a:t>
                    </a:fld>
                    <a:r>
                      <a:rPr lang="en-US" sz="900" baseline="0"/>
                      <a:t>
</a:t>
                    </a:r>
                    <a:r>
                      <a:rPr lang="en-US" sz="900" b="1" baseline="0">
                        <a:solidFill>
                          <a:sysClr val="windowText" lastClr="000000"/>
                        </a:solidFill>
                      </a:rPr>
                      <a:t>$15B
(</a:t>
                    </a:r>
                    <a:fld id="{B7C8B9E5-B924-4A2C-BB1A-F9F990F12C11}" type="PERCENTAGE">
                      <a:rPr lang="en-US" sz="900" b="1" baseline="0">
                        <a:solidFill>
                          <a:sysClr val="windowText" lastClr="000000"/>
                        </a:solidFill>
                      </a:rPr>
                      <a:pPr>
                        <a:defRPr/>
                      </a:pPr>
                      <a:t>[PERCENTAGE]</a:t>
                    </a:fld>
                    <a:r>
                      <a:rPr lang="en-US" sz="900" b="1" baseline="0">
                        <a:solidFill>
                          <a:sysClr val="windowText" lastClr="000000"/>
                        </a:solidFill>
                      </a:rPr>
                      <a:t>)</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1492876206807959"/>
                      <c:h val="0.28626076242825488"/>
                    </c:manualLayout>
                  </c15:layout>
                  <c15:dlblFieldTable/>
                  <c15:showDataLabelsRange val="0"/>
                </c:ext>
                <c:ext xmlns:c16="http://schemas.microsoft.com/office/drawing/2014/chart" uri="{C3380CC4-5D6E-409C-BE32-E72D297353CC}">
                  <c16:uniqueId val="{00000016-762F-48A7-95D2-68056059BBCE}"/>
                </c:ext>
              </c:extLst>
            </c:dLbl>
            <c:dLbl>
              <c:idx val="2"/>
              <c:layout>
                <c:manualLayout>
                  <c:x val="0.23979540718288256"/>
                  <c:y val="3.7157736134166685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2C8D5F0-6C3D-46C6-8370-915721EE993C}" type="CATEGORYNAME">
                      <a:rPr lang="en-US" sz="900"/>
                      <a:pPr>
                        <a:defRPr/>
                      </a:pPr>
                      <a:t>[CATEGORY NAME]</a:t>
                    </a:fld>
                    <a:r>
                      <a:rPr lang="en-US" sz="900" baseline="0"/>
                      <a:t>
</a:t>
                    </a:r>
                    <a:r>
                      <a:rPr lang="en-US" sz="900" b="1" baseline="0">
                        <a:solidFill>
                          <a:sysClr val="windowText" lastClr="000000"/>
                        </a:solidFill>
                      </a:rPr>
                      <a:t>$7B
(</a:t>
                    </a:r>
                    <a:fld id="{12328466-EC6A-4E95-8482-1A328568E6D5}" type="PERCENTAGE">
                      <a:rPr lang="en-US" sz="900" b="1" baseline="0">
                        <a:solidFill>
                          <a:sysClr val="windowText" lastClr="000000"/>
                        </a:solidFill>
                      </a:rPr>
                      <a:pPr>
                        <a:defRPr/>
                      </a:pPr>
                      <a:t>[PERCENTAGE]</a:t>
                    </a:fld>
                    <a:r>
                      <a:rPr lang="en-US" sz="900" b="1" baseline="0">
                        <a:solidFill>
                          <a:sysClr val="windowText" lastClr="000000"/>
                        </a:solidFill>
                      </a:rPr>
                      <a:t>)</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962024335561208"/>
                      <c:h val="0.26893915277766417"/>
                    </c:manualLayout>
                  </c15:layout>
                  <c15:dlblFieldTable/>
                  <c15:showDataLabelsRange val="0"/>
                </c:ext>
                <c:ext xmlns:c16="http://schemas.microsoft.com/office/drawing/2014/chart" uri="{C3380CC4-5D6E-409C-BE32-E72D297353CC}">
                  <c16:uniqueId val="{00000019-762F-48A7-95D2-68056059BBCE}"/>
                </c:ext>
              </c:extLst>
            </c:dLbl>
            <c:dLbl>
              <c:idx val="3"/>
              <c:layout>
                <c:manualLayout>
                  <c:x val="0.23563710532421975"/>
                  <c:y val="0.174856497025072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9A560D-2278-4FED-B2E9-9D24BC5DDD33}" type="CATEGORYNAME">
                      <a:rPr lang="en-US" sz="900"/>
                      <a:pPr>
                        <a:defRPr/>
                      </a:pPr>
                      <a:t>[CATEGORY NAME]</a:t>
                    </a:fld>
                    <a:r>
                      <a:rPr lang="en-US" sz="900" baseline="0"/>
                      <a:t>
</a:t>
                    </a:r>
                    <a:r>
                      <a:rPr lang="en-US" sz="900" b="1" baseline="0">
                        <a:solidFill>
                          <a:sysClr val="windowText" lastClr="000000"/>
                        </a:solidFill>
                      </a:rPr>
                      <a:t>$1B
(</a:t>
                    </a:r>
                    <a:fld id="{F9CC0B75-A63C-48CF-95BA-F8DF94570585}" type="PERCENTAGE">
                      <a:rPr lang="en-US" sz="900" b="1" baseline="0">
                        <a:solidFill>
                          <a:sysClr val="windowText" lastClr="000000"/>
                        </a:solidFill>
                      </a:rPr>
                      <a:pPr>
                        <a:defRPr/>
                      </a:pPr>
                      <a:t>[PERCENTAGE]</a:t>
                    </a:fld>
                    <a:r>
                      <a:rPr lang="en-US" sz="900" b="1" baseline="0">
                        <a:solidFill>
                          <a:sysClr val="windowText" lastClr="000000"/>
                        </a:solidFill>
                      </a:rPr>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21-762F-48A7-95D2-68056059BBC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'Figures 9 and 10'!$A$19:$A$22</c:f>
              <c:strCache>
                <c:ptCount val="4"/>
                <c:pt idx="0">
                  <c:v>Primarily Afghanistan (OFS and related missions)</c:v>
                </c:pt>
                <c:pt idx="1">
                  <c:v>Primarily Iraq/Syria (OIR and related missions)</c:v>
                </c:pt>
                <c:pt idx="2">
                  <c:v>European Deterrence Initiative (EDI)</c:v>
                </c:pt>
                <c:pt idx="3">
                  <c:v>Security Cooperation</c:v>
                </c:pt>
              </c:strCache>
            </c:strRef>
          </c:cat>
          <c:val>
            <c:numRef>
              <c:f>'Figures 9 and 10'!$B$19:$B$22</c:f>
              <c:numCache>
                <c:formatCode>_("$"* #,##0_);_("$"* \(#,##0\);_("$"* "-"??_);_(@_)</c:formatCode>
                <c:ptCount val="4"/>
                <c:pt idx="0">
                  <c:v>46.3</c:v>
                </c:pt>
                <c:pt idx="1">
                  <c:v>15.3</c:v>
                </c:pt>
                <c:pt idx="2">
                  <c:v>6.5</c:v>
                </c:pt>
                <c:pt idx="3">
                  <c:v>0.9</c:v>
                </c:pt>
              </c:numCache>
            </c:numRef>
          </c:val>
          <c:extLst>
            <c:ext xmlns:c16="http://schemas.microsoft.com/office/drawing/2014/chart" uri="{C3380CC4-5D6E-409C-BE32-E72D297353CC}">
              <c16:uniqueId val="{00000000-762F-48A7-95D2-68056059BBCE}"/>
            </c:ext>
          </c:extLst>
        </c:ser>
        <c:dLbls>
          <c:showLegendKey val="0"/>
          <c:showVal val="0"/>
          <c:showCatName val="0"/>
          <c:showSerName val="0"/>
          <c:showPercent val="0"/>
          <c:showBubbleSize val="0"/>
          <c:showLeaderLines val="1"/>
        </c:dLbls>
        <c:firstSliceAng val="124"/>
        <c:holeSize val="4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'Initial Figure 11'!$A$5</c:f>
              <c:strCache>
                <c:ptCount val="1"/>
                <c:pt idx="0">
                  <c:v>BCA Cap</c:v>
                </c:pt>
              </c:strCache>
            </c:strRef>
          </c:tx>
          <c:spPr>
            <a:solidFill>
              <a:schemeClr val="accent1"/>
            </a:solidFill>
            <a:ln>
              <a:noFill/>
            </a:ln>
            <a:effectLst/>
          </c:spPr>
          <c:invertIfNegative val="0"/>
          <c:cat>
            <c:strRef>
              <c:f>'Initial Figure 11'!$B$4:$G$4</c:f>
              <c:strCache>
                <c:ptCount val="6"/>
                <c:pt idx="0">
                  <c:v>No adjustment</c:v>
                </c:pt>
                <c:pt idx="1">
                  <c:v>OMB projected</c:v>
                </c:pt>
                <c:pt idx="2">
                  <c:v>DOD projected</c:v>
                </c:pt>
                <c:pt idx="3">
                  <c:v>No adjustment</c:v>
                </c:pt>
                <c:pt idx="4">
                  <c:v>OMB (est.)</c:v>
                </c:pt>
                <c:pt idx="5">
                  <c:v>DOD (est.)</c:v>
                </c:pt>
              </c:strCache>
            </c:strRef>
          </c:cat>
          <c:val>
            <c:numRef>
              <c:f>'Initial Figure 11'!$B$5:$G$5</c:f>
              <c:numCache>
                <c:formatCode>General</c:formatCode>
                <c:ptCount val="6"/>
                <c:pt idx="0">
                  <c:v>576</c:v>
                </c:pt>
                <c:pt idx="1">
                  <c:v>576</c:v>
                </c:pt>
                <c:pt idx="2">
                  <c:v>576</c:v>
                </c:pt>
                <c:pt idx="3">
                  <c:v>576</c:v>
                </c:pt>
                <c:pt idx="4">
                  <c:v>576</c:v>
                </c:pt>
                <c:pt idx="5">
                  <c:v>576</c:v>
                </c:pt>
              </c:numCache>
            </c:numRef>
          </c:val>
          <c:extLst>
            <c:ext xmlns:c16="http://schemas.microsoft.com/office/drawing/2014/chart" uri="{C3380CC4-5D6E-409C-BE32-E72D297353CC}">
              <c16:uniqueId val="{00000000-C170-4074-BD69-2EE71163AC45}"/>
            </c:ext>
          </c:extLst>
        </c:ser>
        <c:ser>
          <c:idx val="1"/>
          <c:order val="1"/>
          <c:tx>
            <c:strRef>
              <c:f>'Initial Figure 11'!$A$6</c:f>
              <c:strCache>
                <c:ptCount val="1"/>
                <c:pt idx="0">
                  <c:v>BCA Adjustment</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'Initial Figure 11'!$B$4:$G$4</c:f>
              <c:strCache>
                <c:ptCount val="6"/>
                <c:pt idx="0">
                  <c:v>No adjustment</c:v>
                </c:pt>
                <c:pt idx="1">
                  <c:v>OMB projected</c:v>
                </c:pt>
                <c:pt idx="2">
                  <c:v>DOD projected</c:v>
                </c:pt>
                <c:pt idx="3">
                  <c:v>No adjustment</c:v>
                </c:pt>
                <c:pt idx="4">
                  <c:v>OMB (est.)</c:v>
                </c:pt>
                <c:pt idx="5">
                  <c:v>DOD (est.)</c:v>
                </c:pt>
              </c:strCache>
            </c:strRef>
          </c:cat>
          <c:val>
            <c:numRef>
              <c:f>'Initial Figure 11'!$B$6:$G$6</c:f>
              <c:numCache>
                <c:formatCode>General</c:formatCode>
                <c:ptCount val="6"/>
                <c:pt idx="0">
                  <c:v>0</c:v>
                </c:pt>
                <c:pt idx="1">
                  <c:v>84</c:v>
                </c:pt>
                <c:pt idx="2">
                  <c:v>137</c:v>
                </c:pt>
                <c:pt idx="3">
                  <c:v>0</c:v>
                </c:pt>
                <c:pt idx="4">
                  <c:v>51</c:v>
                </c:pt>
                <c:pt idx="5">
                  <c:v>104</c:v>
                </c:pt>
              </c:numCache>
            </c:numRef>
          </c:val>
          <c:extLst>
            <c:ext xmlns:c16="http://schemas.microsoft.com/office/drawing/2014/chart" uri="{C3380CC4-5D6E-409C-BE32-E72D297353CC}">
              <c16:uniqueId val="{00000001-C170-4074-BD69-2EE71163AC45}"/>
            </c:ext>
          </c:extLst>
        </c:ser>
        <c:ser>
          <c:idx val="2"/>
          <c:order val="2"/>
          <c:tx>
            <c:strRef>
              <c:f>'Initial Figure 11'!$A$7</c:f>
              <c:strCache>
                <c:ptCount val="1"/>
                <c:pt idx="0">
                  <c:v>OCO</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'Initial Figure 11'!$B$4:$G$4</c:f>
              <c:strCache>
                <c:ptCount val="6"/>
                <c:pt idx="0">
                  <c:v>No adjustment</c:v>
                </c:pt>
                <c:pt idx="1">
                  <c:v>OMB projected</c:v>
                </c:pt>
                <c:pt idx="2">
                  <c:v>DOD projected</c:v>
                </c:pt>
                <c:pt idx="3">
                  <c:v>No adjustment</c:v>
                </c:pt>
                <c:pt idx="4">
                  <c:v>OMB (est.)</c:v>
                </c:pt>
                <c:pt idx="5">
                  <c:v>DOD (est.)</c:v>
                </c:pt>
              </c:strCache>
            </c:strRef>
          </c:cat>
          <c:val>
            <c:numRef>
              <c:f>'Initial Figure 11'!$B$7:$G$7</c:f>
              <c:numCache>
                <c:formatCode>General</c:formatCode>
                <c:ptCount val="6"/>
                <c:pt idx="0">
                  <c:v>157</c:v>
                </c:pt>
                <c:pt idx="1">
                  <c:v>73</c:v>
                </c:pt>
                <c:pt idx="2">
                  <c:v>20</c:v>
                </c:pt>
                <c:pt idx="3">
                  <c:v>124</c:v>
                </c:pt>
                <c:pt idx="4">
                  <c:v>73</c:v>
                </c:pt>
                <c:pt idx="5">
                  <c:v>20</c:v>
                </c:pt>
              </c:numCache>
            </c:numRef>
          </c:val>
          <c:extLst>
            <c:ext xmlns:c16="http://schemas.microsoft.com/office/drawing/2014/chart" uri="{C3380CC4-5D6E-409C-BE32-E72D297353CC}">
              <c16:uniqueId val="{00000002-C170-4074-BD69-2EE71163AC45}"/>
            </c:ext>
          </c:extLst>
        </c:ser>
        <c:dLbls>
          <c:showLegendKey val="0"/>
          <c:showVal val="0"/>
          <c:showCatName val="0"/>
          <c:showSerName val="0"/>
          <c:showPercent val="0"/>
          <c:showBubbleSize val="0"/>
        </c:dLbls>
        <c:gapWidth val="150"/>
        <c:overlap val="100"/>
        <c:axId val="546384192"/>
        <c:axId val="546377632"/>
      </c:barChart>
      <c:catAx>
        <c:axId val="54638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377632"/>
        <c:crosses val="autoZero"/>
        <c:auto val="1"/>
        <c:lblAlgn val="ctr"/>
        <c:lblOffset val="100"/>
        <c:noMultiLvlLbl val="0"/>
      </c:catAx>
      <c:valAx>
        <c:axId val="546377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384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a:latin typeface="+mn-lt"/>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83569269128631"/>
          <c:y val="0.12492075254340529"/>
          <c:w val="0.7639706578380423"/>
          <c:h val="0.59516353170630998"/>
        </c:manualLayout>
      </c:layout>
      <c:barChart>
        <c:barDir val="col"/>
        <c:grouping val="stacked"/>
        <c:varyColors val="0"/>
        <c:ser>
          <c:idx val="0"/>
          <c:order val="0"/>
          <c:tx>
            <c:strRef>
              <c:f>'Final Figure 11'!$A$3</c:f>
              <c:strCache>
                <c:ptCount val="1"/>
                <c:pt idx="0">
                  <c:v>BCA Cap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yriad Pro" panose="020B05030304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Figure 11'!$B$2:$H$2</c:f>
              <c:strCache>
                <c:ptCount val="7"/>
                <c:pt idx="0">
                  <c:v>No adjustment</c:v>
                </c:pt>
                <c:pt idx="1">
                  <c:v>OMB</c:v>
                </c:pt>
                <c:pt idx="2">
                  <c:v>DOD</c:v>
                </c:pt>
                <c:pt idx="4">
                  <c:v>No adjustment</c:v>
                </c:pt>
                <c:pt idx="5">
                  <c:v>OMB</c:v>
                </c:pt>
                <c:pt idx="6">
                  <c:v>DOD</c:v>
                </c:pt>
              </c:strCache>
            </c:strRef>
          </c:cat>
          <c:val>
            <c:numRef>
              <c:f>'Final Figure 11'!$B$3:$H$3</c:f>
              <c:numCache>
                <c:formatCode>_(* #,##0_);_(* \(#,##0\);_(* "-"??_);_(@_)</c:formatCode>
                <c:ptCount val="7"/>
                <c:pt idx="0">
                  <c:v>576</c:v>
                </c:pt>
                <c:pt idx="1">
                  <c:v>576</c:v>
                </c:pt>
                <c:pt idx="2">
                  <c:v>576</c:v>
                </c:pt>
                <c:pt idx="4">
                  <c:v>590</c:v>
                </c:pt>
                <c:pt idx="5">
                  <c:v>590</c:v>
                </c:pt>
                <c:pt idx="6">
                  <c:v>590</c:v>
                </c:pt>
              </c:numCache>
            </c:numRef>
          </c:val>
          <c:extLst>
            <c:ext xmlns:c16="http://schemas.microsoft.com/office/drawing/2014/chart" uri="{C3380CC4-5D6E-409C-BE32-E72D297353CC}">
              <c16:uniqueId val="{00000000-6FF7-45BE-A440-A2877B75D392}"/>
            </c:ext>
          </c:extLst>
        </c:ser>
        <c:ser>
          <c:idx val="1"/>
          <c:order val="1"/>
          <c:tx>
            <c:strRef>
              <c:f>'Final Figure 11'!$A$4</c:f>
              <c:strCache>
                <c:ptCount val="1"/>
                <c:pt idx="0">
                  <c:v>BCA Adjustment</c:v>
                </c:pt>
              </c:strCache>
            </c:strRef>
          </c:tx>
          <c:spPr>
            <a:solidFill>
              <a:schemeClr val="accent1">
                <a:lumMod val="40000"/>
                <a:lumOff val="6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6FF7-45BE-A440-A2877B75D392}"/>
                </c:ext>
              </c:extLst>
            </c:dLbl>
            <c:dLbl>
              <c:idx val="2"/>
              <c:layout>
                <c:manualLayout>
                  <c:x val="-4.5725492977675157E-17"/>
                  <c:y val="2.6813834901503773E-2"/>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6FF7-45BE-A440-A2877B75D392}"/>
                </c:ext>
              </c:extLst>
            </c:dLbl>
            <c:dLbl>
              <c:idx val="4"/>
              <c:delete val="1"/>
              <c:extLst>
                <c:ext xmlns:c15="http://schemas.microsoft.com/office/drawing/2012/chart" uri="{CE6537A1-D6FC-4f65-9D91-7224C49458BB}"/>
                <c:ext xmlns:c16="http://schemas.microsoft.com/office/drawing/2014/chart" uri="{C3380CC4-5D6E-409C-BE32-E72D297353CC}">
                  <c16:uniqueId val="{00000003-6FF7-45BE-A440-A2877B75D392}"/>
                </c:ext>
              </c:extLst>
            </c:dLbl>
            <c:dLbl>
              <c:idx val="5"/>
              <c:layout>
                <c:manualLayout>
                  <c:x val="0"/>
                  <c:y val="5.2375002469008821E-4"/>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FF7-45BE-A440-A2877B75D392}"/>
                </c:ext>
              </c:extLst>
            </c:dLbl>
            <c:dLbl>
              <c:idx val="6"/>
              <c:layout>
                <c:manualLayout>
                  <c:x val="-9.1450985955350314E-17"/>
                  <c:y val="2.1712688067355962E-2"/>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6FF7-45BE-A440-A2877B75D392}"/>
                </c:ext>
              </c:extLst>
            </c:d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yriad Pro" panose="020B0503030403020204" pitchFamily="34" charset="0"/>
                    <a:ea typeface="+mn-ea"/>
                    <a:cs typeface="+mn-cs"/>
                  </a:defRPr>
                </a:pPr>
                <a:endParaRPr lang="en-US"/>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'Final Figure 11'!$B$2:$H$2</c:f>
              <c:strCache>
                <c:ptCount val="7"/>
                <c:pt idx="0">
                  <c:v>No adjustment</c:v>
                </c:pt>
                <c:pt idx="1">
                  <c:v>OMB</c:v>
                </c:pt>
                <c:pt idx="2">
                  <c:v>DOD</c:v>
                </c:pt>
                <c:pt idx="4">
                  <c:v>No adjustment</c:v>
                </c:pt>
                <c:pt idx="5">
                  <c:v>OMB</c:v>
                </c:pt>
                <c:pt idx="6">
                  <c:v>DOD</c:v>
                </c:pt>
              </c:strCache>
            </c:strRef>
          </c:cat>
          <c:val>
            <c:numRef>
              <c:f>'Final Figure 11'!$B$4:$H$4</c:f>
              <c:numCache>
                <c:formatCode>_(* #,##0_);_(* \(#,##0\);_(* "-"??_);_(@_)</c:formatCode>
                <c:ptCount val="7"/>
                <c:pt idx="0">
                  <c:v>0</c:v>
                </c:pt>
                <c:pt idx="1">
                  <c:v>84</c:v>
                </c:pt>
                <c:pt idx="2">
                  <c:v>137</c:v>
                </c:pt>
                <c:pt idx="4">
                  <c:v>0</c:v>
                </c:pt>
                <c:pt idx="5">
                  <c:v>87</c:v>
                </c:pt>
                <c:pt idx="6">
                  <c:v>133</c:v>
                </c:pt>
              </c:numCache>
            </c:numRef>
          </c:val>
          <c:extLst>
            <c:ext xmlns:c16="http://schemas.microsoft.com/office/drawing/2014/chart" uri="{C3380CC4-5D6E-409C-BE32-E72D297353CC}">
              <c16:uniqueId val="{00000006-6FF7-45BE-A440-A2877B75D392}"/>
            </c:ext>
          </c:extLst>
        </c:ser>
        <c:ser>
          <c:idx val="2"/>
          <c:order val="2"/>
          <c:tx>
            <c:strRef>
              <c:f>'Final Figure 11'!$A$5</c:f>
              <c:strCache>
                <c:ptCount val="1"/>
                <c:pt idx="0">
                  <c:v>OCO</c:v>
                </c:pt>
              </c:strCache>
            </c:strRef>
          </c:tx>
          <c:spPr>
            <a:solidFill>
              <a:schemeClr val="accent3"/>
            </a:solidFill>
            <a:ln>
              <a:noFill/>
            </a:ln>
            <a:effectLst/>
          </c:spPr>
          <c:invertIfNegative val="0"/>
          <c:dLbls>
            <c:dLbl>
              <c:idx val="1"/>
              <c:layout>
                <c:manualLayout>
                  <c:x val="0"/>
                  <c:y val="-2.818820084220570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F7-45BE-A440-A2877B75D392}"/>
                </c:ext>
              </c:extLst>
            </c:dLbl>
            <c:dLbl>
              <c:idx val="2"/>
              <c:layout>
                <c:manualLayout>
                  <c:x val="-4.5725492977675157E-17"/>
                  <c:y val="2.454425146117973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FF7-45BE-A440-A2877B75D392}"/>
                </c:ext>
              </c:extLst>
            </c:dLbl>
            <c:dLbl>
              <c:idx val="4"/>
              <c:layout>
                <c:manualLayout>
                  <c:x val="-3.3327297629460939E-3"/>
                  <c:y val="1.386790667564608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FF7-45BE-A440-A2877B75D392}"/>
                </c:ext>
              </c:extLst>
            </c:dLbl>
            <c:dLbl>
              <c:idx val="5"/>
              <c:layout>
                <c:manualLayout>
                  <c:x val="0"/>
                  <c:y val="1.227180714784978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FF7-45BE-A440-A2877B75D392}"/>
                </c:ext>
              </c:extLst>
            </c:dLbl>
            <c:dLbl>
              <c:idx val="6"/>
              <c:layout>
                <c:manualLayout>
                  <c:x val="0"/>
                  <c:y val="1.645224986316867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FF7-45BE-A440-A2877B75D392}"/>
                </c:ext>
              </c:extLst>
            </c:d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yriad Pro" panose="020B0503030403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'Final Figure 11'!$B$2:$H$2</c:f>
              <c:strCache>
                <c:ptCount val="7"/>
                <c:pt idx="0">
                  <c:v>No adjustment</c:v>
                </c:pt>
                <c:pt idx="1">
                  <c:v>OMB</c:v>
                </c:pt>
                <c:pt idx="2">
                  <c:v>DOD</c:v>
                </c:pt>
                <c:pt idx="4">
                  <c:v>No adjustment</c:v>
                </c:pt>
                <c:pt idx="5">
                  <c:v>OMB</c:v>
                </c:pt>
                <c:pt idx="6">
                  <c:v>DOD</c:v>
                </c:pt>
              </c:strCache>
            </c:strRef>
          </c:cat>
          <c:val>
            <c:numRef>
              <c:f>'Final Figure 11'!$B$5:$H$5</c:f>
              <c:numCache>
                <c:formatCode>_(* #,##0_);_(* \(#,##0\);_(* "-"??_);_(@_)</c:formatCode>
                <c:ptCount val="7"/>
                <c:pt idx="0">
                  <c:v>157</c:v>
                </c:pt>
                <c:pt idx="1">
                  <c:v>73</c:v>
                </c:pt>
                <c:pt idx="2">
                  <c:v>20</c:v>
                </c:pt>
                <c:pt idx="4">
                  <c:v>153</c:v>
                </c:pt>
                <c:pt idx="5">
                  <c:v>66</c:v>
                </c:pt>
                <c:pt idx="6">
                  <c:v>20</c:v>
                </c:pt>
              </c:numCache>
            </c:numRef>
          </c:val>
          <c:extLst>
            <c:ext xmlns:c16="http://schemas.microsoft.com/office/drawing/2014/chart" uri="{C3380CC4-5D6E-409C-BE32-E72D297353CC}">
              <c16:uniqueId val="{0000000C-6FF7-45BE-A440-A2877B75D392}"/>
            </c:ext>
          </c:extLst>
        </c:ser>
        <c:dLbls>
          <c:showLegendKey val="0"/>
          <c:showVal val="0"/>
          <c:showCatName val="0"/>
          <c:showSerName val="0"/>
          <c:showPercent val="0"/>
          <c:showBubbleSize val="0"/>
        </c:dLbls>
        <c:gapWidth val="66"/>
        <c:overlap val="100"/>
        <c:axId val="546384192"/>
        <c:axId val="546377632"/>
      </c:barChart>
      <c:lineChart>
        <c:grouping val="standard"/>
        <c:varyColors val="0"/>
        <c:ser>
          <c:idx val="3"/>
          <c:order val="3"/>
          <c:tx>
            <c:strRef>
              <c:f>'Final Figure 11'!$A$6</c:f>
              <c:strCache>
                <c:ptCount val="1"/>
                <c:pt idx="0">
                  <c:v>Topline*</c:v>
                </c:pt>
              </c:strCache>
            </c:strRef>
          </c:tx>
          <c:spPr>
            <a:ln w="28575" cap="rnd">
              <a:solidFill>
                <a:srgbClr val="FF0000"/>
              </a:solidFill>
              <a:round/>
            </a:ln>
            <a:effectLst/>
          </c:spPr>
          <c:marker>
            <c:symbol val="none"/>
          </c:marker>
          <c:dLbls>
            <c:dLbl>
              <c:idx val="0"/>
              <c:layout>
                <c:manualLayout>
                  <c:x val="2.0004197731256206E-2"/>
                  <c:y val="-3.6414007191049612E-2"/>
                </c:manualLayout>
              </c:layout>
              <c:tx>
                <c:rich>
                  <a:bodyPr/>
                  <a:lstStyle/>
                  <a:p>
                    <a:r>
                      <a:rPr lang="en-US" baseline="0">
                        <a:solidFill>
                          <a:srgbClr val="FF0000"/>
                        </a:solidFill>
                      </a:rPr>
                      <a:t>Topline = 733</a:t>
                    </a:r>
                    <a:endParaRPr lang="en-US">
                      <a:solidFill>
                        <a:srgbClr val="FF0000"/>
                      </a:solidFill>
                    </a:endParaRP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7F7-44C7-B309-CA30D6E5D133}"/>
                </c:ext>
              </c:extLst>
            </c:dLbl>
            <c:dLbl>
              <c:idx val="1"/>
              <c:delete val="1"/>
              <c:extLst>
                <c:ext xmlns:c15="http://schemas.microsoft.com/office/drawing/2012/chart" uri="{CE6537A1-D6FC-4f65-9D91-7224C49458BB}"/>
                <c:ext xmlns:c16="http://schemas.microsoft.com/office/drawing/2014/chart" uri="{C3380CC4-5D6E-409C-BE32-E72D297353CC}">
                  <c16:uniqueId val="{0000001C-B7F7-44C7-B309-CA30D6E5D133}"/>
                </c:ext>
              </c:extLst>
            </c:dLbl>
            <c:dLbl>
              <c:idx val="2"/>
              <c:delete val="1"/>
              <c:extLst>
                <c:ext xmlns:c15="http://schemas.microsoft.com/office/drawing/2012/chart" uri="{CE6537A1-D6FC-4f65-9D91-7224C49458BB}"/>
                <c:ext xmlns:c16="http://schemas.microsoft.com/office/drawing/2014/chart" uri="{C3380CC4-5D6E-409C-BE32-E72D297353CC}">
                  <c16:uniqueId val="{0000001D-B7F7-44C7-B309-CA30D6E5D133}"/>
                </c:ext>
              </c:extLst>
            </c:dLbl>
            <c:dLbl>
              <c:idx val="3"/>
              <c:tx>
                <c:rich>
                  <a:bodyPr/>
                  <a:lstStyle/>
                  <a:p>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7F7-44C7-B309-CA30D6E5D133}"/>
                </c:ext>
              </c:extLst>
            </c:dLbl>
            <c:dLbl>
              <c:idx val="4"/>
              <c:layout>
                <c:manualLayout>
                  <c:x val="1.1971212856871147E-2"/>
                  <c:y val="-3.6828801918632692E-2"/>
                </c:manualLayout>
              </c:layout>
              <c:tx>
                <c:rich>
                  <a:bodyPr/>
                  <a:lstStyle/>
                  <a:p>
                    <a:r>
                      <a:rPr lang="en-US" baseline="0">
                        <a:solidFill>
                          <a:srgbClr val="FF0000"/>
                        </a:solidFill>
                      </a:rPr>
                      <a:t>Topline = 743</a:t>
                    </a:r>
                    <a:endParaRPr lang="en-US">
                      <a:solidFill>
                        <a:srgbClr val="FF0000"/>
                      </a:solidFill>
                    </a:endParaRPr>
                  </a:p>
                </c:rich>
              </c:tx>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B7F7-44C7-B309-CA30D6E5D133}"/>
                </c:ext>
              </c:extLst>
            </c:dLbl>
            <c:dLbl>
              <c:idx val="5"/>
              <c:delete val="1"/>
              <c:extLst>
                <c:ext xmlns:c15="http://schemas.microsoft.com/office/drawing/2012/chart" uri="{CE6537A1-D6FC-4f65-9D91-7224C49458BB}"/>
                <c:ext xmlns:c16="http://schemas.microsoft.com/office/drawing/2014/chart" uri="{C3380CC4-5D6E-409C-BE32-E72D297353CC}">
                  <c16:uniqueId val="{0000001F-B7F7-44C7-B309-CA30D6E5D133}"/>
                </c:ext>
              </c:extLst>
            </c:dLbl>
            <c:dLbl>
              <c:idx val="6"/>
              <c:delete val="1"/>
              <c:extLst>
                <c:ext xmlns:c15="http://schemas.microsoft.com/office/drawing/2012/chart" uri="{CE6537A1-D6FC-4f65-9D91-7224C49458BB}"/>
                <c:ext xmlns:c16="http://schemas.microsoft.com/office/drawing/2014/chart" uri="{C3380CC4-5D6E-409C-BE32-E72D297353CC}">
                  <c16:uniqueId val="{00000020-B7F7-44C7-B309-CA30D6E5D1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yriad Pro" panose="020B05030304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'Final Figure 11'!$B$6:$H$6</c:f>
              <c:numCache>
                <c:formatCode>_(* #,##0_);_(* \(#,##0\);_(* "-"??_);_(@_)</c:formatCode>
                <c:ptCount val="7"/>
                <c:pt idx="0">
                  <c:v>733</c:v>
                </c:pt>
                <c:pt idx="1">
                  <c:v>733</c:v>
                </c:pt>
                <c:pt idx="2">
                  <c:v>733</c:v>
                </c:pt>
                <c:pt idx="4">
                  <c:v>743</c:v>
                </c:pt>
                <c:pt idx="5">
                  <c:v>743</c:v>
                </c:pt>
                <c:pt idx="6">
                  <c:v>743</c:v>
                </c:pt>
              </c:numCache>
            </c:numRef>
          </c:val>
          <c:smooth val="0"/>
          <c:extLst>
            <c:ext xmlns:c16="http://schemas.microsoft.com/office/drawing/2014/chart" uri="{C3380CC4-5D6E-409C-BE32-E72D297353CC}">
              <c16:uniqueId val="{00000002-B7F7-44C7-B309-CA30D6E5D133}"/>
            </c:ext>
          </c:extLst>
        </c:ser>
        <c:dLbls>
          <c:showLegendKey val="0"/>
          <c:showVal val="0"/>
          <c:showCatName val="0"/>
          <c:showSerName val="0"/>
          <c:showPercent val="0"/>
          <c:showBubbleSize val="0"/>
        </c:dLbls>
        <c:marker val="1"/>
        <c:smooth val="0"/>
        <c:axId val="546384192"/>
        <c:axId val="546377632"/>
      </c:lineChart>
      <c:catAx>
        <c:axId val="54638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yriad Pro" panose="020B0503030403020204" pitchFamily="34" charset="0"/>
                <a:ea typeface="+mn-ea"/>
                <a:cs typeface="+mn-cs"/>
              </a:defRPr>
            </a:pPr>
            <a:endParaRPr lang="en-US"/>
          </a:p>
        </c:txPr>
        <c:crossAx val="546377632"/>
        <c:crosses val="autoZero"/>
        <c:auto val="1"/>
        <c:lblAlgn val="ctr"/>
        <c:lblOffset val="100"/>
        <c:noMultiLvlLbl val="0"/>
      </c:catAx>
      <c:valAx>
        <c:axId val="546377632"/>
        <c:scaling>
          <c:orientation val="minMax"/>
          <c:max val="800"/>
          <c:min val="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yriad Pro" panose="020B0503030403020204" pitchFamily="34" charset="0"/>
                <a:ea typeface="+mn-ea"/>
                <a:cs typeface="+mn-cs"/>
              </a:defRPr>
            </a:pPr>
            <a:endParaRPr lang="en-US"/>
          </a:p>
        </c:txPr>
        <c:crossAx val="546384192"/>
        <c:crosses val="autoZero"/>
        <c:crossBetween val="between"/>
        <c:majorUnit val="100"/>
      </c:valAx>
      <c:spPr>
        <a:noFill/>
        <a:ln>
          <a:noFill/>
        </a:ln>
        <a:effectLst/>
      </c:spPr>
    </c:plotArea>
    <c:legend>
      <c:legendPos val="t"/>
      <c:legendEntry>
        <c:idx val="3"/>
        <c:delete val="1"/>
      </c:legendEntry>
      <c:layout>
        <c:manualLayout>
          <c:xMode val="edge"/>
          <c:yMode val="edge"/>
          <c:x val="0.29836182159484648"/>
          <c:y val="0.89012017578121272"/>
          <c:w val="0.4127324749642346"/>
          <c:h val="6.51524004253716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yriad Pro" panose="020B05030304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a:latin typeface="Myriad Pro" panose="020B0503030403020204" pitchFamily="34" charset="0"/>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'Final Figure 11'!$A$3</c:f>
              <c:strCache>
                <c:ptCount val="1"/>
                <c:pt idx="0">
                  <c:v>BCA Cap</c:v>
                </c:pt>
              </c:strCache>
            </c:strRef>
          </c:tx>
          <c:spPr>
            <a:solidFill>
              <a:schemeClr val="accent1"/>
            </a:solidFill>
            <a:ln>
              <a:noFill/>
            </a:ln>
            <a:effectLst/>
          </c:spPr>
          <c:invertIfNegative val="0"/>
          <c:cat>
            <c:strRef>
              <c:f>'Final Figure 11'!$B$2:$H$2</c:f>
              <c:strCache>
                <c:ptCount val="7"/>
                <c:pt idx="0">
                  <c:v>No adjustment</c:v>
                </c:pt>
                <c:pt idx="1">
                  <c:v>OMB</c:v>
                </c:pt>
                <c:pt idx="2">
                  <c:v>DOD</c:v>
                </c:pt>
                <c:pt idx="4">
                  <c:v>No adjustment</c:v>
                </c:pt>
                <c:pt idx="5">
                  <c:v>OMB</c:v>
                </c:pt>
                <c:pt idx="6">
                  <c:v>DOD</c:v>
                </c:pt>
              </c:strCache>
            </c:strRef>
          </c:cat>
          <c:val>
            <c:numRef>
              <c:f>'Final Figure 11'!$B$3:$H$3</c:f>
              <c:numCache>
                <c:formatCode>_(* #,##0_);_(* \(#,##0\);_(* "-"??_);_(@_)</c:formatCode>
                <c:ptCount val="7"/>
                <c:pt idx="0">
                  <c:v>576</c:v>
                </c:pt>
                <c:pt idx="1">
                  <c:v>576</c:v>
                </c:pt>
                <c:pt idx="2">
                  <c:v>576</c:v>
                </c:pt>
                <c:pt idx="4">
                  <c:v>590</c:v>
                </c:pt>
                <c:pt idx="5">
                  <c:v>590</c:v>
                </c:pt>
                <c:pt idx="6">
                  <c:v>590</c:v>
                </c:pt>
              </c:numCache>
            </c:numRef>
          </c:val>
          <c:extLst>
            <c:ext xmlns:c16="http://schemas.microsoft.com/office/drawing/2014/chart" uri="{C3380CC4-5D6E-409C-BE32-E72D297353CC}">
              <c16:uniqueId val="{00000000-8DE3-403B-BDFC-44C73D980CC6}"/>
            </c:ext>
          </c:extLst>
        </c:ser>
        <c:ser>
          <c:idx val="1"/>
          <c:order val="1"/>
          <c:tx>
            <c:strRef>
              <c:f>'Final Figure 11'!$A$4</c:f>
              <c:strCache>
                <c:ptCount val="1"/>
                <c:pt idx="0">
                  <c:v>BCA Adjustment</c:v>
                </c:pt>
              </c:strCache>
            </c:strRef>
          </c:tx>
          <c:spPr>
            <a:solidFill>
              <a:schemeClr val="accent1">
                <a:lumMod val="40000"/>
                <a:lumOff val="6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8DE3-403B-BDFC-44C73D980CC6}"/>
                </c:ext>
              </c:extLst>
            </c:dLbl>
            <c:dLbl>
              <c:idx val="4"/>
              <c:delete val="1"/>
              <c:extLst>
                <c:ext xmlns:c15="http://schemas.microsoft.com/office/drawing/2012/chart" uri="{CE6537A1-D6FC-4f65-9D91-7224C49458BB}"/>
                <c:ext xmlns:c16="http://schemas.microsoft.com/office/drawing/2014/chart" uri="{C3380CC4-5D6E-409C-BE32-E72D297353CC}">
                  <c16:uniqueId val="{00000004-8DE3-403B-BDFC-44C73D980C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Figure 11'!$B$2:$H$2</c:f>
              <c:strCache>
                <c:ptCount val="7"/>
                <c:pt idx="0">
                  <c:v>No adjustment</c:v>
                </c:pt>
                <c:pt idx="1">
                  <c:v>OMB</c:v>
                </c:pt>
                <c:pt idx="2">
                  <c:v>DOD</c:v>
                </c:pt>
                <c:pt idx="4">
                  <c:v>No adjustment</c:v>
                </c:pt>
                <c:pt idx="5">
                  <c:v>OMB</c:v>
                </c:pt>
                <c:pt idx="6">
                  <c:v>DOD</c:v>
                </c:pt>
              </c:strCache>
            </c:strRef>
          </c:cat>
          <c:val>
            <c:numRef>
              <c:f>'Final Figure 11'!$B$4:$H$4</c:f>
              <c:numCache>
                <c:formatCode>_(* #,##0_);_(* \(#,##0\);_(* "-"??_);_(@_)</c:formatCode>
                <c:ptCount val="7"/>
                <c:pt idx="0">
                  <c:v>0</c:v>
                </c:pt>
                <c:pt idx="1">
                  <c:v>84</c:v>
                </c:pt>
                <c:pt idx="2">
                  <c:v>137</c:v>
                </c:pt>
                <c:pt idx="4">
                  <c:v>0</c:v>
                </c:pt>
                <c:pt idx="5">
                  <c:v>87</c:v>
                </c:pt>
                <c:pt idx="6">
                  <c:v>133</c:v>
                </c:pt>
              </c:numCache>
            </c:numRef>
          </c:val>
          <c:extLst>
            <c:ext xmlns:c16="http://schemas.microsoft.com/office/drawing/2014/chart" uri="{C3380CC4-5D6E-409C-BE32-E72D297353CC}">
              <c16:uniqueId val="{00000001-8DE3-403B-BDFC-44C73D980CC6}"/>
            </c:ext>
          </c:extLst>
        </c:ser>
        <c:ser>
          <c:idx val="2"/>
          <c:order val="2"/>
          <c:tx>
            <c:strRef>
              <c:f>'Final Figure 11'!$A$5</c:f>
              <c:strCache>
                <c:ptCount val="1"/>
                <c:pt idx="0">
                  <c:v>OCO</c:v>
                </c:pt>
              </c:strCache>
            </c:strRef>
          </c:tx>
          <c:spPr>
            <a:solidFill>
              <a:schemeClr val="accent3"/>
            </a:solidFill>
            <a:ln>
              <a:noFill/>
            </a:ln>
            <a:effectLst/>
          </c:spPr>
          <c:invertIfNegative val="0"/>
          <c:dLbls>
            <c:dLbl>
              <c:idx val="2"/>
              <c:layout>
                <c:manualLayout>
                  <c:x val="0"/>
                  <c:y val="3.910068426197458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E3-403B-BDFC-44C73D980CC6}"/>
                </c:ext>
              </c:extLst>
            </c:dLbl>
            <c:dLbl>
              <c:idx val="6"/>
              <c:layout>
                <c:manualLayout>
                  <c:x val="0"/>
                  <c:y val="3.910068426197458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E3-403B-BDFC-44C73D980C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Figure 11'!$B$2:$H$2</c:f>
              <c:strCache>
                <c:ptCount val="7"/>
                <c:pt idx="0">
                  <c:v>No adjustment</c:v>
                </c:pt>
                <c:pt idx="1">
                  <c:v>OMB</c:v>
                </c:pt>
                <c:pt idx="2">
                  <c:v>DOD</c:v>
                </c:pt>
                <c:pt idx="4">
                  <c:v>No adjustment</c:v>
                </c:pt>
                <c:pt idx="5">
                  <c:v>OMB</c:v>
                </c:pt>
                <c:pt idx="6">
                  <c:v>DOD</c:v>
                </c:pt>
              </c:strCache>
            </c:strRef>
          </c:cat>
          <c:val>
            <c:numRef>
              <c:f>'Final Figure 11'!$B$5:$H$5</c:f>
              <c:numCache>
                <c:formatCode>_(* #,##0_);_(* \(#,##0\);_(* "-"??_);_(@_)</c:formatCode>
                <c:ptCount val="7"/>
                <c:pt idx="0">
                  <c:v>157</c:v>
                </c:pt>
                <c:pt idx="1">
                  <c:v>73</c:v>
                </c:pt>
                <c:pt idx="2">
                  <c:v>20</c:v>
                </c:pt>
                <c:pt idx="4">
                  <c:v>153</c:v>
                </c:pt>
                <c:pt idx="5">
                  <c:v>66</c:v>
                </c:pt>
                <c:pt idx="6">
                  <c:v>20</c:v>
                </c:pt>
              </c:numCache>
            </c:numRef>
          </c:val>
          <c:extLst>
            <c:ext xmlns:c16="http://schemas.microsoft.com/office/drawing/2014/chart" uri="{C3380CC4-5D6E-409C-BE32-E72D297353CC}">
              <c16:uniqueId val="{00000002-8DE3-403B-BDFC-44C73D980CC6}"/>
            </c:ext>
          </c:extLst>
        </c:ser>
        <c:dLbls>
          <c:showLegendKey val="0"/>
          <c:showVal val="0"/>
          <c:showCatName val="0"/>
          <c:showSerName val="0"/>
          <c:showPercent val="0"/>
          <c:showBubbleSize val="0"/>
        </c:dLbls>
        <c:gapWidth val="150"/>
        <c:overlap val="100"/>
        <c:axId val="603163128"/>
        <c:axId val="603164768"/>
      </c:barChart>
      <c:catAx>
        <c:axId val="60316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64768"/>
        <c:crosses val="autoZero"/>
        <c:auto val="1"/>
        <c:lblAlgn val="ctr"/>
        <c:lblOffset val="100"/>
        <c:noMultiLvlLbl val="0"/>
      </c:catAx>
      <c:valAx>
        <c:axId val="60316476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63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235149539016459E-2"/>
          <c:y val="0.1774904794725593"/>
          <c:w val="0.78992314776274397"/>
          <c:h val="0.71268934884465707"/>
        </c:manualLayout>
      </c:layout>
      <c:barChart>
        <c:barDir val="col"/>
        <c:grouping val="stacked"/>
        <c:varyColors val="0"/>
        <c:ser>
          <c:idx val="0"/>
          <c:order val="0"/>
          <c:tx>
            <c:strRef>
              <c:f>[3]Sheet2!$A$9</c:f>
              <c:strCache>
                <c:ptCount val="1"/>
                <c:pt idx="0">
                  <c:v>2012 defense caps</c:v>
                </c:pt>
              </c:strCache>
            </c:strRef>
          </c:tx>
          <c:spPr>
            <a:solidFill>
              <a:schemeClr val="tx2">
                <a:lumMod val="20000"/>
                <a:lumOff val="80000"/>
              </a:schemeClr>
            </a:solidFill>
            <a:ln>
              <a:noFill/>
            </a:ln>
          </c:spPr>
          <c:invertIfNegative val="0"/>
          <c:dPt>
            <c:idx val="0"/>
            <c:invertIfNegative val="0"/>
            <c:bubble3D val="0"/>
            <c:spPr>
              <a:solidFill>
                <a:schemeClr val="bg2">
                  <a:lumMod val="90000"/>
                </a:schemeClr>
              </a:solidFill>
              <a:ln>
                <a:noFill/>
              </a:ln>
            </c:spPr>
            <c:extLst>
              <c:ext xmlns:c16="http://schemas.microsoft.com/office/drawing/2014/chart" uri="{C3380CC4-5D6E-409C-BE32-E72D297353CC}">
                <c16:uniqueId val="{00000001-9D9D-4070-83A5-D19F33E4008F}"/>
              </c:ext>
            </c:extLst>
          </c:dPt>
          <c:cat>
            <c:numRef>
              <c:f>[3]Sheet2!$B$8:$AB$8</c:f>
              <c:numCache>
                <c:formatCode>General</c:formatCode>
                <c:ptCount val="27"/>
                <c:pt idx="0">
                  <c:v>2012</c:v>
                </c:pt>
                <c:pt idx="3">
                  <c:v>2013</c:v>
                </c:pt>
                <c:pt idx="6">
                  <c:v>2014</c:v>
                </c:pt>
                <c:pt idx="9">
                  <c:v>2015</c:v>
                </c:pt>
                <c:pt idx="12">
                  <c:v>2016</c:v>
                </c:pt>
                <c:pt idx="15">
                  <c:v>2017</c:v>
                </c:pt>
                <c:pt idx="18">
                  <c:v>2018</c:v>
                </c:pt>
                <c:pt idx="21">
                  <c:v>2019</c:v>
                </c:pt>
                <c:pt idx="24">
                  <c:v>2020</c:v>
                </c:pt>
                <c:pt idx="26">
                  <c:v>2021</c:v>
                </c:pt>
              </c:numCache>
            </c:numRef>
          </c:cat>
          <c:val>
            <c:numRef>
              <c:f>[3]Sheet2!$B$9:$AB$9</c:f>
              <c:numCache>
                <c:formatCode>General</c:formatCode>
                <c:ptCount val="27"/>
                <c:pt idx="0">
                  <c:v>555</c:v>
                </c:pt>
                <c:pt idx="3">
                  <c:v>492</c:v>
                </c:pt>
                <c:pt idx="6">
                  <c:v>501</c:v>
                </c:pt>
                <c:pt idx="9">
                  <c:v>511</c:v>
                </c:pt>
                <c:pt idx="12">
                  <c:v>522</c:v>
                </c:pt>
                <c:pt idx="15">
                  <c:v>535</c:v>
                </c:pt>
                <c:pt idx="18">
                  <c:v>548</c:v>
                </c:pt>
                <c:pt idx="21">
                  <c:v>561</c:v>
                </c:pt>
                <c:pt idx="24">
                  <c:v>575</c:v>
                </c:pt>
                <c:pt idx="26">
                  <c:v>589</c:v>
                </c:pt>
              </c:numCache>
            </c:numRef>
          </c:val>
          <c:extLst>
            <c:ext xmlns:c16="http://schemas.microsoft.com/office/drawing/2014/chart" uri="{C3380CC4-5D6E-409C-BE32-E72D297353CC}">
              <c16:uniqueId val="{00000002-9D9D-4070-83A5-D19F33E4008F}"/>
            </c:ext>
          </c:extLst>
        </c:ser>
        <c:ser>
          <c:idx val="1"/>
          <c:order val="1"/>
          <c:tx>
            <c:strRef>
              <c:f>[3]Sheet2!$A$10</c:f>
              <c:strCache>
                <c:ptCount val="1"/>
                <c:pt idx="0">
                  <c:v>OCO/Emergency</c:v>
                </c:pt>
              </c:strCache>
            </c:strRef>
          </c:tx>
          <c:spPr>
            <a:solidFill>
              <a:schemeClr val="bg2"/>
            </a:solidFill>
            <a:ln>
              <a:noFill/>
            </a:ln>
          </c:spPr>
          <c:invertIfNegative val="0"/>
          <c:cat>
            <c:numRef>
              <c:f>[3]Sheet2!$B$8:$AB$8</c:f>
              <c:numCache>
                <c:formatCode>General</c:formatCode>
                <c:ptCount val="27"/>
                <c:pt idx="0">
                  <c:v>2012</c:v>
                </c:pt>
                <c:pt idx="3">
                  <c:v>2013</c:v>
                </c:pt>
                <c:pt idx="6">
                  <c:v>2014</c:v>
                </c:pt>
                <c:pt idx="9">
                  <c:v>2015</c:v>
                </c:pt>
                <c:pt idx="12">
                  <c:v>2016</c:v>
                </c:pt>
                <c:pt idx="15">
                  <c:v>2017</c:v>
                </c:pt>
                <c:pt idx="18">
                  <c:v>2018</c:v>
                </c:pt>
                <c:pt idx="21">
                  <c:v>2019</c:v>
                </c:pt>
                <c:pt idx="24">
                  <c:v>2020</c:v>
                </c:pt>
                <c:pt idx="26">
                  <c:v>2021</c:v>
                </c:pt>
              </c:numCache>
            </c:numRef>
          </c:cat>
          <c:val>
            <c:numRef>
              <c:f>[3]Sheet2!$B$10:$AB$10</c:f>
              <c:numCache>
                <c:formatCode>General</c:formatCode>
                <c:ptCount val="27"/>
                <c:pt idx="0">
                  <c:v>115</c:v>
                </c:pt>
                <c:pt idx="3">
                  <c:v>82</c:v>
                </c:pt>
                <c:pt idx="6">
                  <c:v>85.153999999999996</c:v>
                </c:pt>
                <c:pt idx="9">
                  <c:v>63.094999999999999</c:v>
                </c:pt>
                <c:pt idx="12">
                  <c:v>58.942</c:v>
                </c:pt>
                <c:pt idx="15">
                  <c:v>82.49</c:v>
                </c:pt>
                <c:pt idx="18">
                  <c:v>71.7</c:v>
                </c:pt>
                <c:pt idx="21">
                  <c:v>69</c:v>
                </c:pt>
                <c:pt idx="24">
                  <c:v>73</c:v>
                </c:pt>
                <c:pt idx="26">
                  <c:v>66</c:v>
                </c:pt>
              </c:numCache>
            </c:numRef>
          </c:val>
          <c:extLst>
            <c:ext xmlns:c16="http://schemas.microsoft.com/office/drawing/2014/chart" uri="{C3380CC4-5D6E-409C-BE32-E72D297353CC}">
              <c16:uniqueId val="{00000003-9D9D-4070-83A5-D19F33E4008F}"/>
            </c:ext>
          </c:extLst>
        </c:ser>
        <c:ser>
          <c:idx val="2"/>
          <c:order val="2"/>
          <c:tx>
            <c:strRef>
              <c:f>[3]Sheet2!$A$11</c:f>
              <c:strCache>
                <c:ptCount val="1"/>
                <c:pt idx="0">
                  <c:v>Revised defense caps</c:v>
                </c:pt>
              </c:strCache>
            </c:strRef>
          </c:tx>
          <c:spPr>
            <a:solidFill>
              <a:schemeClr val="accent1">
                <a:lumMod val="75000"/>
              </a:schemeClr>
            </a:solidFill>
            <a:ln>
              <a:noFill/>
            </a:ln>
          </c:spPr>
          <c:invertIfNegative val="0"/>
          <c:dPt>
            <c:idx val="1"/>
            <c:invertIfNegative val="0"/>
            <c:bubble3D val="0"/>
            <c:spPr>
              <a:solidFill>
                <a:schemeClr val="bg2">
                  <a:lumMod val="90000"/>
                </a:schemeClr>
              </a:solidFill>
              <a:ln>
                <a:noFill/>
              </a:ln>
            </c:spPr>
            <c:extLst>
              <c:ext xmlns:c16="http://schemas.microsoft.com/office/drawing/2014/chart" uri="{C3380CC4-5D6E-409C-BE32-E72D297353CC}">
                <c16:uniqueId val="{00000005-9D9D-4070-83A5-D19F33E4008F}"/>
              </c:ext>
            </c:extLst>
          </c:dPt>
          <c:cat>
            <c:numRef>
              <c:f>[3]Sheet2!$B$8:$AB$8</c:f>
              <c:numCache>
                <c:formatCode>General</c:formatCode>
                <c:ptCount val="27"/>
                <c:pt idx="0">
                  <c:v>2012</c:v>
                </c:pt>
                <c:pt idx="3">
                  <c:v>2013</c:v>
                </c:pt>
                <c:pt idx="6">
                  <c:v>2014</c:v>
                </c:pt>
                <c:pt idx="9">
                  <c:v>2015</c:v>
                </c:pt>
                <c:pt idx="12">
                  <c:v>2016</c:v>
                </c:pt>
                <c:pt idx="15">
                  <c:v>2017</c:v>
                </c:pt>
                <c:pt idx="18">
                  <c:v>2018</c:v>
                </c:pt>
                <c:pt idx="21">
                  <c:v>2019</c:v>
                </c:pt>
                <c:pt idx="24">
                  <c:v>2020</c:v>
                </c:pt>
                <c:pt idx="26">
                  <c:v>2021</c:v>
                </c:pt>
              </c:numCache>
            </c:numRef>
          </c:cat>
          <c:val>
            <c:numRef>
              <c:f>[3]Sheet2!$B$11:$AB$11</c:f>
              <c:numCache>
                <c:formatCode>General</c:formatCode>
                <c:ptCount val="27"/>
                <c:pt idx="1">
                  <c:v>555</c:v>
                </c:pt>
                <c:pt idx="4">
                  <c:v>518</c:v>
                </c:pt>
                <c:pt idx="7">
                  <c:v>520</c:v>
                </c:pt>
                <c:pt idx="10">
                  <c:v>521</c:v>
                </c:pt>
                <c:pt idx="13">
                  <c:v>548</c:v>
                </c:pt>
                <c:pt idx="16">
                  <c:v>551</c:v>
                </c:pt>
                <c:pt idx="19">
                  <c:v>629</c:v>
                </c:pt>
                <c:pt idx="22">
                  <c:v>647</c:v>
                </c:pt>
              </c:numCache>
            </c:numRef>
          </c:val>
          <c:extLst>
            <c:ext xmlns:c16="http://schemas.microsoft.com/office/drawing/2014/chart" uri="{C3380CC4-5D6E-409C-BE32-E72D297353CC}">
              <c16:uniqueId val="{00000006-9D9D-4070-83A5-D19F33E4008F}"/>
            </c:ext>
          </c:extLst>
        </c:ser>
        <c:ser>
          <c:idx val="3"/>
          <c:order val="3"/>
          <c:tx>
            <c:strRef>
              <c:f>[3]Sheet2!$A$12</c:f>
              <c:strCache>
                <c:ptCount val="1"/>
                <c:pt idx="0">
                  <c:v>OCO/Emergency</c:v>
                </c:pt>
              </c:strCache>
            </c:strRef>
          </c:tx>
          <c:spPr>
            <a:solidFill>
              <a:schemeClr val="bg2"/>
            </a:solidFill>
            <a:ln>
              <a:noFill/>
            </a:ln>
          </c:spPr>
          <c:invertIfNegative val="0"/>
          <c:cat>
            <c:numRef>
              <c:f>[3]Sheet2!$B$8:$AB$8</c:f>
              <c:numCache>
                <c:formatCode>General</c:formatCode>
                <c:ptCount val="27"/>
                <c:pt idx="0">
                  <c:v>2012</c:v>
                </c:pt>
                <c:pt idx="3">
                  <c:v>2013</c:v>
                </c:pt>
                <c:pt idx="6">
                  <c:v>2014</c:v>
                </c:pt>
                <c:pt idx="9">
                  <c:v>2015</c:v>
                </c:pt>
                <c:pt idx="12">
                  <c:v>2016</c:v>
                </c:pt>
                <c:pt idx="15">
                  <c:v>2017</c:v>
                </c:pt>
                <c:pt idx="18">
                  <c:v>2018</c:v>
                </c:pt>
                <c:pt idx="21">
                  <c:v>2019</c:v>
                </c:pt>
                <c:pt idx="24">
                  <c:v>2020</c:v>
                </c:pt>
                <c:pt idx="26">
                  <c:v>2021</c:v>
                </c:pt>
              </c:numCache>
            </c:numRef>
          </c:cat>
          <c:val>
            <c:numRef>
              <c:f>[3]Sheet2!$B$12:$AB$12</c:f>
              <c:numCache>
                <c:formatCode>General</c:formatCode>
                <c:ptCount val="27"/>
                <c:pt idx="1">
                  <c:v>115</c:v>
                </c:pt>
                <c:pt idx="4">
                  <c:v>82</c:v>
                </c:pt>
                <c:pt idx="7">
                  <c:v>85.153999999999996</c:v>
                </c:pt>
                <c:pt idx="10">
                  <c:v>63.094999999999999</c:v>
                </c:pt>
                <c:pt idx="13">
                  <c:v>58.942</c:v>
                </c:pt>
                <c:pt idx="16">
                  <c:v>82</c:v>
                </c:pt>
                <c:pt idx="19">
                  <c:v>71.7</c:v>
                </c:pt>
                <c:pt idx="22">
                  <c:v>69</c:v>
                </c:pt>
              </c:numCache>
            </c:numRef>
          </c:val>
          <c:extLst>
            <c:ext xmlns:c16="http://schemas.microsoft.com/office/drawing/2014/chart" uri="{C3380CC4-5D6E-409C-BE32-E72D297353CC}">
              <c16:uniqueId val="{00000007-9D9D-4070-83A5-D19F33E4008F}"/>
            </c:ext>
          </c:extLst>
        </c:ser>
        <c:dLbls>
          <c:showLegendKey val="0"/>
          <c:showVal val="0"/>
          <c:showCatName val="0"/>
          <c:showSerName val="0"/>
          <c:showPercent val="0"/>
          <c:showBubbleSize val="0"/>
        </c:dLbls>
        <c:gapWidth val="20"/>
        <c:overlap val="100"/>
        <c:axId val="139124736"/>
        <c:axId val="139126656"/>
      </c:barChart>
      <c:lineChart>
        <c:grouping val="standard"/>
        <c:varyColors val="0"/>
        <c:ser>
          <c:idx val="4"/>
          <c:order val="4"/>
          <c:tx>
            <c:strRef>
              <c:f>[3]Sheet2!$A$13</c:f>
              <c:strCache>
                <c:ptCount val="1"/>
                <c:pt idx="0">
                  <c:v>CBO Baseline</c:v>
                </c:pt>
              </c:strCache>
            </c:strRef>
          </c:tx>
          <c:spPr>
            <a:ln w="28575">
              <a:solidFill>
                <a:schemeClr val="accent2"/>
              </a:solidFill>
              <a:prstDash val="sysDot"/>
            </a:ln>
          </c:spPr>
          <c:marker>
            <c:symbol val="none"/>
          </c:marker>
          <c:val>
            <c:numRef>
              <c:f>[3]Sheet2!$B$13:$AB$13</c:f>
              <c:numCache>
                <c:formatCode>General</c:formatCode>
                <c:ptCount val="27"/>
                <c:pt idx="1">
                  <c:v>562</c:v>
                </c:pt>
                <c:pt idx="4">
                  <c:v>574</c:v>
                </c:pt>
                <c:pt idx="7">
                  <c:v>586</c:v>
                </c:pt>
                <c:pt idx="10">
                  <c:v>599</c:v>
                </c:pt>
                <c:pt idx="13">
                  <c:v>614</c:v>
                </c:pt>
                <c:pt idx="16">
                  <c:v>630</c:v>
                </c:pt>
                <c:pt idx="19">
                  <c:v>646</c:v>
                </c:pt>
                <c:pt idx="22">
                  <c:v>664</c:v>
                </c:pt>
                <c:pt idx="24">
                  <c:v>682</c:v>
                </c:pt>
                <c:pt idx="26">
                  <c:v>700</c:v>
                </c:pt>
              </c:numCache>
            </c:numRef>
          </c:val>
          <c:smooth val="1"/>
          <c:extLst>
            <c:ext xmlns:c16="http://schemas.microsoft.com/office/drawing/2014/chart" uri="{C3380CC4-5D6E-409C-BE32-E72D297353CC}">
              <c16:uniqueId val="{00000008-9D9D-4070-83A5-D19F33E4008F}"/>
            </c:ext>
          </c:extLst>
        </c:ser>
        <c:dLbls>
          <c:showLegendKey val="0"/>
          <c:showVal val="0"/>
          <c:showCatName val="0"/>
          <c:showSerName val="0"/>
          <c:showPercent val="0"/>
          <c:showBubbleSize val="0"/>
        </c:dLbls>
        <c:marker val="1"/>
        <c:smooth val="0"/>
        <c:axId val="139124736"/>
        <c:axId val="139126656"/>
      </c:lineChart>
      <c:catAx>
        <c:axId val="139124736"/>
        <c:scaling>
          <c:orientation val="minMax"/>
        </c:scaling>
        <c:delete val="0"/>
        <c:axPos val="b"/>
        <c:numFmt formatCode="General" sourceLinked="1"/>
        <c:majorTickMark val="none"/>
        <c:minorTickMark val="none"/>
        <c:tickLblPos val="nextTo"/>
        <c:crossAx val="139126656"/>
        <c:crosses val="autoZero"/>
        <c:auto val="1"/>
        <c:lblAlgn val="ctr"/>
        <c:lblOffset val="100"/>
        <c:tickLblSkip val="1"/>
        <c:noMultiLvlLbl val="0"/>
      </c:catAx>
      <c:valAx>
        <c:axId val="139126656"/>
        <c:scaling>
          <c:orientation val="minMax"/>
          <c:min val="400"/>
        </c:scaling>
        <c:delete val="0"/>
        <c:axPos val="l"/>
        <c:majorGridlines>
          <c:spPr>
            <a:ln>
              <a:solidFill>
                <a:schemeClr val="bg1">
                  <a:lumMod val="85000"/>
                </a:schemeClr>
              </a:solidFill>
            </a:ln>
          </c:spPr>
        </c:majorGridlines>
        <c:numFmt formatCode="&quot;$&quot;#,##0" sourceLinked="0"/>
        <c:majorTickMark val="out"/>
        <c:minorTickMark val="none"/>
        <c:tickLblPos val="nextTo"/>
        <c:spPr>
          <a:ln>
            <a:noFill/>
          </a:ln>
        </c:spPr>
        <c:txPr>
          <a:bodyPr/>
          <a:lstStyle/>
          <a:p>
            <a:pPr>
              <a:defRPr>
                <a:solidFill>
                  <a:schemeClr val="tx1">
                    <a:lumMod val="85000"/>
                    <a:lumOff val="15000"/>
                  </a:schemeClr>
                </a:solidFill>
              </a:defRPr>
            </a:pPr>
            <a:endParaRPr lang="en-US"/>
          </a:p>
        </c:txPr>
        <c:crossAx val="139124736"/>
        <c:crosses val="autoZero"/>
        <c:crossBetween val="between"/>
      </c:valAx>
    </c:plotArea>
    <c:plotVisOnly val="0"/>
    <c:dispBlanksAs val="span"/>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6235149539016459E-2"/>
          <c:y val="0.1774904794725593"/>
          <c:w val="0.78992314776274397"/>
          <c:h val="0.71268934884465707"/>
        </c:manualLayout>
      </c:layout>
      <c:barChart>
        <c:barDir val="col"/>
        <c:grouping val="stacked"/>
        <c:varyColors val="0"/>
        <c:ser>
          <c:idx val="0"/>
          <c:order val="0"/>
          <c:tx>
            <c:strRef>
              <c:f>'initial BCA over tim (NOT USED)'!$A$9</c:f>
              <c:strCache>
                <c:ptCount val="1"/>
                <c:pt idx="0">
                  <c:v>2013 Defense Caps</c:v>
                </c:pt>
              </c:strCache>
            </c:strRef>
          </c:tx>
          <c:spPr>
            <a:solidFill>
              <a:schemeClr val="tx2">
                <a:lumMod val="20000"/>
                <a:lumOff val="80000"/>
              </a:schemeClr>
            </a:solidFill>
            <a:ln>
              <a:noFill/>
            </a:ln>
          </c:spPr>
          <c:invertIfNegative val="0"/>
          <c:dPt>
            <c:idx val="0"/>
            <c:invertIfNegative val="0"/>
            <c:bubble3D val="0"/>
            <c:spPr>
              <a:solidFill>
                <a:schemeClr val="bg2">
                  <a:lumMod val="90000"/>
                </a:schemeClr>
              </a:solidFill>
              <a:ln>
                <a:noFill/>
              </a:ln>
            </c:spPr>
            <c:extLst>
              <c:ext xmlns:c16="http://schemas.microsoft.com/office/drawing/2014/chart" uri="{C3380CC4-5D6E-409C-BE32-E72D297353CC}">
                <c16:uniqueId val="{00000001-9D9D-4070-83A5-D19F33E4008F}"/>
              </c:ext>
            </c:extLst>
          </c:dPt>
          <c:cat>
            <c:numRef>
              <c:f>'initial BCA over tim (NOT USED)'!$B$8:$AD$8</c:f>
              <c:numCache>
                <c:formatCode>General</c:formatCode>
                <c:ptCount val="29"/>
                <c:pt idx="0">
                  <c:v>2012</c:v>
                </c:pt>
                <c:pt idx="3">
                  <c:v>2013</c:v>
                </c:pt>
                <c:pt idx="6">
                  <c:v>2014</c:v>
                </c:pt>
                <c:pt idx="9">
                  <c:v>2015</c:v>
                </c:pt>
                <c:pt idx="12">
                  <c:v>2016</c:v>
                </c:pt>
                <c:pt idx="15">
                  <c:v>2017</c:v>
                </c:pt>
                <c:pt idx="18">
                  <c:v>2018</c:v>
                </c:pt>
                <c:pt idx="21">
                  <c:v>2019</c:v>
                </c:pt>
                <c:pt idx="24">
                  <c:v>2020</c:v>
                </c:pt>
                <c:pt idx="27">
                  <c:v>2021</c:v>
                </c:pt>
              </c:numCache>
            </c:numRef>
          </c:cat>
          <c:val>
            <c:numRef>
              <c:f>'initial BCA over tim (NOT USED)'!$B$9:$AD$9</c:f>
              <c:numCache>
                <c:formatCode>General</c:formatCode>
                <c:ptCount val="29"/>
                <c:pt idx="0" formatCode="_(* #,##0_);_(* \(#,##0\);_(* &quot;-&quot;??_);_(@_)">
                  <c:v>555</c:v>
                </c:pt>
                <c:pt idx="3" formatCode="_(* #,##0_);_(* \(#,##0\);_(* &quot;-&quot;??_);_(@_)">
                  <c:v>492</c:v>
                </c:pt>
                <c:pt idx="6" formatCode="_(* #,##0_);_(* \(#,##0\);_(* &quot;-&quot;??_);_(@_)">
                  <c:v>501</c:v>
                </c:pt>
                <c:pt idx="9" formatCode="_(* #,##0_);_(* \(#,##0\);_(* &quot;-&quot;??_);_(@_)">
                  <c:v>511</c:v>
                </c:pt>
                <c:pt idx="12" formatCode="_(* #,##0_);_(* \(#,##0\);_(* &quot;-&quot;??_);_(@_)">
                  <c:v>522</c:v>
                </c:pt>
                <c:pt idx="15" formatCode="_(* #,##0_);_(* \(#,##0\);_(* &quot;-&quot;??_);_(@_)">
                  <c:v>535</c:v>
                </c:pt>
                <c:pt idx="18" formatCode="_(* #,##0_);_(* \(#,##0\);_(* &quot;-&quot;??_);_(@_)">
                  <c:v>548</c:v>
                </c:pt>
                <c:pt idx="21" formatCode="_(* #,##0_);_(* \(#,##0\);_(* &quot;-&quot;??_);_(@_)">
                  <c:v>561</c:v>
                </c:pt>
                <c:pt idx="24" formatCode="_(* #,##0_);_(* \(#,##0\);_(* &quot;-&quot;??_);_(@_)">
                  <c:v>576</c:v>
                </c:pt>
                <c:pt idx="27" formatCode="_(* #,##0_);_(* \(#,##0\);_(* &quot;-&quot;??_);_(@_)">
                  <c:v>591</c:v>
                </c:pt>
              </c:numCache>
            </c:numRef>
          </c:val>
          <c:extLst>
            <c:ext xmlns:c16="http://schemas.microsoft.com/office/drawing/2014/chart" uri="{C3380CC4-5D6E-409C-BE32-E72D297353CC}">
              <c16:uniqueId val="{00000002-9D9D-4070-83A5-D19F33E4008F}"/>
            </c:ext>
          </c:extLst>
        </c:ser>
        <c:ser>
          <c:idx val="1"/>
          <c:order val="1"/>
          <c:tx>
            <c:strRef>
              <c:f>'initial BCA over tim (NOT USED)'!$A$10</c:f>
              <c:strCache>
                <c:ptCount val="1"/>
                <c:pt idx="0">
                  <c:v>OCO/Emergency</c:v>
                </c:pt>
              </c:strCache>
            </c:strRef>
          </c:tx>
          <c:spPr>
            <a:solidFill>
              <a:schemeClr val="bg2"/>
            </a:solidFill>
            <a:ln>
              <a:noFill/>
            </a:ln>
          </c:spPr>
          <c:invertIfNegative val="0"/>
          <c:cat>
            <c:numRef>
              <c:f>'initial BCA over tim (NOT USED)'!$B$8:$AD$8</c:f>
              <c:numCache>
                <c:formatCode>General</c:formatCode>
                <c:ptCount val="29"/>
                <c:pt idx="0">
                  <c:v>2012</c:v>
                </c:pt>
                <c:pt idx="3">
                  <c:v>2013</c:v>
                </c:pt>
                <c:pt idx="6">
                  <c:v>2014</c:v>
                </c:pt>
                <c:pt idx="9">
                  <c:v>2015</c:v>
                </c:pt>
                <c:pt idx="12">
                  <c:v>2016</c:v>
                </c:pt>
                <c:pt idx="15">
                  <c:v>2017</c:v>
                </c:pt>
                <c:pt idx="18">
                  <c:v>2018</c:v>
                </c:pt>
                <c:pt idx="21">
                  <c:v>2019</c:v>
                </c:pt>
                <c:pt idx="24">
                  <c:v>2020</c:v>
                </c:pt>
                <c:pt idx="27">
                  <c:v>2021</c:v>
                </c:pt>
              </c:numCache>
            </c:numRef>
          </c:cat>
          <c:val>
            <c:numRef>
              <c:f>'initial BCA over tim (NOT USED)'!$B$10:$AD$10</c:f>
              <c:numCache>
                <c:formatCode>General</c:formatCode>
                <c:ptCount val="29"/>
                <c:pt idx="0" formatCode="_(* #,##0_);_(* \(#,##0\);_(* &quot;-&quot;??_);_(@_)">
                  <c:v>115</c:v>
                </c:pt>
                <c:pt idx="3" formatCode="_(* #,##0_);_(* \(#,##0\);_(* &quot;-&quot;??_);_(@_)">
                  <c:v>82</c:v>
                </c:pt>
                <c:pt idx="6" formatCode="_(* #,##0_);_(* \(#,##0\);_(* &quot;-&quot;??_);_(@_)">
                  <c:v>85.153999999999996</c:v>
                </c:pt>
                <c:pt idx="9" formatCode="_(* #,##0_);_(* \(#,##0\);_(* &quot;-&quot;??_);_(@_)">
                  <c:v>63.094999999999999</c:v>
                </c:pt>
                <c:pt idx="12" formatCode="_(* #,##0_);_(* \(#,##0\);_(* &quot;-&quot;??_);_(@_)">
                  <c:v>58.942</c:v>
                </c:pt>
                <c:pt idx="15" formatCode="_(* #,##0_);_(* \(#,##0\);_(* &quot;-&quot;??_);_(@_)">
                  <c:v>82.49</c:v>
                </c:pt>
                <c:pt idx="18" formatCode="_(* #,##0_);_(* \(#,##0\);_(* &quot;-&quot;??_);_(@_)">
                  <c:v>71.7</c:v>
                </c:pt>
                <c:pt idx="21" formatCode="_(* #,##0_);_(* \(#,##0\);_(* &quot;-&quot;??_);_(@_)">
                  <c:v>69</c:v>
                </c:pt>
                <c:pt idx="24" formatCode="_(* #,##0_);_(* \(#,##0\);_(* &quot;-&quot;??_);_(@_)">
                  <c:v>73</c:v>
                </c:pt>
                <c:pt idx="27" formatCode="_(* #,##0_);_(* \(#,##0\);_(* &quot;-&quot;??_);_(@_)">
                  <c:v>66</c:v>
                </c:pt>
              </c:numCache>
            </c:numRef>
          </c:val>
          <c:extLst>
            <c:ext xmlns:c16="http://schemas.microsoft.com/office/drawing/2014/chart" uri="{C3380CC4-5D6E-409C-BE32-E72D297353CC}">
              <c16:uniqueId val="{00000003-9D9D-4070-83A5-D19F33E4008F}"/>
            </c:ext>
          </c:extLst>
        </c:ser>
        <c:ser>
          <c:idx val="2"/>
          <c:order val="2"/>
          <c:tx>
            <c:strRef>
              <c:f>'initial BCA over tim (NOT USED)'!$A$11</c:f>
              <c:strCache>
                <c:ptCount val="1"/>
                <c:pt idx="0">
                  <c:v>Revised Defense Caps</c:v>
                </c:pt>
              </c:strCache>
            </c:strRef>
          </c:tx>
          <c:spPr>
            <a:solidFill>
              <a:schemeClr val="accent1">
                <a:lumMod val="75000"/>
              </a:schemeClr>
            </a:solidFill>
            <a:ln>
              <a:noFill/>
            </a:ln>
          </c:spPr>
          <c:invertIfNegative val="0"/>
          <c:dPt>
            <c:idx val="1"/>
            <c:invertIfNegative val="0"/>
            <c:bubble3D val="0"/>
            <c:spPr>
              <a:solidFill>
                <a:schemeClr val="bg2">
                  <a:lumMod val="90000"/>
                </a:schemeClr>
              </a:solidFill>
              <a:ln>
                <a:noFill/>
              </a:ln>
            </c:spPr>
            <c:extLst>
              <c:ext xmlns:c16="http://schemas.microsoft.com/office/drawing/2014/chart" uri="{C3380CC4-5D6E-409C-BE32-E72D297353CC}">
                <c16:uniqueId val="{00000005-9D9D-4070-83A5-D19F33E4008F}"/>
              </c:ext>
            </c:extLst>
          </c:dPt>
          <c:dPt>
            <c:idx val="25"/>
            <c:invertIfNegative val="0"/>
            <c:bubble3D val="0"/>
            <c:spPr>
              <a:pattFill prst="pct75">
                <a:fgClr>
                  <a:srgbClr val="5B9BD5">
                    <a:lumMod val="75000"/>
                  </a:srgbClr>
                </a:fgClr>
                <a:bgClr>
                  <a:sysClr val="window" lastClr="FFFFFF"/>
                </a:bgClr>
              </a:pattFill>
              <a:ln>
                <a:noFill/>
              </a:ln>
            </c:spPr>
            <c:extLst>
              <c:ext xmlns:c16="http://schemas.microsoft.com/office/drawing/2014/chart" uri="{C3380CC4-5D6E-409C-BE32-E72D297353CC}">
                <c16:uniqueId val="{0000001A-1602-414C-92E0-102EED54419F}"/>
              </c:ext>
            </c:extLst>
          </c:dPt>
          <c:dPt>
            <c:idx val="28"/>
            <c:invertIfNegative val="0"/>
            <c:bubble3D val="0"/>
            <c:spPr>
              <a:pattFill prst="pct75">
                <a:fgClr>
                  <a:srgbClr val="5B9BD5">
                    <a:lumMod val="75000"/>
                  </a:srgbClr>
                </a:fgClr>
                <a:bgClr>
                  <a:sysClr val="window" lastClr="FFFFFF"/>
                </a:bgClr>
              </a:pattFill>
              <a:ln>
                <a:noFill/>
              </a:ln>
            </c:spPr>
            <c:extLst>
              <c:ext xmlns:c16="http://schemas.microsoft.com/office/drawing/2014/chart" uri="{C3380CC4-5D6E-409C-BE32-E72D297353CC}">
                <c16:uniqueId val="{00000019-1602-414C-92E0-102EED54419F}"/>
              </c:ext>
            </c:extLst>
          </c:dPt>
          <c:cat>
            <c:numRef>
              <c:f>'initial BCA over tim (NOT USED)'!$B$8:$AD$8</c:f>
              <c:numCache>
                <c:formatCode>General</c:formatCode>
                <c:ptCount val="29"/>
                <c:pt idx="0">
                  <c:v>2012</c:v>
                </c:pt>
                <c:pt idx="3">
                  <c:v>2013</c:v>
                </c:pt>
                <c:pt idx="6">
                  <c:v>2014</c:v>
                </c:pt>
                <c:pt idx="9">
                  <c:v>2015</c:v>
                </c:pt>
                <c:pt idx="12">
                  <c:v>2016</c:v>
                </c:pt>
                <c:pt idx="15">
                  <c:v>2017</c:v>
                </c:pt>
                <c:pt idx="18">
                  <c:v>2018</c:v>
                </c:pt>
                <c:pt idx="21">
                  <c:v>2019</c:v>
                </c:pt>
                <c:pt idx="24">
                  <c:v>2020</c:v>
                </c:pt>
                <c:pt idx="27">
                  <c:v>2021</c:v>
                </c:pt>
              </c:numCache>
            </c:numRef>
          </c:cat>
          <c:val>
            <c:numRef>
              <c:f>'initial BCA over tim (NOT USED)'!$B$11:$AD$11</c:f>
              <c:numCache>
                <c:formatCode>_(* #,##0_);_(* \(#,##0\);_(* "-"??_);_(@_)</c:formatCode>
                <c:ptCount val="29"/>
                <c:pt idx="1">
                  <c:v>555</c:v>
                </c:pt>
                <c:pt idx="4">
                  <c:v>518</c:v>
                </c:pt>
                <c:pt idx="7">
                  <c:v>520</c:v>
                </c:pt>
                <c:pt idx="10">
                  <c:v>521</c:v>
                </c:pt>
                <c:pt idx="13">
                  <c:v>548</c:v>
                </c:pt>
                <c:pt idx="16">
                  <c:v>551</c:v>
                </c:pt>
                <c:pt idx="19">
                  <c:v>629</c:v>
                </c:pt>
                <c:pt idx="22">
                  <c:v>647</c:v>
                </c:pt>
                <c:pt idx="25">
                  <c:v>713</c:v>
                </c:pt>
                <c:pt idx="28">
                  <c:v>723</c:v>
                </c:pt>
              </c:numCache>
            </c:numRef>
          </c:val>
          <c:extLst>
            <c:ext xmlns:c16="http://schemas.microsoft.com/office/drawing/2014/chart" uri="{C3380CC4-5D6E-409C-BE32-E72D297353CC}">
              <c16:uniqueId val="{00000006-9D9D-4070-83A5-D19F33E4008F}"/>
            </c:ext>
          </c:extLst>
        </c:ser>
        <c:ser>
          <c:idx val="3"/>
          <c:order val="3"/>
          <c:tx>
            <c:strRef>
              <c:f>'initial BCA over tim (NOT USED)'!$A$12</c:f>
              <c:strCache>
                <c:ptCount val="1"/>
                <c:pt idx="0">
                  <c:v>OCO/Emergency</c:v>
                </c:pt>
              </c:strCache>
            </c:strRef>
          </c:tx>
          <c:spPr>
            <a:solidFill>
              <a:schemeClr val="bg2"/>
            </a:solidFill>
            <a:ln>
              <a:noFill/>
            </a:ln>
          </c:spPr>
          <c:invertIfNegative val="0"/>
          <c:cat>
            <c:numRef>
              <c:f>'initial BCA over tim (NOT USED)'!$B$8:$AD$8</c:f>
              <c:numCache>
                <c:formatCode>General</c:formatCode>
                <c:ptCount val="29"/>
                <c:pt idx="0">
                  <c:v>2012</c:v>
                </c:pt>
                <c:pt idx="3">
                  <c:v>2013</c:v>
                </c:pt>
                <c:pt idx="6">
                  <c:v>2014</c:v>
                </c:pt>
                <c:pt idx="9">
                  <c:v>2015</c:v>
                </c:pt>
                <c:pt idx="12">
                  <c:v>2016</c:v>
                </c:pt>
                <c:pt idx="15">
                  <c:v>2017</c:v>
                </c:pt>
                <c:pt idx="18">
                  <c:v>2018</c:v>
                </c:pt>
                <c:pt idx="21">
                  <c:v>2019</c:v>
                </c:pt>
                <c:pt idx="24">
                  <c:v>2020</c:v>
                </c:pt>
                <c:pt idx="27">
                  <c:v>2021</c:v>
                </c:pt>
              </c:numCache>
            </c:numRef>
          </c:cat>
          <c:val>
            <c:numRef>
              <c:f>'initial BCA over tim (NOT USED)'!$B$12:$AD$12</c:f>
              <c:numCache>
                <c:formatCode>_(* #,##0_);_(* \(#,##0\);_(* "-"??_);_(@_)</c:formatCode>
                <c:ptCount val="29"/>
                <c:pt idx="1">
                  <c:v>115</c:v>
                </c:pt>
                <c:pt idx="4">
                  <c:v>82</c:v>
                </c:pt>
                <c:pt idx="7">
                  <c:v>85.153999999999996</c:v>
                </c:pt>
                <c:pt idx="10">
                  <c:v>63.094999999999999</c:v>
                </c:pt>
                <c:pt idx="13">
                  <c:v>58.942</c:v>
                </c:pt>
                <c:pt idx="16">
                  <c:v>82</c:v>
                </c:pt>
                <c:pt idx="19">
                  <c:v>71.7</c:v>
                </c:pt>
                <c:pt idx="22">
                  <c:v>69</c:v>
                </c:pt>
                <c:pt idx="25">
                  <c:v>20</c:v>
                </c:pt>
                <c:pt idx="28">
                  <c:v>20</c:v>
                </c:pt>
              </c:numCache>
            </c:numRef>
          </c:val>
          <c:extLst>
            <c:ext xmlns:c16="http://schemas.microsoft.com/office/drawing/2014/chart" uri="{C3380CC4-5D6E-409C-BE32-E72D297353CC}">
              <c16:uniqueId val="{00000007-9D9D-4070-83A5-D19F33E4008F}"/>
            </c:ext>
          </c:extLst>
        </c:ser>
        <c:dLbls>
          <c:showLegendKey val="0"/>
          <c:showVal val="0"/>
          <c:showCatName val="0"/>
          <c:showSerName val="0"/>
          <c:showPercent val="0"/>
          <c:showBubbleSize val="0"/>
        </c:dLbls>
        <c:gapWidth val="20"/>
        <c:overlap val="100"/>
        <c:axId val="139124736"/>
        <c:axId val="139126656"/>
      </c:barChart>
      <c:lineChart>
        <c:grouping val="standard"/>
        <c:varyColors val="0"/>
        <c:ser>
          <c:idx val="4"/>
          <c:order val="4"/>
          <c:tx>
            <c:strRef>
              <c:f>'initial BCA over tim (NOT USED)'!$A$13</c:f>
              <c:strCache>
                <c:ptCount val="1"/>
                <c:pt idx="0">
                  <c:v>CBO Baseline</c:v>
                </c:pt>
              </c:strCache>
            </c:strRef>
          </c:tx>
          <c:spPr>
            <a:ln w="28575">
              <a:solidFill>
                <a:schemeClr val="accent2"/>
              </a:solidFill>
              <a:prstDash val="sysDot"/>
            </a:ln>
          </c:spPr>
          <c:marker>
            <c:symbol val="none"/>
          </c:marker>
          <c:cat>
            <c:numRef>
              <c:f>'initial BCA over tim (NOT USED)'!$B$8:$AD$8</c:f>
              <c:numCache>
                <c:formatCode>General</c:formatCode>
                <c:ptCount val="29"/>
                <c:pt idx="0">
                  <c:v>2012</c:v>
                </c:pt>
                <c:pt idx="3">
                  <c:v>2013</c:v>
                </c:pt>
                <c:pt idx="6">
                  <c:v>2014</c:v>
                </c:pt>
                <c:pt idx="9">
                  <c:v>2015</c:v>
                </c:pt>
                <c:pt idx="12">
                  <c:v>2016</c:v>
                </c:pt>
                <c:pt idx="15">
                  <c:v>2017</c:v>
                </c:pt>
                <c:pt idx="18">
                  <c:v>2018</c:v>
                </c:pt>
                <c:pt idx="21">
                  <c:v>2019</c:v>
                </c:pt>
                <c:pt idx="24">
                  <c:v>2020</c:v>
                </c:pt>
                <c:pt idx="27">
                  <c:v>2021</c:v>
                </c:pt>
              </c:numCache>
            </c:numRef>
          </c:cat>
          <c:val>
            <c:numRef>
              <c:f>'initial BCA over tim (NOT USED)'!$B$13:$AD$13</c:f>
              <c:numCache>
                <c:formatCode>_(* #,##0_);_(* \(#,##0\);_(* "-"??_);_(@_)</c:formatCode>
                <c:ptCount val="29"/>
                <c:pt idx="28">
                  <c:v>700</c:v>
                </c:pt>
              </c:numCache>
            </c:numRef>
          </c:val>
          <c:smooth val="1"/>
          <c:extLst>
            <c:ext xmlns:c16="http://schemas.microsoft.com/office/drawing/2014/chart" uri="{C3380CC4-5D6E-409C-BE32-E72D297353CC}">
              <c16:uniqueId val="{00000008-9D9D-4070-83A5-D19F33E4008F}"/>
            </c:ext>
          </c:extLst>
        </c:ser>
        <c:dLbls>
          <c:showLegendKey val="0"/>
          <c:showVal val="0"/>
          <c:showCatName val="0"/>
          <c:showSerName val="0"/>
          <c:showPercent val="0"/>
          <c:showBubbleSize val="0"/>
        </c:dLbls>
        <c:marker val="1"/>
        <c:smooth val="0"/>
        <c:axId val="139124736"/>
        <c:axId val="139126656"/>
      </c:lineChart>
      <c:catAx>
        <c:axId val="139124736"/>
        <c:scaling>
          <c:orientation val="minMax"/>
        </c:scaling>
        <c:delete val="0"/>
        <c:axPos val="b"/>
        <c:numFmt formatCode="General" sourceLinked="1"/>
        <c:majorTickMark val="none"/>
        <c:minorTickMark val="none"/>
        <c:tickLblPos val="nextTo"/>
        <c:crossAx val="139126656"/>
        <c:crosses val="autoZero"/>
        <c:auto val="1"/>
        <c:lblAlgn val="ctr"/>
        <c:lblOffset val="100"/>
        <c:tickLblSkip val="1"/>
        <c:noMultiLvlLbl val="0"/>
      </c:catAx>
      <c:valAx>
        <c:axId val="139126656"/>
        <c:scaling>
          <c:orientation val="minMax"/>
          <c:max val="750"/>
          <c:min val="400"/>
        </c:scaling>
        <c:delete val="0"/>
        <c:axPos val="l"/>
        <c:majorGridlines>
          <c:spPr>
            <a:ln>
              <a:solidFill>
                <a:schemeClr val="bg1">
                  <a:lumMod val="85000"/>
                </a:schemeClr>
              </a:solidFill>
            </a:ln>
          </c:spPr>
        </c:majorGridlines>
        <c:numFmt formatCode="&quot;$&quot;#,##0" sourceLinked="0"/>
        <c:majorTickMark val="out"/>
        <c:minorTickMark val="none"/>
        <c:tickLblPos val="nextTo"/>
        <c:spPr>
          <a:ln>
            <a:noFill/>
          </a:ln>
        </c:spPr>
        <c:txPr>
          <a:bodyPr/>
          <a:lstStyle/>
          <a:p>
            <a:pPr>
              <a:defRPr>
                <a:solidFill>
                  <a:schemeClr val="tx1">
                    <a:lumMod val="85000"/>
                    <a:lumOff val="15000"/>
                  </a:schemeClr>
                </a:solidFill>
              </a:defRPr>
            </a:pPr>
            <a:endParaRPr lang="en-US"/>
          </a:p>
        </c:txPr>
        <c:crossAx val="139124736"/>
        <c:crosses val="autoZero"/>
        <c:crossBetween val="between"/>
      </c:valAx>
    </c:plotArea>
    <c:plotVisOnly val="0"/>
    <c:dispBlanksAs val="span"/>
    <c:showDLblsOverMax val="0"/>
  </c:chart>
  <c:spPr>
    <a:ln>
      <a:noFill/>
    </a:ln>
  </c:spPr>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235149539016459E-2"/>
          <c:y val="0.1774904794725593"/>
          <c:w val="0.78992314776274397"/>
          <c:h val="0.71268934884465707"/>
        </c:manualLayout>
      </c:layout>
      <c:barChart>
        <c:barDir val="col"/>
        <c:grouping val="stacked"/>
        <c:varyColors val="0"/>
        <c:ser>
          <c:idx val="0"/>
          <c:order val="0"/>
          <c:tx>
            <c:strRef>
              <c:f>[3]Sheet2!$A$9</c:f>
              <c:strCache>
                <c:ptCount val="1"/>
                <c:pt idx="0">
                  <c:v>2012 defense caps</c:v>
                </c:pt>
              </c:strCache>
            </c:strRef>
          </c:tx>
          <c:spPr>
            <a:solidFill>
              <a:schemeClr val="tx2">
                <a:lumMod val="20000"/>
                <a:lumOff val="80000"/>
              </a:schemeClr>
            </a:solidFill>
            <a:ln>
              <a:noFill/>
            </a:ln>
          </c:spPr>
          <c:invertIfNegative val="0"/>
          <c:dPt>
            <c:idx val="0"/>
            <c:invertIfNegative val="0"/>
            <c:bubble3D val="0"/>
            <c:spPr>
              <a:solidFill>
                <a:schemeClr val="bg2">
                  <a:lumMod val="90000"/>
                </a:schemeClr>
              </a:solidFill>
              <a:ln>
                <a:noFill/>
              </a:ln>
            </c:spPr>
            <c:extLst>
              <c:ext xmlns:c16="http://schemas.microsoft.com/office/drawing/2014/chart" uri="{C3380CC4-5D6E-409C-BE32-E72D297353CC}">
                <c16:uniqueId val="{00000001-E409-44FC-9DEF-0967EF12F07B}"/>
              </c:ext>
            </c:extLst>
          </c:dPt>
          <c:cat>
            <c:numRef>
              <c:f>[3]Sheet2!$B$8:$AB$8</c:f>
              <c:numCache>
                <c:formatCode>General</c:formatCode>
                <c:ptCount val="27"/>
                <c:pt idx="0">
                  <c:v>2012</c:v>
                </c:pt>
                <c:pt idx="3">
                  <c:v>2013</c:v>
                </c:pt>
                <c:pt idx="6">
                  <c:v>2014</c:v>
                </c:pt>
                <c:pt idx="9">
                  <c:v>2015</c:v>
                </c:pt>
                <c:pt idx="12">
                  <c:v>2016</c:v>
                </c:pt>
                <c:pt idx="15">
                  <c:v>2017</c:v>
                </c:pt>
                <c:pt idx="18">
                  <c:v>2018</c:v>
                </c:pt>
                <c:pt idx="21">
                  <c:v>2019</c:v>
                </c:pt>
                <c:pt idx="24">
                  <c:v>2020</c:v>
                </c:pt>
                <c:pt idx="26">
                  <c:v>2021</c:v>
                </c:pt>
              </c:numCache>
            </c:numRef>
          </c:cat>
          <c:val>
            <c:numRef>
              <c:f>[3]Sheet2!$B$9:$AB$9</c:f>
              <c:numCache>
                <c:formatCode>General</c:formatCode>
                <c:ptCount val="27"/>
                <c:pt idx="0">
                  <c:v>555</c:v>
                </c:pt>
                <c:pt idx="3">
                  <c:v>492</c:v>
                </c:pt>
                <c:pt idx="6">
                  <c:v>501</c:v>
                </c:pt>
                <c:pt idx="9">
                  <c:v>511</c:v>
                </c:pt>
                <c:pt idx="12">
                  <c:v>522</c:v>
                </c:pt>
                <c:pt idx="15">
                  <c:v>535</c:v>
                </c:pt>
                <c:pt idx="18">
                  <c:v>548</c:v>
                </c:pt>
                <c:pt idx="21">
                  <c:v>561</c:v>
                </c:pt>
                <c:pt idx="24">
                  <c:v>575</c:v>
                </c:pt>
                <c:pt idx="26">
                  <c:v>589</c:v>
                </c:pt>
              </c:numCache>
            </c:numRef>
          </c:val>
          <c:extLst>
            <c:ext xmlns:c16="http://schemas.microsoft.com/office/drawing/2014/chart" uri="{C3380CC4-5D6E-409C-BE32-E72D297353CC}">
              <c16:uniqueId val="{00000002-E409-44FC-9DEF-0967EF12F07B}"/>
            </c:ext>
          </c:extLst>
        </c:ser>
        <c:ser>
          <c:idx val="1"/>
          <c:order val="1"/>
          <c:tx>
            <c:strRef>
              <c:f>[3]Sheet2!$A$10</c:f>
              <c:strCache>
                <c:ptCount val="1"/>
                <c:pt idx="0">
                  <c:v>OCO/Emergency</c:v>
                </c:pt>
              </c:strCache>
            </c:strRef>
          </c:tx>
          <c:spPr>
            <a:solidFill>
              <a:schemeClr val="bg2"/>
            </a:solidFill>
            <a:ln>
              <a:noFill/>
            </a:ln>
          </c:spPr>
          <c:invertIfNegative val="0"/>
          <c:cat>
            <c:numRef>
              <c:f>[3]Sheet2!$B$8:$AB$8</c:f>
              <c:numCache>
                <c:formatCode>General</c:formatCode>
                <c:ptCount val="27"/>
                <c:pt idx="0">
                  <c:v>2012</c:v>
                </c:pt>
                <c:pt idx="3">
                  <c:v>2013</c:v>
                </c:pt>
                <c:pt idx="6">
                  <c:v>2014</c:v>
                </c:pt>
                <c:pt idx="9">
                  <c:v>2015</c:v>
                </c:pt>
                <c:pt idx="12">
                  <c:v>2016</c:v>
                </c:pt>
                <c:pt idx="15">
                  <c:v>2017</c:v>
                </c:pt>
                <c:pt idx="18">
                  <c:v>2018</c:v>
                </c:pt>
                <c:pt idx="21">
                  <c:v>2019</c:v>
                </c:pt>
                <c:pt idx="24">
                  <c:v>2020</c:v>
                </c:pt>
                <c:pt idx="26">
                  <c:v>2021</c:v>
                </c:pt>
              </c:numCache>
            </c:numRef>
          </c:cat>
          <c:val>
            <c:numRef>
              <c:f>[3]Sheet2!$B$10:$AB$10</c:f>
              <c:numCache>
                <c:formatCode>General</c:formatCode>
                <c:ptCount val="27"/>
                <c:pt idx="0">
                  <c:v>115</c:v>
                </c:pt>
                <c:pt idx="3">
                  <c:v>82</c:v>
                </c:pt>
                <c:pt idx="6">
                  <c:v>85.153999999999996</c:v>
                </c:pt>
                <c:pt idx="9">
                  <c:v>63.094999999999999</c:v>
                </c:pt>
                <c:pt idx="12">
                  <c:v>58.942</c:v>
                </c:pt>
                <c:pt idx="15">
                  <c:v>82.49</c:v>
                </c:pt>
                <c:pt idx="18">
                  <c:v>71.7</c:v>
                </c:pt>
                <c:pt idx="21">
                  <c:v>69</c:v>
                </c:pt>
                <c:pt idx="24">
                  <c:v>73</c:v>
                </c:pt>
                <c:pt idx="26">
                  <c:v>66</c:v>
                </c:pt>
              </c:numCache>
            </c:numRef>
          </c:val>
          <c:extLst>
            <c:ext xmlns:c16="http://schemas.microsoft.com/office/drawing/2014/chart" uri="{C3380CC4-5D6E-409C-BE32-E72D297353CC}">
              <c16:uniqueId val="{00000003-E409-44FC-9DEF-0967EF12F07B}"/>
            </c:ext>
          </c:extLst>
        </c:ser>
        <c:ser>
          <c:idx val="2"/>
          <c:order val="2"/>
          <c:tx>
            <c:strRef>
              <c:f>[3]Sheet2!$A$11</c:f>
              <c:strCache>
                <c:ptCount val="1"/>
                <c:pt idx="0">
                  <c:v>Revised defense caps</c:v>
                </c:pt>
              </c:strCache>
            </c:strRef>
          </c:tx>
          <c:spPr>
            <a:solidFill>
              <a:schemeClr val="accent1">
                <a:lumMod val="75000"/>
              </a:schemeClr>
            </a:solidFill>
            <a:ln>
              <a:noFill/>
            </a:ln>
          </c:spPr>
          <c:invertIfNegative val="0"/>
          <c:dPt>
            <c:idx val="1"/>
            <c:invertIfNegative val="0"/>
            <c:bubble3D val="0"/>
            <c:spPr>
              <a:solidFill>
                <a:schemeClr val="bg2">
                  <a:lumMod val="90000"/>
                </a:schemeClr>
              </a:solidFill>
              <a:ln>
                <a:noFill/>
              </a:ln>
            </c:spPr>
            <c:extLst>
              <c:ext xmlns:c16="http://schemas.microsoft.com/office/drawing/2014/chart" uri="{C3380CC4-5D6E-409C-BE32-E72D297353CC}">
                <c16:uniqueId val="{00000005-E409-44FC-9DEF-0967EF12F07B}"/>
              </c:ext>
            </c:extLst>
          </c:dPt>
          <c:cat>
            <c:numRef>
              <c:f>[3]Sheet2!$B$8:$AB$8</c:f>
              <c:numCache>
                <c:formatCode>General</c:formatCode>
                <c:ptCount val="27"/>
                <c:pt idx="0">
                  <c:v>2012</c:v>
                </c:pt>
                <c:pt idx="3">
                  <c:v>2013</c:v>
                </c:pt>
                <c:pt idx="6">
                  <c:v>2014</c:v>
                </c:pt>
                <c:pt idx="9">
                  <c:v>2015</c:v>
                </c:pt>
                <c:pt idx="12">
                  <c:v>2016</c:v>
                </c:pt>
                <c:pt idx="15">
                  <c:v>2017</c:v>
                </c:pt>
                <c:pt idx="18">
                  <c:v>2018</c:v>
                </c:pt>
                <c:pt idx="21">
                  <c:v>2019</c:v>
                </c:pt>
                <c:pt idx="24">
                  <c:v>2020</c:v>
                </c:pt>
                <c:pt idx="26">
                  <c:v>2021</c:v>
                </c:pt>
              </c:numCache>
            </c:numRef>
          </c:cat>
          <c:val>
            <c:numRef>
              <c:f>[3]Sheet2!$B$11:$AB$11</c:f>
              <c:numCache>
                <c:formatCode>General</c:formatCode>
                <c:ptCount val="27"/>
                <c:pt idx="1">
                  <c:v>555</c:v>
                </c:pt>
                <c:pt idx="4">
                  <c:v>518</c:v>
                </c:pt>
                <c:pt idx="7">
                  <c:v>520</c:v>
                </c:pt>
                <c:pt idx="10">
                  <c:v>521</c:v>
                </c:pt>
                <c:pt idx="13">
                  <c:v>548</c:v>
                </c:pt>
                <c:pt idx="16">
                  <c:v>551</c:v>
                </c:pt>
                <c:pt idx="19">
                  <c:v>629</c:v>
                </c:pt>
                <c:pt idx="22">
                  <c:v>647</c:v>
                </c:pt>
              </c:numCache>
            </c:numRef>
          </c:val>
          <c:extLst>
            <c:ext xmlns:c16="http://schemas.microsoft.com/office/drawing/2014/chart" uri="{C3380CC4-5D6E-409C-BE32-E72D297353CC}">
              <c16:uniqueId val="{00000006-E409-44FC-9DEF-0967EF12F07B}"/>
            </c:ext>
          </c:extLst>
        </c:ser>
        <c:ser>
          <c:idx val="3"/>
          <c:order val="3"/>
          <c:tx>
            <c:strRef>
              <c:f>[3]Sheet2!$A$12</c:f>
              <c:strCache>
                <c:ptCount val="1"/>
                <c:pt idx="0">
                  <c:v>OCO/Emergency</c:v>
                </c:pt>
              </c:strCache>
            </c:strRef>
          </c:tx>
          <c:spPr>
            <a:solidFill>
              <a:schemeClr val="bg2"/>
            </a:solidFill>
            <a:ln>
              <a:noFill/>
            </a:ln>
          </c:spPr>
          <c:invertIfNegative val="0"/>
          <c:cat>
            <c:numRef>
              <c:f>[3]Sheet2!$B$8:$AB$8</c:f>
              <c:numCache>
                <c:formatCode>General</c:formatCode>
                <c:ptCount val="27"/>
                <c:pt idx="0">
                  <c:v>2012</c:v>
                </c:pt>
                <c:pt idx="3">
                  <c:v>2013</c:v>
                </c:pt>
                <c:pt idx="6">
                  <c:v>2014</c:v>
                </c:pt>
                <c:pt idx="9">
                  <c:v>2015</c:v>
                </c:pt>
                <c:pt idx="12">
                  <c:v>2016</c:v>
                </c:pt>
                <c:pt idx="15">
                  <c:v>2017</c:v>
                </c:pt>
                <c:pt idx="18">
                  <c:v>2018</c:v>
                </c:pt>
                <c:pt idx="21">
                  <c:v>2019</c:v>
                </c:pt>
                <c:pt idx="24">
                  <c:v>2020</c:v>
                </c:pt>
                <c:pt idx="26">
                  <c:v>2021</c:v>
                </c:pt>
              </c:numCache>
            </c:numRef>
          </c:cat>
          <c:val>
            <c:numRef>
              <c:f>[3]Sheet2!$B$12:$AB$12</c:f>
              <c:numCache>
                <c:formatCode>General</c:formatCode>
                <c:ptCount val="27"/>
                <c:pt idx="1">
                  <c:v>115</c:v>
                </c:pt>
                <c:pt idx="4">
                  <c:v>82</c:v>
                </c:pt>
                <c:pt idx="7">
                  <c:v>85.153999999999996</c:v>
                </c:pt>
                <c:pt idx="10">
                  <c:v>63.094999999999999</c:v>
                </c:pt>
                <c:pt idx="13">
                  <c:v>58.942</c:v>
                </c:pt>
                <c:pt idx="16">
                  <c:v>82</c:v>
                </c:pt>
                <c:pt idx="19">
                  <c:v>71.7</c:v>
                </c:pt>
                <c:pt idx="22">
                  <c:v>69</c:v>
                </c:pt>
              </c:numCache>
            </c:numRef>
          </c:val>
          <c:extLst>
            <c:ext xmlns:c16="http://schemas.microsoft.com/office/drawing/2014/chart" uri="{C3380CC4-5D6E-409C-BE32-E72D297353CC}">
              <c16:uniqueId val="{00000007-E409-44FC-9DEF-0967EF12F07B}"/>
            </c:ext>
          </c:extLst>
        </c:ser>
        <c:dLbls>
          <c:showLegendKey val="0"/>
          <c:showVal val="0"/>
          <c:showCatName val="0"/>
          <c:showSerName val="0"/>
          <c:showPercent val="0"/>
          <c:showBubbleSize val="0"/>
        </c:dLbls>
        <c:gapWidth val="20"/>
        <c:overlap val="100"/>
        <c:axId val="139124736"/>
        <c:axId val="139126656"/>
      </c:barChart>
      <c:lineChart>
        <c:grouping val="standard"/>
        <c:varyColors val="0"/>
        <c:ser>
          <c:idx val="4"/>
          <c:order val="4"/>
          <c:tx>
            <c:strRef>
              <c:f>[3]Sheet2!$A$13</c:f>
              <c:strCache>
                <c:ptCount val="1"/>
                <c:pt idx="0">
                  <c:v>CBO Baseline</c:v>
                </c:pt>
              </c:strCache>
            </c:strRef>
          </c:tx>
          <c:spPr>
            <a:ln w="28575">
              <a:solidFill>
                <a:schemeClr val="accent2"/>
              </a:solidFill>
              <a:prstDash val="sysDot"/>
            </a:ln>
          </c:spPr>
          <c:marker>
            <c:symbol val="none"/>
          </c:marker>
          <c:val>
            <c:numRef>
              <c:f>[3]Sheet2!$B$13:$AB$13</c:f>
              <c:numCache>
                <c:formatCode>General</c:formatCode>
                <c:ptCount val="27"/>
                <c:pt idx="1">
                  <c:v>562</c:v>
                </c:pt>
                <c:pt idx="4">
                  <c:v>574</c:v>
                </c:pt>
                <c:pt idx="7">
                  <c:v>586</c:v>
                </c:pt>
                <c:pt idx="10">
                  <c:v>599</c:v>
                </c:pt>
                <c:pt idx="13">
                  <c:v>614</c:v>
                </c:pt>
                <c:pt idx="16">
                  <c:v>630</c:v>
                </c:pt>
                <c:pt idx="19">
                  <c:v>646</c:v>
                </c:pt>
                <c:pt idx="22">
                  <c:v>664</c:v>
                </c:pt>
                <c:pt idx="24">
                  <c:v>682</c:v>
                </c:pt>
                <c:pt idx="26">
                  <c:v>700</c:v>
                </c:pt>
              </c:numCache>
            </c:numRef>
          </c:val>
          <c:smooth val="1"/>
          <c:extLst>
            <c:ext xmlns:c16="http://schemas.microsoft.com/office/drawing/2014/chart" uri="{C3380CC4-5D6E-409C-BE32-E72D297353CC}">
              <c16:uniqueId val="{00000008-E409-44FC-9DEF-0967EF12F07B}"/>
            </c:ext>
          </c:extLst>
        </c:ser>
        <c:dLbls>
          <c:showLegendKey val="0"/>
          <c:showVal val="0"/>
          <c:showCatName val="0"/>
          <c:showSerName val="0"/>
          <c:showPercent val="0"/>
          <c:showBubbleSize val="0"/>
        </c:dLbls>
        <c:marker val="1"/>
        <c:smooth val="0"/>
        <c:axId val="139124736"/>
        <c:axId val="139126656"/>
      </c:lineChart>
      <c:catAx>
        <c:axId val="139124736"/>
        <c:scaling>
          <c:orientation val="minMax"/>
        </c:scaling>
        <c:delete val="0"/>
        <c:axPos val="b"/>
        <c:numFmt formatCode="General" sourceLinked="1"/>
        <c:majorTickMark val="none"/>
        <c:minorTickMark val="none"/>
        <c:tickLblPos val="nextTo"/>
        <c:crossAx val="139126656"/>
        <c:crosses val="autoZero"/>
        <c:auto val="1"/>
        <c:lblAlgn val="ctr"/>
        <c:lblOffset val="100"/>
        <c:tickLblSkip val="1"/>
        <c:noMultiLvlLbl val="0"/>
      </c:catAx>
      <c:valAx>
        <c:axId val="139126656"/>
        <c:scaling>
          <c:orientation val="minMax"/>
          <c:min val="400"/>
        </c:scaling>
        <c:delete val="0"/>
        <c:axPos val="l"/>
        <c:majorGridlines>
          <c:spPr>
            <a:ln>
              <a:solidFill>
                <a:schemeClr val="bg1">
                  <a:lumMod val="85000"/>
                </a:schemeClr>
              </a:solidFill>
            </a:ln>
          </c:spPr>
        </c:majorGridlines>
        <c:numFmt formatCode="&quot;$&quot;#,##0" sourceLinked="0"/>
        <c:majorTickMark val="out"/>
        <c:minorTickMark val="none"/>
        <c:tickLblPos val="nextTo"/>
        <c:spPr>
          <a:ln>
            <a:noFill/>
          </a:ln>
        </c:spPr>
        <c:txPr>
          <a:bodyPr/>
          <a:lstStyle/>
          <a:p>
            <a:pPr>
              <a:defRPr>
                <a:solidFill>
                  <a:schemeClr val="tx1">
                    <a:lumMod val="85000"/>
                    <a:lumOff val="15000"/>
                  </a:schemeClr>
                </a:solidFill>
              </a:defRPr>
            </a:pPr>
            <a:endParaRPr lang="en-US"/>
          </a:p>
        </c:txPr>
        <c:crossAx val="139124736"/>
        <c:crosses val="autoZero"/>
        <c:crossBetween val="between"/>
      </c:valAx>
    </c:plotArea>
    <c:plotVisOnly val="0"/>
    <c:dispBlanksAs val="span"/>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6761137801918098E-2"/>
          <c:y val="0.1774904794725593"/>
          <c:w val="0.8146892665806007"/>
          <c:h val="0.71268934884465707"/>
        </c:manualLayout>
      </c:layout>
      <c:barChart>
        <c:barDir val="col"/>
        <c:grouping val="stacked"/>
        <c:varyColors val="0"/>
        <c:ser>
          <c:idx val="0"/>
          <c:order val="0"/>
          <c:tx>
            <c:strRef>
              <c:f>'[4]Figure 9'!$A$9</c:f>
              <c:strCache>
                <c:ptCount val="1"/>
                <c:pt idx="0">
                  <c:v>2013 Defense Caps</c:v>
                </c:pt>
              </c:strCache>
            </c:strRef>
          </c:tx>
          <c:spPr>
            <a:solidFill>
              <a:srgbClr val="5B9BD5">
                <a:lumMod val="40000"/>
                <a:lumOff val="60000"/>
              </a:srgbClr>
            </a:solidFill>
            <a:ln>
              <a:noFill/>
            </a:ln>
          </c:spPr>
          <c:invertIfNegative val="0"/>
          <c:dPt>
            <c:idx val="0"/>
            <c:invertIfNegative val="0"/>
            <c:bubble3D val="0"/>
            <c:spPr>
              <a:solidFill>
                <a:srgbClr val="E7E6E6">
                  <a:lumMod val="90000"/>
                </a:srgbClr>
              </a:solidFill>
              <a:ln>
                <a:noFill/>
              </a:ln>
            </c:spPr>
            <c:extLst>
              <c:ext xmlns:c16="http://schemas.microsoft.com/office/drawing/2014/chart" uri="{C3380CC4-5D6E-409C-BE32-E72D297353CC}">
                <c16:uniqueId val="{00000001-8E87-4217-81E0-84B978115792}"/>
              </c:ext>
            </c:extLst>
          </c:dPt>
          <c:cat>
            <c:numRef>
              <c:f>'[4]Figure 9'!$B$8:$AD$8</c:f>
              <c:numCache>
                <c:formatCode>General</c:formatCode>
                <c:ptCount val="29"/>
                <c:pt idx="0">
                  <c:v>2012</c:v>
                </c:pt>
                <c:pt idx="3">
                  <c:v>2013</c:v>
                </c:pt>
                <c:pt idx="6">
                  <c:v>2014</c:v>
                </c:pt>
                <c:pt idx="9">
                  <c:v>2015</c:v>
                </c:pt>
                <c:pt idx="12">
                  <c:v>2016</c:v>
                </c:pt>
                <c:pt idx="15">
                  <c:v>2017</c:v>
                </c:pt>
                <c:pt idx="18">
                  <c:v>2018</c:v>
                </c:pt>
                <c:pt idx="21">
                  <c:v>2019</c:v>
                </c:pt>
                <c:pt idx="26">
                  <c:v>2020</c:v>
                </c:pt>
              </c:numCache>
            </c:numRef>
          </c:cat>
          <c:val>
            <c:numRef>
              <c:f>'[4]Figure 9'!$B$9:$AD$9</c:f>
              <c:numCache>
                <c:formatCode>General</c:formatCode>
                <c:ptCount val="29"/>
                <c:pt idx="0">
                  <c:v>555</c:v>
                </c:pt>
                <c:pt idx="3">
                  <c:v>492</c:v>
                </c:pt>
                <c:pt idx="6">
                  <c:v>501</c:v>
                </c:pt>
                <c:pt idx="9">
                  <c:v>511</c:v>
                </c:pt>
                <c:pt idx="12">
                  <c:v>522</c:v>
                </c:pt>
                <c:pt idx="15">
                  <c:v>535</c:v>
                </c:pt>
                <c:pt idx="18">
                  <c:v>548</c:v>
                </c:pt>
                <c:pt idx="21">
                  <c:v>561</c:v>
                </c:pt>
                <c:pt idx="26">
                  <c:v>576</c:v>
                </c:pt>
              </c:numCache>
            </c:numRef>
          </c:val>
          <c:extLst>
            <c:ext xmlns:c16="http://schemas.microsoft.com/office/drawing/2014/chart" uri="{C3380CC4-5D6E-409C-BE32-E72D297353CC}">
              <c16:uniqueId val="{00000002-8E87-4217-81E0-84B978115792}"/>
            </c:ext>
          </c:extLst>
        </c:ser>
        <c:ser>
          <c:idx val="1"/>
          <c:order val="1"/>
          <c:tx>
            <c:strRef>
              <c:f>'[4]Figure 9'!$A$10</c:f>
              <c:strCache>
                <c:ptCount val="1"/>
                <c:pt idx="0">
                  <c:v>OCO/Emergency</c:v>
                </c:pt>
              </c:strCache>
            </c:strRef>
          </c:tx>
          <c:spPr>
            <a:solidFill>
              <a:schemeClr val="bg2"/>
            </a:solidFill>
            <a:ln>
              <a:noFill/>
            </a:ln>
          </c:spPr>
          <c:invertIfNegative val="0"/>
          <c:cat>
            <c:numRef>
              <c:f>'[4]Figure 9'!$B$8:$AD$8</c:f>
              <c:numCache>
                <c:formatCode>General</c:formatCode>
                <c:ptCount val="29"/>
                <c:pt idx="0">
                  <c:v>2012</c:v>
                </c:pt>
                <c:pt idx="3">
                  <c:v>2013</c:v>
                </c:pt>
                <c:pt idx="6">
                  <c:v>2014</c:v>
                </c:pt>
                <c:pt idx="9">
                  <c:v>2015</c:v>
                </c:pt>
                <c:pt idx="12">
                  <c:v>2016</c:v>
                </c:pt>
                <c:pt idx="15">
                  <c:v>2017</c:v>
                </c:pt>
                <c:pt idx="18">
                  <c:v>2018</c:v>
                </c:pt>
                <c:pt idx="21">
                  <c:v>2019</c:v>
                </c:pt>
                <c:pt idx="26">
                  <c:v>2020</c:v>
                </c:pt>
              </c:numCache>
            </c:numRef>
          </c:cat>
          <c:val>
            <c:numRef>
              <c:f>'[4]Figure 9'!$B$10:$AD$10</c:f>
              <c:numCache>
                <c:formatCode>General</c:formatCode>
                <c:ptCount val="29"/>
                <c:pt idx="0">
                  <c:v>115</c:v>
                </c:pt>
                <c:pt idx="3">
                  <c:v>82</c:v>
                </c:pt>
                <c:pt idx="6">
                  <c:v>85.153999999999996</c:v>
                </c:pt>
                <c:pt idx="9">
                  <c:v>63.094999999999999</c:v>
                </c:pt>
                <c:pt idx="12">
                  <c:v>58.942</c:v>
                </c:pt>
                <c:pt idx="15">
                  <c:v>82.49</c:v>
                </c:pt>
                <c:pt idx="18">
                  <c:v>71.7</c:v>
                </c:pt>
                <c:pt idx="21">
                  <c:v>69</c:v>
                </c:pt>
                <c:pt idx="26">
                  <c:v>73</c:v>
                </c:pt>
              </c:numCache>
            </c:numRef>
          </c:val>
          <c:extLst>
            <c:ext xmlns:c16="http://schemas.microsoft.com/office/drawing/2014/chart" uri="{C3380CC4-5D6E-409C-BE32-E72D297353CC}">
              <c16:uniqueId val="{00000003-8E87-4217-81E0-84B978115792}"/>
            </c:ext>
          </c:extLst>
        </c:ser>
        <c:ser>
          <c:idx val="2"/>
          <c:order val="2"/>
          <c:tx>
            <c:strRef>
              <c:f>'[4]Figure 9'!$A$11</c:f>
              <c:strCache>
                <c:ptCount val="1"/>
                <c:pt idx="0">
                  <c:v>Revised Defense Caps</c:v>
                </c:pt>
              </c:strCache>
            </c:strRef>
          </c:tx>
          <c:spPr>
            <a:solidFill>
              <a:schemeClr val="accent1">
                <a:lumMod val="75000"/>
              </a:schemeClr>
            </a:solidFill>
            <a:ln>
              <a:noFill/>
            </a:ln>
          </c:spPr>
          <c:invertIfNegative val="0"/>
          <c:dPt>
            <c:idx val="1"/>
            <c:invertIfNegative val="0"/>
            <c:bubble3D val="0"/>
            <c:spPr>
              <a:solidFill>
                <a:schemeClr val="bg2">
                  <a:lumMod val="90000"/>
                </a:schemeClr>
              </a:solidFill>
              <a:ln>
                <a:noFill/>
              </a:ln>
            </c:spPr>
            <c:extLst>
              <c:ext xmlns:c16="http://schemas.microsoft.com/office/drawing/2014/chart" uri="{C3380CC4-5D6E-409C-BE32-E72D297353CC}">
                <c16:uniqueId val="{00000005-8E87-4217-81E0-84B978115792}"/>
              </c:ext>
            </c:extLst>
          </c:dPt>
          <c:dPt>
            <c:idx val="27"/>
            <c:invertIfNegative val="0"/>
            <c:bubble3D val="0"/>
            <c:spPr>
              <a:pattFill prst="dkUpDiag">
                <a:fgClr>
                  <a:srgbClr val="5B9BD5">
                    <a:lumMod val="75000"/>
                  </a:srgbClr>
                </a:fgClr>
                <a:bgClr>
                  <a:srgbClr val="4472C4">
                    <a:lumMod val="40000"/>
                    <a:lumOff val="60000"/>
                  </a:srgbClr>
                </a:bgClr>
              </a:pattFill>
              <a:ln>
                <a:noFill/>
              </a:ln>
            </c:spPr>
            <c:extLst>
              <c:ext xmlns:c16="http://schemas.microsoft.com/office/drawing/2014/chart" uri="{C3380CC4-5D6E-409C-BE32-E72D297353CC}">
                <c16:uniqueId val="{00000007-8E87-4217-81E0-84B978115792}"/>
              </c:ext>
            </c:extLst>
          </c:dPt>
          <c:cat>
            <c:numRef>
              <c:f>'[4]Figure 9'!$B$8:$AD$8</c:f>
              <c:numCache>
                <c:formatCode>General</c:formatCode>
                <c:ptCount val="29"/>
                <c:pt idx="0">
                  <c:v>2012</c:v>
                </c:pt>
                <c:pt idx="3">
                  <c:v>2013</c:v>
                </c:pt>
                <c:pt idx="6">
                  <c:v>2014</c:v>
                </c:pt>
                <c:pt idx="9">
                  <c:v>2015</c:v>
                </c:pt>
                <c:pt idx="12">
                  <c:v>2016</c:v>
                </c:pt>
                <c:pt idx="15">
                  <c:v>2017</c:v>
                </c:pt>
                <c:pt idx="18">
                  <c:v>2018</c:v>
                </c:pt>
                <c:pt idx="21">
                  <c:v>2019</c:v>
                </c:pt>
                <c:pt idx="26">
                  <c:v>2020</c:v>
                </c:pt>
              </c:numCache>
            </c:numRef>
          </c:cat>
          <c:val>
            <c:numRef>
              <c:f>'[4]Figure 9'!$B$11:$AD$11</c:f>
              <c:numCache>
                <c:formatCode>General</c:formatCode>
                <c:ptCount val="29"/>
                <c:pt idx="1">
                  <c:v>555</c:v>
                </c:pt>
                <c:pt idx="4">
                  <c:v>518</c:v>
                </c:pt>
                <c:pt idx="7">
                  <c:v>520</c:v>
                </c:pt>
                <c:pt idx="10">
                  <c:v>521</c:v>
                </c:pt>
                <c:pt idx="13">
                  <c:v>548</c:v>
                </c:pt>
                <c:pt idx="16">
                  <c:v>551</c:v>
                </c:pt>
                <c:pt idx="19">
                  <c:v>629</c:v>
                </c:pt>
                <c:pt idx="22">
                  <c:v>647</c:v>
                </c:pt>
                <c:pt idx="27">
                  <c:v>713</c:v>
                </c:pt>
              </c:numCache>
            </c:numRef>
          </c:val>
          <c:extLst>
            <c:ext xmlns:c16="http://schemas.microsoft.com/office/drawing/2014/chart" uri="{C3380CC4-5D6E-409C-BE32-E72D297353CC}">
              <c16:uniqueId val="{00000008-8E87-4217-81E0-84B978115792}"/>
            </c:ext>
          </c:extLst>
        </c:ser>
        <c:ser>
          <c:idx val="3"/>
          <c:order val="3"/>
          <c:tx>
            <c:strRef>
              <c:f>'[4]Figure 9'!$A$12</c:f>
              <c:strCache>
                <c:ptCount val="1"/>
                <c:pt idx="0">
                  <c:v>OCO/Emergency</c:v>
                </c:pt>
              </c:strCache>
            </c:strRef>
          </c:tx>
          <c:spPr>
            <a:solidFill>
              <a:schemeClr val="bg2"/>
            </a:solidFill>
            <a:ln>
              <a:noFill/>
            </a:ln>
          </c:spPr>
          <c:invertIfNegative val="0"/>
          <c:cat>
            <c:numRef>
              <c:f>'[4]Figure 9'!$B$8:$AD$8</c:f>
              <c:numCache>
                <c:formatCode>General</c:formatCode>
                <c:ptCount val="29"/>
                <c:pt idx="0">
                  <c:v>2012</c:v>
                </c:pt>
                <c:pt idx="3">
                  <c:v>2013</c:v>
                </c:pt>
                <c:pt idx="6">
                  <c:v>2014</c:v>
                </c:pt>
                <c:pt idx="9">
                  <c:v>2015</c:v>
                </c:pt>
                <c:pt idx="12">
                  <c:v>2016</c:v>
                </c:pt>
                <c:pt idx="15">
                  <c:v>2017</c:v>
                </c:pt>
                <c:pt idx="18">
                  <c:v>2018</c:v>
                </c:pt>
                <c:pt idx="21">
                  <c:v>2019</c:v>
                </c:pt>
                <c:pt idx="26">
                  <c:v>2020</c:v>
                </c:pt>
              </c:numCache>
            </c:numRef>
          </c:cat>
          <c:val>
            <c:numRef>
              <c:f>'[4]Figure 9'!$B$12:$AD$12</c:f>
              <c:numCache>
                <c:formatCode>General</c:formatCode>
                <c:ptCount val="29"/>
                <c:pt idx="1">
                  <c:v>115</c:v>
                </c:pt>
                <c:pt idx="4">
                  <c:v>82</c:v>
                </c:pt>
                <c:pt idx="7">
                  <c:v>85.153999999999996</c:v>
                </c:pt>
                <c:pt idx="10">
                  <c:v>63.094999999999999</c:v>
                </c:pt>
                <c:pt idx="13">
                  <c:v>58.942</c:v>
                </c:pt>
                <c:pt idx="16">
                  <c:v>82</c:v>
                </c:pt>
                <c:pt idx="19">
                  <c:v>71.7</c:v>
                </c:pt>
                <c:pt idx="22">
                  <c:v>69</c:v>
                </c:pt>
                <c:pt idx="27">
                  <c:v>20</c:v>
                </c:pt>
              </c:numCache>
            </c:numRef>
          </c:val>
          <c:extLst>
            <c:ext xmlns:c16="http://schemas.microsoft.com/office/drawing/2014/chart" uri="{C3380CC4-5D6E-409C-BE32-E72D297353CC}">
              <c16:uniqueId val="{00000009-8E87-4217-81E0-84B978115792}"/>
            </c:ext>
          </c:extLst>
        </c:ser>
        <c:dLbls>
          <c:showLegendKey val="0"/>
          <c:showVal val="0"/>
          <c:showCatName val="0"/>
          <c:showSerName val="0"/>
          <c:showPercent val="0"/>
          <c:showBubbleSize val="0"/>
        </c:dLbls>
        <c:gapWidth val="20"/>
        <c:overlap val="100"/>
        <c:axId val="139124736"/>
        <c:axId val="139126656"/>
      </c:barChart>
      <c:lineChart>
        <c:grouping val="standard"/>
        <c:varyColors val="0"/>
        <c:ser>
          <c:idx val="4"/>
          <c:order val="4"/>
          <c:tx>
            <c:strRef>
              <c:f>'[4]Figure 9'!$A$13</c:f>
              <c:strCache>
                <c:ptCount val="1"/>
                <c:pt idx="0">
                  <c:v>CBO Baseline</c:v>
                </c:pt>
              </c:strCache>
            </c:strRef>
          </c:tx>
          <c:spPr>
            <a:ln w="28575">
              <a:solidFill>
                <a:schemeClr val="accent2"/>
              </a:solidFill>
              <a:prstDash val="sysDot"/>
            </a:ln>
          </c:spPr>
          <c:marker>
            <c:symbol val="none"/>
          </c:marker>
          <c:cat>
            <c:numRef>
              <c:f>'[4]Figure 9'!$B$8:$AD$8</c:f>
              <c:numCache>
                <c:formatCode>General</c:formatCode>
                <c:ptCount val="29"/>
                <c:pt idx="0">
                  <c:v>2012</c:v>
                </c:pt>
                <c:pt idx="3">
                  <c:v>2013</c:v>
                </c:pt>
                <c:pt idx="6">
                  <c:v>2014</c:v>
                </c:pt>
                <c:pt idx="9">
                  <c:v>2015</c:v>
                </c:pt>
                <c:pt idx="12">
                  <c:v>2016</c:v>
                </c:pt>
                <c:pt idx="15">
                  <c:v>2017</c:v>
                </c:pt>
                <c:pt idx="18">
                  <c:v>2018</c:v>
                </c:pt>
                <c:pt idx="21">
                  <c:v>2019</c:v>
                </c:pt>
                <c:pt idx="26">
                  <c:v>2020</c:v>
                </c:pt>
              </c:numCache>
            </c:numRef>
          </c:cat>
          <c:val>
            <c:numRef>
              <c:f>'[4]Figure 9'!$B$13:$AD$13</c:f>
              <c:numCache>
                <c:formatCode>General</c:formatCode>
                <c:ptCount val="29"/>
              </c:numCache>
            </c:numRef>
          </c:val>
          <c:smooth val="1"/>
          <c:extLst>
            <c:ext xmlns:c16="http://schemas.microsoft.com/office/drawing/2014/chart" uri="{C3380CC4-5D6E-409C-BE32-E72D297353CC}">
              <c16:uniqueId val="{0000000A-8E87-4217-81E0-84B978115792}"/>
            </c:ext>
          </c:extLst>
        </c:ser>
        <c:dLbls>
          <c:showLegendKey val="0"/>
          <c:showVal val="0"/>
          <c:showCatName val="0"/>
          <c:showSerName val="0"/>
          <c:showPercent val="0"/>
          <c:showBubbleSize val="0"/>
        </c:dLbls>
        <c:marker val="1"/>
        <c:smooth val="0"/>
        <c:axId val="139124736"/>
        <c:axId val="139126656"/>
      </c:lineChart>
      <c:catAx>
        <c:axId val="139124736"/>
        <c:scaling>
          <c:orientation val="minMax"/>
        </c:scaling>
        <c:delete val="0"/>
        <c:axPos val="b"/>
        <c:numFmt formatCode="General" sourceLinked="1"/>
        <c:majorTickMark val="none"/>
        <c:minorTickMark val="none"/>
        <c:tickLblPos val="nextTo"/>
        <c:txPr>
          <a:bodyPr rot="0" vert="horz"/>
          <a:lstStyle/>
          <a:p>
            <a:pPr>
              <a:defRPr sz="1000">
                <a:solidFill>
                  <a:schemeClr val="bg2">
                    <a:lumMod val="25000"/>
                  </a:schemeClr>
                </a:solidFill>
                <a:latin typeface="Myriad Pro" panose="020B0503030403020204" pitchFamily="34" charset="0"/>
              </a:defRPr>
            </a:pPr>
            <a:endParaRPr lang="en-US"/>
          </a:p>
        </c:txPr>
        <c:crossAx val="139126656"/>
        <c:crosses val="autoZero"/>
        <c:auto val="1"/>
        <c:lblAlgn val="l"/>
        <c:lblOffset val="100"/>
        <c:tickLblSkip val="1"/>
        <c:noMultiLvlLbl val="0"/>
      </c:catAx>
      <c:valAx>
        <c:axId val="139126656"/>
        <c:scaling>
          <c:orientation val="minMax"/>
          <c:max val="750"/>
          <c:min val="400"/>
        </c:scaling>
        <c:delete val="0"/>
        <c:axPos val="l"/>
        <c:majorGridlines>
          <c:spPr>
            <a:ln>
              <a:solidFill>
                <a:sysClr val="window" lastClr="FFFFFF">
                  <a:lumMod val="95000"/>
                </a:sysClr>
              </a:solidFill>
            </a:ln>
          </c:spPr>
        </c:majorGridlines>
        <c:numFmt formatCode="&quot;$&quot;#,##0" sourceLinked="0"/>
        <c:majorTickMark val="out"/>
        <c:minorTickMark val="none"/>
        <c:tickLblPos val="nextTo"/>
        <c:spPr>
          <a:ln>
            <a:noFill/>
          </a:ln>
        </c:spPr>
        <c:txPr>
          <a:bodyPr/>
          <a:lstStyle/>
          <a:p>
            <a:pPr>
              <a:defRPr sz="1000" b="0">
                <a:solidFill>
                  <a:schemeClr val="bg2">
                    <a:lumMod val="50000"/>
                  </a:schemeClr>
                </a:solidFill>
              </a:defRPr>
            </a:pPr>
            <a:endParaRPr lang="en-US"/>
          </a:p>
        </c:txPr>
        <c:crossAx val="139124736"/>
        <c:crosses val="autoZero"/>
        <c:crossBetween val="between"/>
      </c:valAx>
    </c:plotArea>
    <c:plotVisOnly val="0"/>
    <c:dispBlanksAs val="span"/>
    <c:showDLblsOverMax val="0"/>
  </c:chart>
  <c:spPr>
    <a:ln>
      <a:noFill/>
    </a:ln>
  </c:spPr>
  <c:txPr>
    <a:bodyPr/>
    <a:lstStyle/>
    <a:p>
      <a:pPr>
        <a:defRPr sz="900">
          <a:solidFill>
            <a:schemeClr val="accent2">
              <a:lumMod val="75000"/>
            </a:schemeClr>
          </a:solidFill>
          <a:latin typeface="Myriad Pro" panose="020B0503030403020204" pitchFamily="34" charset="0"/>
          <a:cs typeface="Calibri" panose="020F0502020204030204" pitchFamily="34" charset="0"/>
        </a:defRPr>
      </a:pPr>
      <a:endParaRPr lang="en-US"/>
    </a:p>
  </c:txPr>
  <c:printSettings>
    <c:headerFooter/>
    <c:pageMargins b="0.75" l="0.7" r="0.7" t="0.75" header="0.3" footer="0.3"/>
    <c:pageSetup orientation="portrait"/>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[1]Sheet3!$H$1</c:f>
              <c:strCache>
                <c:ptCount val="1"/>
                <c:pt idx="0">
                  <c:v>Base</c:v>
                </c:pt>
              </c:strCache>
            </c:strRef>
          </c:tx>
          <c:spPr>
            <a:solidFill>
              <a:schemeClr val="accent1"/>
            </a:solidFill>
            <a:ln>
              <a:noFill/>
            </a:ln>
            <a:effectLst/>
          </c:spPr>
          <c:invertIfNegative val="0"/>
          <c:cat>
            <c:numRef>
              <c:f>[1]Sheet3!$A$2:$A$71</c:f>
              <c:numCache>
                <c:formatCode>General</c:formatCode>
                <c:ptCount val="70"/>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numCache>
            </c:numRef>
          </c:cat>
          <c:val>
            <c:numRef>
              <c:f>[1]Sheet3!$H$2:$H$71</c:f>
              <c:numCache>
                <c:formatCode>General</c:formatCode>
                <c:ptCount val="70"/>
                <c:pt idx="0">
                  <c:v>121066560885.60886</c:v>
                </c:pt>
                <c:pt idx="1">
                  <c:v>120132352941.17647</c:v>
                </c:pt>
                <c:pt idx="2">
                  <c:v>462045555555.5556</c:v>
                </c:pt>
                <c:pt idx="3">
                  <c:v>375130297619.04767</c:v>
                </c:pt>
                <c:pt idx="4">
                  <c:v>261766490196.07846</c:v>
                </c:pt>
                <c:pt idx="5">
                  <c:v>230259241245.1362</c:v>
                </c:pt>
                <c:pt idx="6">
                  <c:v>241816858407.07965</c:v>
                </c:pt>
                <c:pt idx="7">
                  <c:v>255417257769.65265</c:v>
                </c:pt>
                <c:pt idx="8">
                  <c:v>252095464222.35364</c:v>
                </c:pt>
                <c:pt idx="9">
                  <c:v>279522667443.21497</c:v>
                </c:pt>
                <c:pt idx="10">
                  <c:v>274161211947.1568</c:v>
                </c:pt>
                <c:pt idx="11">
                  <c:v>271649830028.32864</c:v>
                </c:pt>
                <c:pt idx="12">
                  <c:v>313996960179.47284</c:v>
                </c:pt>
                <c:pt idx="13">
                  <c:v>318943362880.88641</c:v>
                </c:pt>
                <c:pt idx="14">
                  <c:v>310586798029.55664</c:v>
                </c:pt>
                <c:pt idx="15">
                  <c:v>302126820871.43622</c:v>
                </c:pt>
                <c:pt idx="16">
                  <c:v>317001200631.9115</c:v>
                </c:pt>
                <c:pt idx="17">
                  <c:v>354157069238.63049</c:v>
                </c:pt>
                <c:pt idx="18">
                  <c:v>415543722509.88147</c:v>
                </c:pt>
                <c:pt idx="19">
                  <c:v>410417869598.48846</c:v>
                </c:pt>
                <c:pt idx="20">
                  <c:v>371671505916.62933</c:v>
                </c:pt>
                <c:pt idx="21">
                  <c:v>341072627687.71332</c:v>
                </c:pt>
                <c:pt idx="22">
                  <c:v>345429471103.86969</c:v>
                </c:pt>
                <c:pt idx="23">
                  <c:v>348657889543.32556</c:v>
                </c:pt>
                <c:pt idx="24">
                  <c:v>324337583689.39117</c:v>
                </c:pt>
                <c:pt idx="25">
                  <c:v>324323448959.36572</c:v>
                </c:pt>
                <c:pt idx="26">
                  <c:v>337355653382.7619</c:v>
                </c:pt>
                <c:pt idx="27">
                  <c:v>359263136023.05481</c:v>
                </c:pt>
                <c:pt idx="28">
                  <c:v>353992100999.18982</c:v>
                </c:pt>
                <c:pt idx="29">
                  <c:v>354008472881.77954</c:v>
                </c:pt>
                <c:pt idx="30">
                  <c:v>365569659691.88318</c:v>
                </c:pt>
                <c:pt idx="31">
                  <c:v>418301679581.15186</c:v>
                </c:pt>
                <c:pt idx="32">
                  <c:v>487779929453.26282</c:v>
                </c:pt>
                <c:pt idx="33">
                  <c:v>523158629622.67694</c:v>
                </c:pt>
                <c:pt idx="34">
                  <c:v>545248215775.15869</c:v>
                </c:pt>
                <c:pt idx="35">
                  <c:v>587321730431.73047</c:v>
                </c:pt>
                <c:pt idx="36">
                  <c:v>561789955387.7832</c:v>
                </c:pt>
                <c:pt idx="37">
                  <c:v>545933882175.22656</c:v>
                </c:pt>
                <c:pt idx="38">
                  <c:v>538354877255.73077</c:v>
                </c:pt>
                <c:pt idx="39">
                  <c:v>530654751407.12958</c:v>
                </c:pt>
                <c:pt idx="40">
                  <c:v>512365301041.19519</c:v>
                </c:pt>
                <c:pt idx="41">
                  <c:v>395625244826.58118</c:v>
                </c:pt>
                <c:pt idx="42">
                  <c:v>452039027027.02704</c:v>
                </c:pt>
                <c:pt idx="43">
                  <c:v>428632922050.85455</c:v>
                </c:pt>
                <c:pt idx="44">
                  <c:v>396892669295.6214</c:v>
                </c:pt>
                <c:pt idx="45">
                  <c:v>393212181091.8775</c:v>
                </c:pt>
                <c:pt idx="46">
                  <c:v>386760580392.15686</c:v>
                </c:pt>
                <c:pt idx="47">
                  <c:v>383871795761.07898</c:v>
                </c:pt>
                <c:pt idx="48">
                  <c:v>378713045298.81995</c:v>
                </c:pt>
                <c:pt idx="49">
                  <c:v>394089510086.45532</c:v>
                </c:pt>
                <c:pt idx="50">
                  <c:v>403916791579.7226</c:v>
                </c:pt>
                <c:pt idx="51">
                  <c:v>406608988252.21765</c:v>
                </c:pt>
                <c:pt idx="52">
                  <c:v>452595557390.5863</c:v>
                </c:pt>
                <c:pt idx="53">
                  <c:v>493418514874.4068</c:v>
                </c:pt>
                <c:pt idx="54">
                  <c:v>500812124703.49036</c:v>
                </c:pt>
                <c:pt idx="55">
                  <c:v>517705278720.84106</c:v>
                </c:pt>
                <c:pt idx="56">
                  <c:v>510650383962.66449</c:v>
                </c:pt>
                <c:pt idx="57">
                  <c:v>521603447955.39038</c:v>
                </c:pt>
                <c:pt idx="58">
                  <c:v>574443796661.60852</c:v>
                </c:pt>
                <c:pt idx="59">
                  <c:v>596803800000</c:v>
                </c:pt>
                <c:pt idx="60">
                  <c:v>616154714512.29187</c:v>
                </c:pt>
                <c:pt idx="61">
                  <c:v>603163150684.93152</c:v>
                </c:pt>
                <c:pt idx="62">
                  <c:v>601599022039.88171</c:v>
                </c:pt>
                <c:pt idx="63">
                  <c:v>551062042597.11011</c:v>
                </c:pt>
                <c:pt idx="64">
                  <c:v>549072854773.31372</c:v>
                </c:pt>
                <c:pt idx="65">
                  <c:v>539509317126.4682</c:v>
                </c:pt>
                <c:pt idx="66">
                  <c:v>563838518451.84521</c:v>
                </c:pt>
                <c:pt idx="67">
                  <c:v>561503480222.98901</c:v>
                </c:pt>
                <c:pt idx="68">
                  <c:v>613101008886.56567</c:v>
                </c:pt>
                <c:pt idx="69">
                  <c:v>625888000000</c:v>
                </c:pt>
              </c:numCache>
            </c:numRef>
          </c:val>
          <c:extLst>
            <c:ext xmlns:c16="http://schemas.microsoft.com/office/drawing/2014/chart" uri="{C3380CC4-5D6E-409C-BE32-E72D297353CC}">
              <c16:uniqueId val="{00000000-DB93-4188-92F5-0F2DB876DDAB}"/>
            </c:ext>
          </c:extLst>
        </c:ser>
        <c:ser>
          <c:idx val="1"/>
          <c:order val="1"/>
          <c:tx>
            <c:strRef>
              <c:f>[1]Sheet3!$I$1</c:f>
              <c:strCache>
                <c:ptCount val="1"/>
                <c:pt idx="0">
                  <c:v>Non-Base</c:v>
                </c:pt>
              </c:strCache>
            </c:strRef>
          </c:tx>
          <c:spPr>
            <a:solidFill>
              <a:schemeClr val="accent2"/>
            </a:solidFill>
            <a:ln>
              <a:noFill/>
            </a:ln>
            <a:effectLst/>
          </c:spPr>
          <c:invertIfNegative val="0"/>
          <c:cat>
            <c:numRef>
              <c:f>[1]Sheet3!$A$2:$A$71</c:f>
              <c:numCache>
                <c:formatCode>General</c:formatCode>
                <c:ptCount val="70"/>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numCache>
            </c:numRef>
          </c:cat>
          <c:val>
            <c:numRef>
              <c:f>[1]Sheet3!$I$2:$I$71</c:f>
              <c:numCache>
                <c:formatCode>General</c:formatCode>
                <c:ptCount val="70"/>
                <c:pt idx="0">
                  <c:v>249763837.63837638</c:v>
                </c:pt>
                <c:pt idx="1">
                  <c:v>268328277310.92438</c:v>
                </c:pt>
                <c:pt idx="2">
                  <c:v>11009878787.87879</c:v>
                </c:pt>
                <c:pt idx="3">
                  <c:v>0</c:v>
                </c:pt>
                <c:pt idx="4">
                  <c:v>0</c:v>
                </c:pt>
                <c:pt idx="5">
                  <c:v>0</c:v>
                </c:pt>
                <c:pt idx="6">
                  <c:v>73767383.059418455</c:v>
                </c:pt>
                <c:pt idx="7">
                  <c:v>0</c:v>
                </c:pt>
                <c:pt idx="8">
                  <c:v>3050348905.9727969</c:v>
                </c:pt>
                <c:pt idx="9">
                  <c:v>1875899825.2766457</c:v>
                </c:pt>
                <c:pt idx="10">
                  <c:v>40218265.364732914</c:v>
                </c:pt>
                <c:pt idx="11">
                  <c:v>1990181303.1161475</c:v>
                </c:pt>
                <c:pt idx="12">
                  <c:v>261805945.03645545</c:v>
                </c:pt>
                <c:pt idx="13">
                  <c:v>1480570637.1191137</c:v>
                </c:pt>
                <c:pt idx="14">
                  <c:v>6406683087.0279131</c:v>
                </c:pt>
                <c:pt idx="15">
                  <c:v>5838138784.2926302</c:v>
                </c:pt>
                <c:pt idx="16">
                  <c:v>73565860979.462875</c:v>
                </c:pt>
                <c:pt idx="17">
                  <c:v>76249466274.910568</c:v>
                </c:pt>
                <c:pt idx="18">
                  <c:v>24306880256.916996</c:v>
                </c:pt>
                <c:pt idx="19">
                  <c:v>13522305177.137459</c:v>
                </c:pt>
                <c:pt idx="20">
                  <c:v>15844679650.380997</c:v>
                </c:pt>
                <c:pt idx="21">
                  <c:v>13204475554.607508</c:v>
                </c:pt>
                <c:pt idx="22">
                  <c:v>11116361890.020369</c:v>
                </c:pt>
                <c:pt idx="23">
                  <c:v>4607859871.1943808</c:v>
                </c:pt>
                <c:pt idx="24">
                  <c:v>20235865089.31826</c:v>
                </c:pt>
                <c:pt idx="25">
                  <c:v>5925599603.5678892</c:v>
                </c:pt>
                <c:pt idx="26">
                  <c:v>6968832252.0852652</c:v>
                </c:pt>
                <c:pt idx="27">
                  <c:v>5089734293.9481277</c:v>
                </c:pt>
                <c:pt idx="28">
                  <c:v>9445041857.9530106</c:v>
                </c:pt>
                <c:pt idx="29">
                  <c:v>10599545113.721571</c:v>
                </c:pt>
                <c:pt idx="30">
                  <c:v>17136035870.315014</c:v>
                </c:pt>
                <c:pt idx="31">
                  <c:v>17618645026.178013</c:v>
                </c:pt>
                <c:pt idx="32">
                  <c:v>1045108759.5532042</c:v>
                </c:pt>
                <c:pt idx="33">
                  <c:v>1463405293.7863715</c:v>
                </c:pt>
                <c:pt idx="34">
                  <c:v>1009354487.7606528</c:v>
                </c:pt>
                <c:pt idx="35">
                  <c:v>73731133.731133729</c:v>
                </c:pt>
                <c:pt idx="36">
                  <c:v>1665998627.3164036</c:v>
                </c:pt>
                <c:pt idx="37">
                  <c:v>1465115810.6747231</c:v>
                </c:pt>
                <c:pt idx="38">
                  <c:v>0</c:v>
                </c:pt>
                <c:pt idx="39">
                  <c:v>0</c:v>
                </c:pt>
                <c:pt idx="40">
                  <c:v>3599438660.0271621</c:v>
                </c:pt>
                <c:pt idx="41">
                  <c:v>74113513552.900024</c:v>
                </c:pt>
                <c:pt idx="42">
                  <c:v>15894772403.982931</c:v>
                </c:pt>
                <c:pt idx="43">
                  <c:v>4961817423.9266367</c:v>
                </c:pt>
                <c:pt idx="44">
                  <c:v>1994722599.9456077</c:v>
                </c:pt>
                <c:pt idx="45">
                  <c:v>4169189081.2250338</c:v>
                </c:pt>
                <c:pt idx="46">
                  <c:v>1581933333.333333</c:v>
                </c:pt>
                <c:pt idx="47">
                  <c:v>2888643545.2793837</c:v>
                </c:pt>
                <c:pt idx="48">
                  <c:v>4190597639.8934145</c:v>
                </c:pt>
                <c:pt idx="49">
                  <c:v>13278445057.010401</c:v>
                </c:pt>
                <c:pt idx="50">
                  <c:v>12252568921.075245</c:v>
                </c:pt>
                <c:pt idx="51">
                  <c:v>40253246223.927109</c:v>
                </c:pt>
                <c:pt idx="52">
                  <c:v>23224360033.030552</c:v>
                </c:pt>
                <c:pt idx="53">
                  <c:v>97985313114.943863</c:v>
                </c:pt>
                <c:pt idx="54">
                  <c:v>120073266689.25789</c:v>
                </c:pt>
                <c:pt idx="55">
                  <c:v>100766379366.99156</c:v>
                </c:pt>
                <c:pt idx="56">
                  <c:v>153383508697.49683</c:v>
                </c:pt>
                <c:pt idx="57">
                  <c:v>204151490086.74103</c:v>
                </c:pt>
                <c:pt idx="58">
                  <c:v>220659216995.44766</c:v>
                </c:pt>
                <c:pt idx="59">
                  <c:v>178695708000</c:v>
                </c:pt>
                <c:pt idx="60">
                  <c:v>188613714314.0365</c:v>
                </c:pt>
                <c:pt idx="61">
                  <c:v>180030696589.91547</c:v>
                </c:pt>
                <c:pt idx="62">
                  <c:v>128138403778.26543</c:v>
                </c:pt>
                <c:pt idx="63">
                  <c:v>89880242071.683243</c:v>
                </c:pt>
                <c:pt idx="64">
                  <c:v>91572722078.879471</c:v>
                </c:pt>
                <c:pt idx="65">
                  <c:v>67041668942.911774</c:v>
                </c:pt>
                <c:pt idx="66">
                  <c:v>61912973897.38974</c:v>
                </c:pt>
                <c:pt idx="67">
                  <c:v>85183461640.562775</c:v>
                </c:pt>
                <c:pt idx="68">
                  <c:v>72021936748.562469</c:v>
                </c:pt>
                <c:pt idx="69">
                  <c:v>68835000000</c:v>
                </c:pt>
              </c:numCache>
            </c:numRef>
          </c:val>
          <c:extLst>
            <c:ext xmlns:c16="http://schemas.microsoft.com/office/drawing/2014/chart" uri="{C3380CC4-5D6E-409C-BE32-E72D297353CC}">
              <c16:uniqueId val="{00000001-DB93-4188-92F5-0F2DB876DDAB}"/>
            </c:ext>
          </c:extLst>
        </c:ser>
        <c:dLbls>
          <c:showLegendKey val="0"/>
          <c:showVal val="0"/>
          <c:showCatName val="0"/>
          <c:showSerName val="0"/>
          <c:showPercent val="0"/>
          <c:showBubbleSize val="0"/>
        </c:dLbls>
        <c:gapWidth val="150"/>
        <c:overlap val="100"/>
        <c:axId val="438903936"/>
        <c:axId val="438904264"/>
      </c:barChart>
      <c:catAx>
        <c:axId val="43890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904264"/>
        <c:crosses val="autoZero"/>
        <c:auto val="1"/>
        <c:lblAlgn val="ctr"/>
        <c:lblOffset val="100"/>
        <c:noMultiLvlLbl val="0"/>
      </c:catAx>
      <c:valAx>
        <c:axId val="438904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90393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'Figure 3'!$D$1</c:f>
              <c:strCache>
                <c:ptCount val="1"/>
                <c:pt idx="0">
                  <c:v>Base Discretionary</c:v>
                </c:pt>
              </c:strCache>
            </c:strRef>
          </c:tx>
          <c:spPr>
            <a:solidFill>
              <a:schemeClr val="accent1"/>
            </a:solidFill>
            <a:ln>
              <a:noFill/>
            </a:ln>
            <a:effectLst/>
          </c:spPr>
          <c:invertIfNegative val="0"/>
          <c:val>
            <c:numRef>
              <c:f>'Figure 3'!$D$2:$D$20</c:f>
              <c:numCache>
                <c:formatCode>#,,,</c:formatCode>
                <c:ptCount val="19"/>
                <c:pt idx="0">
                  <c:v>293258000000</c:v>
                </c:pt>
                <c:pt idx="1">
                  <c:v>328184000000</c:v>
                </c:pt>
                <c:pt idx="2">
                  <c:v>364920000000</c:v>
                </c:pt>
                <c:pt idx="3">
                  <c:v>376828000000</c:v>
                </c:pt>
                <c:pt idx="4">
                  <c:v>403273000000</c:v>
                </c:pt>
                <c:pt idx="5">
                  <c:v>418721000000</c:v>
                </c:pt>
                <c:pt idx="6">
                  <c:v>434632000000</c:v>
                </c:pt>
                <c:pt idx="7">
                  <c:v>479032000000</c:v>
                </c:pt>
                <c:pt idx="8">
                  <c:v>520655000000</c:v>
                </c:pt>
                <c:pt idx="9">
                  <c:v>528307000000</c:v>
                </c:pt>
                <c:pt idx="10">
                  <c:v>528234000000</c:v>
                </c:pt>
                <c:pt idx="11">
                  <c:v>530411000000</c:v>
                </c:pt>
                <c:pt idx="12">
                  <c:v>495579000000</c:v>
                </c:pt>
                <c:pt idx="13">
                  <c:v>496510000000</c:v>
                </c:pt>
                <c:pt idx="14">
                  <c:v>497453000000</c:v>
                </c:pt>
                <c:pt idx="15">
                  <c:v>521350000000</c:v>
                </c:pt>
                <c:pt idx="16">
                  <c:v>523472000000</c:v>
                </c:pt>
                <c:pt idx="17">
                  <c:v>600537000000</c:v>
                </c:pt>
                <c:pt idx="18">
                  <c:v>617265000000</c:v>
                </c:pt>
              </c:numCache>
            </c:numRef>
          </c:val>
          <c:extLst>
            <c:ext xmlns:c16="http://schemas.microsoft.com/office/drawing/2014/chart" uri="{C3380CC4-5D6E-409C-BE32-E72D297353CC}">
              <c16:uniqueId val="{0000001B-A470-40B3-819B-DDE12940C647}"/>
            </c:ext>
          </c:extLst>
        </c:ser>
        <c:ser>
          <c:idx val="0"/>
          <c:order val="1"/>
          <c:tx>
            <c:strRef>
              <c:f>'Figure 3'!$E$1</c:f>
              <c:strCache>
                <c:ptCount val="1"/>
                <c:pt idx="0">
                  <c:v>OCO/GWOT</c:v>
                </c:pt>
              </c:strCache>
            </c:strRef>
          </c:tx>
          <c:spPr>
            <a:solidFill>
              <a:schemeClr val="accent2"/>
            </a:solidFill>
            <a:ln>
              <a:noFill/>
            </a:ln>
            <a:effectLst/>
          </c:spPr>
          <c:invertIfNegative val="0"/>
          <c:dLbls>
            <c:dLbl>
              <c:idx val="0"/>
              <c:layout/>
              <c:tx>
                <c:rich>
                  <a:bodyPr/>
                  <a:lstStyle/>
                  <a:p>
                    <a:fld id="{43274796-3DC0-4005-99DB-7BF502FAE812}"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A470-40B3-819B-DDE12940C647}"/>
                </c:ext>
              </c:extLst>
            </c:dLbl>
            <c:dLbl>
              <c:idx val="1"/>
              <c:layout/>
              <c:tx>
                <c:rich>
                  <a:bodyPr/>
                  <a:lstStyle/>
                  <a:p>
                    <a:fld id="{74F18B02-CFEE-4441-BD6B-18E5AE2E5AF2}"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A470-40B3-819B-DDE12940C647}"/>
                </c:ext>
              </c:extLst>
            </c:dLbl>
            <c:dLbl>
              <c:idx val="2"/>
              <c:layout/>
              <c:tx>
                <c:rich>
                  <a:bodyPr/>
                  <a:lstStyle/>
                  <a:p>
                    <a:fld id="{00EC636E-47D1-4289-9A5A-0019BBFDB963}"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A470-40B3-819B-DDE12940C647}"/>
                </c:ext>
              </c:extLst>
            </c:dLbl>
            <c:dLbl>
              <c:idx val="3"/>
              <c:layout/>
              <c:tx>
                <c:rich>
                  <a:bodyPr/>
                  <a:lstStyle/>
                  <a:p>
                    <a:fld id="{8E95EB10-0377-4FD6-B566-1DBEF75441B9}"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A470-40B3-819B-DDE12940C647}"/>
                </c:ext>
              </c:extLst>
            </c:dLbl>
            <c:dLbl>
              <c:idx val="4"/>
              <c:layout/>
              <c:tx>
                <c:rich>
                  <a:bodyPr/>
                  <a:lstStyle/>
                  <a:p>
                    <a:fld id="{03B3F51E-3378-4546-8078-5494DDEC46DE}"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A470-40B3-819B-DDE12940C647}"/>
                </c:ext>
              </c:extLst>
            </c:dLbl>
            <c:dLbl>
              <c:idx val="5"/>
              <c:layout/>
              <c:tx>
                <c:rich>
                  <a:bodyPr/>
                  <a:lstStyle/>
                  <a:p>
                    <a:fld id="{FC6528E2-C45D-4EF9-9668-CD8D8C50EFC5}"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A470-40B3-819B-DDE12940C647}"/>
                </c:ext>
              </c:extLst>
            </c:dLbl>
            <c:dLbl>
              <c:idx val="6"/>
              <c:layout/>
              <c:tx>
                <c:rich>
                  <a:bodyPr/>
                  <a:lstStyle/>
                  <a:p>
                    <a:fld id="{5F43CBEF-A375-48B1-B6FB-0776E57B8C1A}"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A470-40B3-819B-DDE12940C647}"/>
                </c:ext>
              </c:extLst>
            </c:dLbl>
            <c:dLbl>
              <c:idx val="7"/>
              <c:layout/>
              <c:tx>
                <c:rich>
                  <a:bodyPr/>
                  <a:lstStyle/>
                  <a:p>
                    <a:fld id="{C20E9BA3-98BD-4BCE-97DC-C1FA172531E2}"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A470-40B3-819B-DDE12940C647}"/>
                </c:ext>
              </c:extLst>
            </c:dLbl>
            <c:dLbl>
              <c:idx val="8"/>
              <c:layout/>
              <c:tx>
                <c:rich>
                  <a:bodyPr/>
                  <a:lstStyle/>
                  <a:p>
                    <a:fld id="{4C5FB158-DAD1-4E2A-A2D2-7D0F69575E2A}"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A470-40B3-819B-DDE12940C647}"/>
                </c:ext>
              </c:extLst>
            </c:dLbl>
            <c:dLbl>
              <c:idx val="9"/>
              <c:layout/>
              <c:tx>
                <c:rich>
                  <a:bodyPr/>
                  <a:lstStyle/>
                  <a:p>
                    <a:fld id="{037BD2F7-F804-402D-B690-A5703089CBC9}"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A470-40B3-819B-DDE12940C647}"/>
                </c:ext>
              </c:extLst>
            </c:dLbl>
            <c:dLbl>
              <c:idx val="10"/>
              <c:layout/>
              <c:tx>
                <c:rich>
                  <a:bodyPr/>
                  <a:lstStyle/>
                  <a:p>
                    <a:fld id="{74F51BA6-057D-463C-AE6A-AD72FD47E943}"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A470-40B3-819B-DDE12940C647}"/>
                </c:ext>
              </c:extLst>
            </c:dLbl>
            <c:dLbl>
              <c:idx val="11"/>
              <c:layout/>
              <c:tx>
                <c:rich>
                  <a:bodyPr/>
                  <a:lstStyle/>
                  <a:p>
                    <a:fld id="{AD368326-F68E-4CE1-87FA-F1D066F51668}"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4-A470-40B3-819B-DDE12940C647}"/>
                </c:ext>
              </c:extLst>
            </c:dLbl>
            <c:dLbl>
              <c:idx val="12"/>
              <c:layout/>
              <c:tx>
                <c:rich>
                  <a:bodyPr/>
                  <a:lstStyle/>
                  <a:p>
                    <a:fld id="{56348CF0-CC1F-41EB-8210-ADEA4644B37D}"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A470-40B3-819B-DDE12940C647}"/>
                </c:ext>
              </c:extLst>
            </c:dLbl>
            <c:dLbl>
              <c:idx val="13"/>
              <c:layout/>
              <c:tx>
                <c:rich>
                  <a:bodyPr/>
                  <a:lstStyle/>
                  <a:p>
                    <a:fld id="{28559E17-350A-4FB6-93EB-B3EEA84E76DA}"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6-A470-40B3-819B-DDE12940C647}"/>
                </c:ext>
              </c:extLst>
            </c:dLbl>
            <c:dLbl>
              <c:idx val="14"/>
              <c:layout/>
              <c:tx>
                <c:rich>
                  <a:bodyPr/>
                  <a:lstStyle/>
                  <a:p>
                    <a:fld id="{A876A223-EC13-4302-A55F-67181ECE682B}"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7-A470-40B3-819B-DDE12940C647}"/>
                </c:ext>
              </c:extLst>
            </c:dLbl>
            <c:dLbl>
              <c:idx val="15"/>
              <c:layout/>
              <c:tx>
                <c:rich>
                  <a:bodyPr/>
                  <a:lstStyle/>
                  <a:p>
                    <a:fld id="{62555D91-0852-4E59-8BFB-AFE3A208D7AC}"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A470-40B3-819B-DDE12940C647}"/>
                </c:ext>
              </c:extLst>
            </c:dLbl>
            <c:dLbl>
              <c:idx val="16"/>
              <c:layout/>
              <c:tx>
                <c:rich>
                  <a:bodyPr/>
                  <a:lstStyle/>
                  <a:p>
                    <a:fld id="{A64FA16B-628C-4F36-990B-F5747C5C2DAD}"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A470-40B3-819B-DDE12940C647}"/>
                </c:ext>
              </c:extLst>
            </c:dLbl>
            <c:dLbl>
              <c:idx val="17"/>
              <c:layout/>
              <c:tx>
                <c:rich>
                  <a:bodyPr/>
                  <a:lstStyle/>
                  <a:p>
                    <a:fld id="{8F9B0D8F-4110-441A-9800-B05E464FF4F4}"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A470-40B3-819B-DDE12940C647}"/>
                </c:ext>
              </c:extLst>
            </c:dLbl>
            <c:dLbl>
              <c:idx val="18"/>
              <c:layout/>
              <c:tx>
                <c:rich>
                  <a:bodyPr/>
                  <a:lstStyle/>
                  <a:p>
                    <a:fld id="{CEB188B5-29CE-40DE-8A11-3E4B53FF220A}"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A-A470-40B3-819B-DDE12940C647}"/>
                </c:ext>
              </c:extLst>
            </c:dLbl>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layout/>
                <c15:showDataLabelsRange val="1"/>
                <c15:showLeaderLines val="1"/>
                <c15:leaderLines>
                  <c:spPr>
                    <a:ln w="9525" cap="flat" cmpd="sng" algn="ctr">
                      <a:solidFill>
                        <a:schemeClr val="tx1">
                          <a:lumMod val="35000"/>
                          <a:lumOff val="65000"/>
                        </a:schemeClr>
                      </a:solidFill>
                      <a:round/>
                    </a:ln>
                    <a:effectLst/>
                  </c:spPr>
                </c15:leaderLines>
              </c:ext>
            </c:extLst>
          </c:dLbls>
          <c:cat>
            <c:numRef>
              <c:f>'Figure 3'!$A$2:$A$20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'Figure 3'!$E$2:$E$20</c:f>
              <c:numCache>
                <c:formatCode>#,,,</c:formatCode>
                <c:ptCount val="19"/>
                <c:pt idx="0">
                  <c:v>22934000000</c:v>
                </c:pt>
                <c:pt idx="1">
                  <c:v>16870000000</c:v>
                </c:pt>
                <c:pt idx="2">
                  <c:v>72536000000</c:v>
                </c:pt>
                <c:pt idx="3">
                  <c:v>90776000000</c:v>
                </c:pt>
                <c:pt idx="4">
                  <c:v>75642000000</c:v>
                </c:pt>
                <c:pt idx="5">
                  <c:v>115763000000</c:v>
                </c:pt>
                <c:pt idx="6">
                  <c:v>166272000000</c:v>
                </c:pt>
                <c:pt idx="7">
                  <c:v>186908000000</c:v>
                </c:pt>
                <c:pt idx="8">
                  <c:v>145689000000</c:v>
                </c:pt>
                <c:pt idx="9">
                  <c:v>162390000000</c:v>
                </c:pt>
                <c:pt idx="10">
                  <c:v>158788000000</c:v>
                </c:pt>
                <c:pt idx="11">
                  <c:v>115083000000</c:v>
                </c:pt>
                <c:pt idx="12">
                  <c:v>81973000000</c:v>
                </c:pt>
                <c:pt idx="13">
                  <c:v>84929000000</c:v>
                </c:pt>
                <c:pt idx="14">
                  <c:v>62983000000</c:v>
                </c:pt>
                <c:pt idx="15">
                  <c:v>58942000000</c:v>
                </c:pt>
                <c:pt idx="16">
                  <c:v>82490000000</c:v>
                </c:pt>
                <c:pt idx="17">
                  <c:v>65916000000</c:v>
                </c:pt>
                <c:pt idx="18">
                  <c:v>68835000000</c:v>
                </c:pt>
              </c:numCache>
            </c:numRef>
          </c:val>
          <c:extLst>
            <c:ext xmlns:c15="http://schemas.microsoft.com/office/drawing/2012/chart" uri="{02D57815-91ED-43cb-92C2-25804820EDAC}">
              <c15:datalabelsRange>
                <c15:f>'Figure 3'!$F$2:$F$20</c15:f>
                <c15:dlblRangeCache>
                  <c:ptCount val="19"/>
                  <c:pt idx="0">
                    <c:v>7.3%</c:v>
                  </c:pt>
                  <c:pt idx="1">
                    <c:v>4.9%</c:v>
                  </c:pt>
                  <c:pt idx="2">
                    <c:v>16.6%</c:v>
                  </c:pt>
                  <c:pt idx="3">
                    <c:v>19.4%</c:v>
                  </c:pt>
                  <c:pt idx="4">
                    <c:v>15.8%</c:v>
                  </c:pt>
                  <c:pt idx="5">
                    <c:v>21.7%</c:v>
                  </c:pt>
                  <c:pt idx="6">
                    <c:v>27.7%</c:v>
                  </c:pt>
                  <c:pt idx="7">
                    <c:v>28.1%</c:v>
                  </c:pt>
                  <c:pt idx="8">
                    <c:v>21.9%</c:v>
                  </c:pt>
                  <c:pt idx="9">
                    <c:v>23.5%</c:v>
                  </c:pt>
                  <c:pt idx="10">
                    <c:v>23.1%</c:v>
                  </c:pt>
                  <c:pt idx="11">
                    <c:v>17.8%</c:v>
                  </c:pt>
                  <c:pt idx="12">
                    <c:v>14.2%</c:v>
                  </c:pt>
                  <c:pt idx="13">
                    <c:v>14.6%</c:v>
                  </c:pt>
                  <c:pt idx="14">
                    <c:v>11.2%</c:v>
                  </c:pt>
                  <c:pt idx="15">
                    <c:v>10.2%</c:v>
                  </c:pt>
                  <c:pt idx="16">
                    <c:v>13.6%</c:v>
                  </c:pt>
                  <c:pt idx="17">
                    <c:v>9.9%</c:v>
                  </c:pt>
                  <c:pt idx="18">
                    <c:v>10.0%</c:v>
                  </c:pt>
                </c15:dlblRangeCache>
              </c15:datalabelsRange>
            </c:ext>
            <c:ext xmlns:c16="http://schemas.microsoft.com/office/drawing/2014/chart" uri="{C3380CC4-5D6E-409C-BE32-E72D297353CC}">
              <c16:uniqueId val="{00000000-A470-40B3-819B-DDE12940C647}"/>
            </c:ext>
          </c:extLst>
        </c:ser>
        <c:dLbls>
          <c:showLegendKey val="0"/>
          <c:showVal val="0"/>
          <c:showCatName val="0"/>
          <c:showSerName val="0"/>
          <c:showPercent val="0"/>
          <c:showBubbleSize val="0"/>
        </c:dLbls>
        <c:gapWidth val="150"/>
        <c:overlap val="100"/>
        <c:axId val="439116920"/>
        <c:axId val="439109048"/>
      </c:barChart>
      <c:catAx>
        <c:axId val="43911692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09048"/>
        <c:crosses val="autoZero"/>
        <c:auto val="1"/>
        <c:lblAlgn val="ctr"/>
        <c:lblOffset val="100"/>
        <c:noMultiLvlLbl val="0"/>
      </c:catAx>
      <c:valAx>
        <c:axId val="439109048"/>
        <c:scaling>
          <c:orientation val="minMax"/>
        </c:scaling>
        <c:delete val="0"/>
        <c:axPos val="l"/>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169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'Figures 4-5'!$E$1</c:f>
              <c:strCache>
                <c:ptCount val="1"/>
                <c:pt idx="0">
                  <c:v>Base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'Figures 4-5'!$A$2:$A$8</c15:sqref>
                  </c15:fullRef>
                </c:ext>
              </c:extLst>
              <c:f>'Figures 4-5'!$A$4:$A$7</c:f>
              <c:strCache>
                <c:ptCount val="4"/>
                <c:pt idx="0">
                  <c:v>Military Personnel</c:v>
                </c:pt>
                <c:pt idx="1">
                  <c:v>O&amp;M</c:v>
                </c:pt>
                <c:pt idx="2">
                  <c:v>Procurement</c:v>
                </c:pt>
                <c:pt idx="3">
                  <c:v>RDT&amp;E</c:v>
                </c:pt>
              </c:strCache>
            </c:strRef>
          </c:cat>
          <c:val>
            <c:numRef>
              <c:extLst>
                <c:ext xmlns:c15="http://schemas.microsoft.com/office/drawing/2012/chart" uri="{02D57815-91ED-43cb-92C2-25804820EDAC}">
                  <c15:fullRef>
                    <c15:sqref>'Figures 4-5'!$E$2:$E$8</c15:sqref>
                  </c15:fullRef>
                </c:ext>
              </c:extLst>
              <c:f>'Figures 4-5'!$E$4:$E$7</c:f>
              <c:numCache>
                <c:formatCode>0%</c:formatCode>
                <c:ptCount val="4"/>
                <c:pt idx="0">
                  <c:v>0.25919516079840049</c:v>
                </c:pt>
                <c:pt idx="1">
                  <c:v>0.36386977984117841</c:v>
                </c:pt>
                <c:pt idx="2">
                  <c:v>0.1985046370034001</c:v>
                </c:pt>
                <c:pt idx="3">
                  <c:v>0.14736136997752097</c:v>
                </c:pt>
              </c:numCache>
            </c:numRef>
          </c:val>
          <c:extLst>
            <c:ext xmlns:c16="http://schemas.microsoft.com/office/drawing/2014/chart" uri="{C3380CC4-5D6E-409C-BE32-E72D297353CC}">
              <c16:uniqueId val="{00000001-6D75-4EAE-A3ED-392F8110C9C6}"/>
            </c:ext>
          </c:extLst>
        </c:ser>
        <c:ser>
          <c:idx val="0"/>
          <c:order val="1"/>
          <c:tx>
            <c:strRef>
              <c:f>'Figures 4-5'!$C$1</c:f>
              <c:strCache>
                <c:ptCount val="1"/>
                <c:pt idx="0">
                  <c:v>OCO</c:v>
                </c:pt>
              </c:strCache>
            </c:strRef>
          </c:tx>
          <c:spPr>
            <a:solidFill>
              <a:schemeClr val="accent2"/>
            </a:solidFill>
            <a:ln>
              <a:noFill/>
            </a:ln>
            <a:effectLst/>
          </c:spPr>
          <c:invertIfNegative val="0"/>
          <c:dLbls>
            <c:dLbl>
              <c:idx val="2"/>
              <c:layout>
                <c:manualLayout>
                  <c:x val="1.06880427521710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018-4451-A813-F0E7586CC3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'Figures 4-5'!$A$2:$A$8</c15:sqref>
                  </c15:fullRef>
                </c:ext>
              </c:extLst>
              <c:f>'Figures 4-5'!$A$4:$A$7</c:f>
              <c:strCache>
                <c:ptCount val="4"/>
                <c:pt idx="0">
                  <c:v>Military Personnel</c:v>
                </c:pt>
                <c:pt idx="1">
                  <c:v>O&amp;M</c:v>
                </c:pt>
                <c:pt idx="2">
                  <c:v>Procurement</c:v>
                </c:pt>
                <c:pt idx="3">
                  <c:v>RDT&amp;E</c:v>
                </c:pt>
              </c:strCache>
            </c:strRef>
          </c:cat>
          <c:val>
            <c:numRef>
              <c:extLst>
                <c:ext xmlns:c15="http://schemas.microsoft.com/office/drawing/2012/chart" uri="{02D57815-91ED-43cb-92C2-25804820EDAC}">
                  <c15:fullRef>
                    <c15:sqref>'Figures 4-5'!$C$2:$C$8</c15:sqref>
                  </c15:fullRef>
                </c:ext>
              </c:extLst>
              <c:f>'Figures 4-5'!$C$4:$C$7</c:f>
              <c:numCache>
                <c:formatCode>0%</c:formatCode>
                <c:ptCount val="4"/>
                <c:pt idx="0">
                  <c:v>0.11336905493504665</c:v>
                </c:pt>
                <c:pt idx="1">
                  <c:v>0.66843494170465523</c:v>
                </c:pt>
                <c:pt idx="2">
                  <c:v>0.19394229114274414</c:v>
                </c:pt>
                <c:pt idx="3">
                  <c:v>7.663724157726824E-3</c:v>
                </c:pt>
              </c:numCache>
            </c:numRef>
          </c:val>
          <c:extLst>
            <c:ext xmlns:c16="http://schemas.microsoft.com/office/drawing/2014/chart" uri="{C3380CC4-5D6E-409C-BE32-E72D297353CC}">
              <c16:uniqueId val="{00000000-6D75-4EAE-A3ED-392F8110C9C6}"/>
            </c:ext>
          </c:extLst>
        </c:ser>
        <c:dLbls>
          <c:showLegendKey val="0"/>
          <c:showVal val="0"/>
          <c:showCatName val="0"/>
          <c:showSerName val="0"/>
          <c:showPercent val="0"/>
          <c:showBubbleSize val="0"/>
        </c:dLbls>
        <c:gapWidth val="219"/>
        <c:overlap val="-27"/>
        <c:axId val="648397920"/>
        <c:axId val="648399888"/>
      </c:barChart>
      <c:catAx>
        <c:axId val="64839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99888"/>
        <c:crosses val="autoZero"/>
        <c:auto val="1"/>
        <c:lblAlgn val="ctr"/>
        <c:lblOffset val="100"/>
        <c:noMultiLvlLbl val="0"/>
      </c:catAx>
      <c:valAx>
        <c:axId val="648399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979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'Figures 4-5'!$E$29</c:f>
              <c:strCache>
                <c:ptCount val="1"/>
                <c:pt idx="0">
                  <c:v>Base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'Figures 4-5'!$A$30:$A$33</c:f>
              <c:strCache>
                <c:ptCount val="4"/>
                <c:pt idx="0">
                  <c:v>Air Force</c:v>
                </c:pt>
                <c:pt idx="1">
                  <c:v>Army</c:v>
                </c:pt>
                <c:pt idx="2">
                  <c:v>Defense-Wide</c:v>
                </c:pt>
                <c:pt idx="3">
                  <c:v>Navy</c:v>
                </c:pt>
              </c:strCache>
            </c:strRef>
          </c:cat>
          <c:val>
            <c:numRef>
              <c:f>'Figures 4-5'!$E$30:$E$33</c:f>
              <c:numCache>
                <c:formatCode>0%</c:formatCode>
                <c:ptCount val="4"/>
                <c:pt idx="0">
                  <c:v>0.28424243451150494</c:v>
                </c:pt>
                <c:pt idx="1">
                  <c:v>0.2546258203711862</c:v>
                </c:pt>
                <c:pt idx="2">
                  <c:v>0.16049996046403922</c:v>
                </c:pt>
                <c:pt idx="3">
                  <c:v>0.30063178465326962</c:v>
                </c:pt>
              </c:numCache>
            </c:numRef>
          </c:val>
          <c:extLst>
            <c:ext xmlns:c16="http://schemas.microsoft.com/office/drawing/2014/chart" uri="{C3380CC4-5D6E-409C-BE32-E72D297353CC}">
              <c16:uniqueId val="{00000001-3792-4B93-AEDE-13C1B225B1DE}"/>
            </c:ext>
          </c:extLst>
        </c:ser>
        <c:ser>
          <c:idx val="0"/>
          <c:order val="1"/>
          <c:tx>
            <c:strRef>
              <c:f>'Figures 4-5'!$C$29</c:f>
              <c:strCache>
                <c:ptCount val="1"/>
                <c:pt idx="0">
                  <c:v>OCO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'Figures 4-5'!$A$30:$A$33</c:f>
              <c:strCache>
                <c:ptCount val="4"/>
                <c:pt idx="0">
                  <c:v>Air Force</c:v>
                </c:pt>
                <c:pt idx="1">
                  <c:v>Army</c:v>
                </c:pt>
                <c:pt idx="2">
                  <c:v>Defense-Wide</c:v>
                </c:pt>
                <c:pt idx="3">
                  <c:v>Navy</c:v>
                </c:pt>
              </c:strCache>
            </c:strRef>
          </c:cat>
          <c:val>
            <c:numRef>
              <c:f>'Figures 4-5'!$C$30:$C$33</c:f>
              <c:numCache>
                <c:formatCode>0%</c:formatCode>
                <c:ptCount val="4"/>
                <c:pt idx="0">
                  <c:v>0.16183115743061291</c:v>
                </c:pt>
                <c:pt idx="1">
                  <c:v>0.55452741896410229</c:v>
                </c:pt>
                <c:pt idx="2">
                  <c:v>0.14962660656833604</c:v>
                </c:pt>
                <c:pt idx="3">
                  <c:v>0.1340148170369487</c:v>
                </c:pt>
              </c:numCache>
            </c:numRef>
          </c:val>
          <c:extLst>
            <c:ext xmlns:c16="http://schemas.microsoft.com/office/drawing/2014/chart" uri="{C3380CC4-5D6E-409C-BE32-E72D297353CC}">
              <c16:uniqueId val="{00000000-3792-4B93-AEDE-13C1B225B1DE}"/>
            </c:ext>
          </c:extLst>
        </c:ser>
        <c:dLbls>
          <c:showLegendKey val="0"/>
          <c:showVal val="0"/>
          <c:showCatName val="0"/>
          <c:showSerName val="0"/>
          <c:showPercent val="0"/>
          <c:showBubbleSize val="0"/>
        </c:dLbls>
        <c:gapWidth val="219"/>
        <c:overlap val="-27"/>
        <c:axId val="652606312"/>
        <c:axId val="652607624"/>
      </c:barChart>
      <c:catAx>
        <c:axId val="65260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07624"/>
        <c:crosses val="autoZero"/>
        <c:auto val="1"/>
        <c:lblAlgn val="ctr"/>
        <c:lblOffset val="100"/>
        <c:noMultiLvlLbl val="0"/>
      </c:catAx>
      <c:valAx>
        <c:axId val="652607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06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6'!$C$1</c:f>
              <c:strCache>
                <c:ptCount val="1"/>
                <c:pt idx="0">
                  <c:v>Operational Forces</c:v>
                </c:pt>
              </c:strCache>
            </c:strRef>
          </c:tx>
          <c:spPr>
            <a:solidFill>
              <a:schemeClr val="accent2"/>
            </a:solidFill>
            <a:ln>
              <a:noFill/>
            </a:ln>
            <a:effectLst/>
          </c:spPr>
          <c:invertIfNegative val="0"/>
          <c:cat>
            <c:numRef>
              <c:f>'Figure 6'!$A$2:$A$12</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6'!$C$2:$C$12</c:f>
              <c:numCache>
                <c:formatCode>_(* #,##0_);_(* \(#,##0\);_(* "-"??_);_(@_)</c:formatCode>
                <c:ptCount val="11"/>
                <c:pt idx="0">
                  <c:v>185000</c:v>
                </c:pt>
                <c:pt idx="1">
                  <c:v>180000</c:v>
                </c:pt>
                <c:pt idx="2">
                  <c:v>144913</c:v>
                </c:pt>
                <c:pt idx="3">
                  <c:v>99000</c:v>
                </c:pt>
                <c:pt idx="4">
                  <c:v>62763</c:v>
                </c:pt>
                <c:pt idx="5">
                  <c:v>37000</c:v>
                </c:pt>
                <c:pt idx="6">
                  <c:v>13000</c:v>
                </c:pt>
                <c:pt idx="7">
                  <c:v>14000</c:v>
                </c:pt>
                <c:pt idx="8">
                  <c:v>14439</c:v>
                </c:pt>
                <c:pt idx="9">
                  <c:v>17723</c:v>
                </c:pt>
                <c:pt idx="10">
                  <c:v>17723</c:v>
                </c:pt>
              </c:numCache>
            </c:numRef>
          </c:val>
          <c:extLst>
            <c:ext xmlns:c16="http://schemas.microsoft.com/office/drawing/2014/chart" uri="{C3380CC4-5D6E-409C-BE32-E72D297353CC}">
              <c16:uniqueId val="{00000000-28C3-4F88-8966-118B97D55F6E}"/>
            </c:ext>
          </c:extLst>
        </c:ser>
        <c:ser>
          <c:idx val="1"/>
          <c:order val="1"/>
          <c:tx>
            <c:strRef>
              <c:f>'Figure 6'!$D$1</c:f>
              <c:strCache>
                <c:ptCount val="1"/>
                <c:pt idx="0">
                  <c:v>Support Forces</c:v>
                </c:pt>
              </c:strCache>
            </c:strRef>
          </c:tx>
          <c:spPr>
            <a:solidFill>
              <a:schemeClr val="accent1"/>
            </a:solidFill>
            <a:ln>
              <a:noFill/>
            </a:ln>
            <a:effectLst/>
          </c:spPr>
          <c:invertIfNegative val="0"/>
          <c:cat>
            <c:numRef>
              <c:f>'Figure 6'!$A$2:$A$12</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6'!$D$2:$D$12</c:f>
              <c:numCache>
                <c:formatCode>_(* #,##0_);_(* \(#,##0\);_(* "-"??_);_(@_)</c:formatCode>
                <c:ptCount val="11"/>
                <c:pt idx="0">
                  <c:v>112000</c:v>
                </c:pt>
                <c:pt idx="1">
                  <c:v>113500</c:v>
                </c:pt>
                <c:pt idx="2">
                  <c:v>119095</c:v>
                </c:pt>
                <c:pt idx="3">
                  <c:v>87500</c:v>
                </c:pt>
                <c:pt idx="4">
                  <c:v>90556</c:v>
                </c:pt>
                <c:pt idx="5">
                  <c:v>80105</c:v>
                </c:pt>
                <c:pt idx="6">
                  <c:v>79402</c:v>
                </c:pt>
                <c:pt idx="7">
                  <c:v>71822</c:v>
                </c:pt>
                <c:pt idx="8">
                  <c:v>75571</c:v>
                </c:pt>
                <c:pt idx="9">
                  <c:v>72920</c:v>
                </c:pt>
                <c:pt idx="10">
                  <c:v>76073</c:v>
                </c:pt>
              </c:numCache>
            </c:numRef>
          </c:val>
          <c:extLst>
            <c:ext xmlns:c16="http://schemas.microsoft.com/office/drawing/2014/chart" uri="{C3380CC4-5D6E-409C-BE32-E72D297353CC}">
              <c16:uniqueId val="{00000001-28C3-4F88-8966-118B97D55F6E}"/>
            </c:ext>
          </c:extLst>
        </c:ser>
        <c:dLbls>
          <c:showLegendKey val="0"/>
          <c:showVal val="0"/>
          <c:showCatName val="0"/>
          <c:showSerName val="0"/>
          <c:showPercent val="0"/>
          <c:showBubbleSize val="0"/>
        </c:dLbls>
        <c:gapWidth val="150"/>
        <c:overlap val="100"/>
        <c:axId val="498198864"/>
        <c:axId val="498206736"/>
      </c:barChart>
      <c:lineChart>
        <c:grouping val="standard"/>
        <c:varyColors val="0"/>
        <c:ser>
          <c:idx val="2"/>
          <c:order val="2"/>
          <c:tx>
            <c:strRef>
              <c:f>'Figure 6'!$B$1</c:f>
              <c:strCache>
                <c:ptCount val="1"/>
                <c:pt idx="0">
                  <c:v>OCO</c:v>
                </c:pt>
              </c:strCache>
            </c:strRef>
          </c:tx>
          <c:spPr>
            <a:ln w="28575" cap="rnd">
              <a:solidFill>
                <a:schemeClr val="accent3"/>
              </a:solidFill>
              <a:round/>
            </a:ln>
            <a:effectLst/>
          </c:spPr>
          <c:marker>
            <c:symbol val="none"/>
          </c:marker>
          <c:cat>
            <c:numRef>
              <c:f>'Figure 6'!$A$2:$A$12</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6'!$B$2:$B$12</c:f>
              <c:numCache>
                <c:formatCode>"$"#,</c:formatCode>
                <c:ptCount val="11"/>
                <c:pt idx="0">
                  <c:v>145689</c:v>
                </c:pt>
                <c:pt idx="1">
                  <c:v>162390</c:v>
                </c:pt>
                <c:pt idx="2">
                  <c:v>158788</c:v>
                </c:pt>
                <c:pt idx="3">
                  <c:v>115083</c:v>
                </c:pt>
                <c:pt idx="4">
                  <c:v>81973</c:v>
                </c:pt>
                <c:pt idx="5">
                  <c:v>84929</c:v>
                </c:pt>
                <c:pt idx="6">
                  <c:v>62983</c:v>
                </c:pt>
                <c:pt idx="7">
                  <c:v>58942</c:v>
                </c:pt>
                <c:pt idx="8">
                  <c:v>82490</c:v>
                </c:pt>
                <c:pt idx="9">
                  <c:v>65916</c:v>
                </c:pt>
                <c:pt idx="10">
                  <c:v>68835</c:v>
                </c:pt>
              </c:numCache>
            </c:numRef>
          </c:val>
          <c:smooth val="0"/>
          <c:extLst>
            <c:ext xmlns:c16="http://schemas.microsoft.com/office/drawing/2014/chart" uri="{C3380CC4-5D6E-409C-BE32-E72D297353CC}">
              <c16:uniqueId val="{00000001-8775-41D1-B4AE-9FF500A3989D}"/>
            </c:ext>
          </c:extLst>
        </c:ser>
        <c:dLbls>
          <c:showLegendKey val="0"/>
          <c:showVal val="0"/>
          <c:showCatName val="0"/>
          <c:showSerName val="0"/>
          <c:showPercent val="0"/>
          <c:showBubbleSize val="0"/>
        </c:dLbls>
        <c:marker val="1"/>
        <c:smooth val="0"/>
        <c:axId val="604944904"/>
        <c:axId val="604940640"/>
      </c:lineChart>
      <c:catAx>
        <c:axId val="49819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06736"/>
        <c:crosses val="autoZero"/>
        <c:auto val="1"/>
        <c:lblAlgn val="ctr"/>
        <c:lblOffset val="100"/>
        <c:noMultiLvlLbl val="0"/>
      </c:catAx>
      <c:valAx>
        <c:axId val="49820673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98864"/>
        <c:crosses val="autoZero"/>
        <c:crossBetween val="between"/>
      </c:valAx>
      <c:valAx>
        <c:axId val="604940640"/>
        <c:scaling>
          <c:orientation val="minMax"/>
        </c:scaling>
        <c:delete val="0"/>
        <c:axPos val="r"/>
        <c:numFmt formatCode="&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44904"/>
        <c:crosses val="max"/>
        <c:crossBetween val="between"/>
      </c:valAx>
      <c:catAx>
        <c:axId val="604944904"/>
        <c:scaling>
          <c:orientation val="minMax"/>
        </c:scaling>
        <c:delete val="1"/>
        <c:axPos val="b"/>
        <c:numFmt formatCode="General" sourceLinked="1"/>
        <c:majorTickMark val="out"/>
        <c:minorTickMark val="none"/>
        <c:tickLblPos val="nextTo"/>
        <c:crossAx val="60494064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[OCO data 011119 bm.xlsx]Figure 7!PivotTable1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'Figure 7'!$B$3:$B$4</c:f>
              <c:strCache>
                <c:ptCount val="1"/>
                <c:pt idx="0">
                  <c:v>Afghanistan (OEF/OFS)</c:v>
                </c:pt>
              </c:strCache>
            </c:strRef>
          </c:tx>
          <c:spPr>
            <a:solidFill>
              <a:schemeClr val="accent1"/>
            </a:solidFill>
            <a:ln>
              <a:noFill/>
            </a:ln>
            <a:effectLst/>
          </c:spPr>
          <c:invertIfNegative val="0"/>
          <c:cat>
            <c:strRef>
              <c:f>'Figure 7'!$A$5:$A$23</c:f>
              <c:strCach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'Figure 7'!$B$5:$B$23</c:f>
              <c:numCache>
                <c:formatCode>General</c:formatCode>
                <c:ptCount val="18"/>
                <c:pt idx="0">
                  <c:v>9</c:v>
                </c:pt>
                <c:pt idx="1">
                  <c:v>11</c:v>
                </c:pt>
                <c:pt idx="2">
                  <c:v>13</c:v>
                </c:pt>
                <c:pt idx="3">
                  <c:v>10</c:v>
                </c:pt>
                <c:pt idx="4">
                  <c:v>14</c:v>
                </c:pt>
                <c:pt idx="5">
                  <c:v>14</c:v>
                </c:pt>
                <c:pt idx="6">
                  <c:v>25</c:v>
                </c:pt>
                <c:pt idx="7">
                  <c:v>31</c:v>
                </c:pt>
                <c:pt idx="8">
                  <c:v>48</c:v>
                </c:pt>
                <c:pt idx="9">
                  <c:v>83</c:v>
                </c:pt>
                <c:pt idx="10">
                  <c:v>97</c:v>
                </c:pt>
                <c:pt idx="11">
                  <c:v>90</c:v>
                </c:pt>
                <c:pt idx="12">
                  <c:v>75</c:v>
                </c:pt>
                <c:pt idx="13">
                  <c:v>60</c:v>
                </c:pt>
                <c:pt idx="14">
                  <c:v>45</c:v>
                </c:pt>
                <c:pt idx="15">
                  <c:v>38</c:v>
                </c:pt>
                <c:pt idx="16">
                  <c:v>39</c:v>
                </c:pt>
                <c:pt idx="17">
                  <c:v>29</c:v>
                </c:pt>
              </c:numCache>
            </c:numRef>
          </c:val>
          <c:extLst>
            <c:ext xmlns:c16="http://schemas.microsoft.com/office/drawing/2014/chart" uri="{C3380CC4-5D6E-409C-BE32-E72D297353CC}">
              <c16:uniqueId val="{00000000-CA0C-4BAA-AD1D-67423ECD38C5}"/>
            </c:ext>
          </c:extLst>
        </c:ser>
        <c:ser>
          <c:idx val="1"/>
          <c:order val="1"/>
          <c:tx>
            <c:strRef>
              <c:f>'Figure 7'!$C$3:$C$4</c:f>
              <c:strCache>
                <c:ptCount val="1"/>
                <c:pt idx="0">
                  <c:v>Iraq (OIF/OND/OIR)</c:v>
                </c:pt>
              </c:strCache>
            </c:strRef>
          </c:tx>
          <c:spPr>
            <a:solidFill>
              <a:schemeClr val="accent2"/>
            </a:solidFill>
            <a:ln>
              <a:noFill/>
            </a:ln>
            <a:effectLst/>
          </c:spPr>
          <c:invertIfNegative val="0"/>
          <c:cat>
            <c:strRef>
              <c:f>'Figure 7'!$A$5:$A$23</c:f>
              <c:strCach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'Figure 7'!$C$5:$C$23</c:f>
              <c:numCache>
                <c:formatCode>General</c:formatCode>
                <c:ptCount val="18"/>
                <c:pt idx="2">
                  <c:v>46</c:v>
                </c:pt>
                <c:pt idx="3">
                  <c:v>55</c:v>
                </c:pt>
                <c:pt idx="4">
                  <c:v>75</c:v>
                </c:pt>
                <c:pt idx="5">
                  <c:v>90</c:v>
                </c:pt>
                <c:pt idx="6">
                  <c:v>125</c:v>
                </c:pt>
                <c:pt idx="7">
                  <c:v>140</c:v>
                </c:pt>
                <c:pt idx="8">
                  <c:v>87</c:v>
                </c:pt>
                <c:pt idx="9">
                  <c:v>57</c:v>
                </c:pt>
                <c:pt idx="10">
                  <c:v>42</c:v>
                </c:pt>
                <c:pt idx="11">
                  <c:v>11</c:v>
                </c:pt>
                <c:pt idx="12">
                  <c:v>2</c:v>
                </c:pt>
                <c:pt idx="13">
                  <c:v>2</c:v>
                </c:pt>
                <c:pt idx="14">
                  <c:v>7</c:v>
                </c:pt>
                <c:pt idx="15">
                  <c:v>6</c:v>
                </c:pt>
                <c:pt idx="16">
                  <c:v>7</c:v>
                </c:pt>
                <c:pt idx="17">
                  <c:v>5</c:v>
                </c:pt>
              </c:numCache>
            </c:numRef>
          </c:val>
          <c:extLst>
            <c:ext xmlns:c16="http://schemas.microsoft.com/office/drawing/2014/chart" uri="{C3380CC4-5D6E-409C-BE32-E72D297353CC}">
              <c16:uniqueId val="{00000001-CA0C-4BAA-AD1D-67423ECD38C5}"/>
            </c:ext>
          </c:extLst>
        </c:ser>
        <c:ser>
          <c:idx val="2"/>
          <c:order val="2"/>
          <c:tx>
            <c:strRef>
              <c:f>'Figure 7'!$D$3:$D$4</c:f>
              <c:strCache>
                <c:ptCount val="1"/>
                <c:pt idx="0">
                  <c:v>United States (ONE)</c:v>
                </c:pt>
              </c:strCache>
            </c:strRef>
          </c:tx>
          <c:spPr>
            <a:solidFill>
              <a:schemeClr val="accent3"/>
            </a:solidFill>
            <a:ln>
              <a:noFill/>
            </a:ln>
            <a:effectLst/>
          </c:spPr>
          <c:invertIfNegative val="0"/>
          <c:cat>
            <c:strRef>
              <c:f>'Figure 7'!$A$5:$A$23</c:f>
              <c:strCach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'Figure 7'!$D$5:$D$23</c:f>
              <c:numCache>
                <c:formatCode>General</c:formatCode>
                <c:ptCount val="18"/>
                <c:pt idx="0">
                  <c:v>7</c:v>
                </c:pt>
                <c:pt idx="1">
                  <c:v>6</c:v>
                </c:pt>
                <c:pt idx="2">
                  <c:v>6</c:v>
                </c:pt>
                <c:pt idx="3">
                  <c:v>4</c:v>
                </c:pt>
                <c:pt idx="4">
                  <c:v>2</c:v>
                </c:pt>
                <c:pt idx="5">
                  <c:v>1</c:v>
                </c:pt>
                <c:pt idx="6">
                  <c:v>1</c:v>
                </c:pt>
              </c:numCache>
            </c:numRef>
          </c:val>
          <c:extLst>
            <c:ext xmlns:c16="http://schemas.microsoft.com/office/drawing/2014/chart" uri="{C3380CC4-5D6E-409C-BE32-E72D297353CC}">
              <c16:uniqueId val="{00000002-CA0C-4BAA-AD1D-67423ECD38C5}"/>
            </c:ext>
          </c:extLst>
        </c:ser>
        <c:dLbls>
          <c:showLegendKey val="0"/>
          <c:showVal val="0"/>
          <c:showCatName val="0"/>
          <c:showSerName val="0"/>
          <c:showPercent val="0"/>
          <c:showBubbleSize val="0"/>
        </c:dLbls>
        <c:gapWidth val="150"/>
        <c:overlap val="100"/>
        <c:axId val="423621912"/>
        <c:axId val="423622568"/>
      </c:barChart>
      <c:catAx>
        <c:axId val="423621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22568"/>
        <c:crosses val="autoZero"/>
        <c:auto val="1"/>
        <c:lblAlgn val="ctr"/>
        <c:lblOffset val="100"/>
        <c:noMultiLvlLbl val="0"/>
      </c:catAx>
      <c:valAx>
        <c:axId val="423622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219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470465812985498E-2"/>
          <c:y val="4.2103342232435531E-2"/>
          <c:w val="0.93583406240886557"/>
          <c:h val="0.78533653250425239"/>
        </c:manualLayout>
      </c:layout>
      <c:barChart>
        <c:barDir val="col"/>
        <c:grouping val="clustered"/>
        <c:varyColors val="0"/>
        <c:ser>
          <c:idx val="2"/>
          <c:order val="2"/>
          <c:tx>
            <c:strRef>
              <c:f>[2]Sheet1!$D$5</c:f>
              <c:strCache>
                <c:ptCount val="1"/>
              </c:strCache>
            </c:strRef>
          </c:tx>
          <c:spPr>
            <a:solidFill>
              <a:schemeClr val="bg1">
                <a:lumMod val="95000"/>
              </a:schemeClr>
            </a:solidFill>
          </c:spPr>
          <c:invertIfNegative val="0"/>
          <c:cat>
            <c:strRef>
              <c:f>[2]Sheet1!$A$6:$A$10</c:f>
              <c:strCache>
                <c:ptCount val="5"/>
                <c:pt idx="0">
                  <c:v>FY2012</c:v>
                </c:pt>
                <c:pt idx="1">
                  <c:v>FY2013</c:v>
                </c:pt>
                <c:pt idx="2">
                  <c:v>FY2014</c:v>
                </c:pt>
                <c:pt idx="3">
                  <c:v>FY2015</c:v>
                </c:pt>
                <c:pt idx="4">
                  <c:v>FY2016</c:v>
                </c:pt>
              </c:strCache>
            </c:strRef>
          </c:cat>
          <c:val>
            <c:numRef>
              <c:f>[2]Sheet1!$D$6:$D$10</c:f>
              <c:numCache>
                <c:formatCode>General</c:formatCode>
                <c:ptCount val="5"/>
              </c:numCache>
            </c:numRef>
          </c:val>
          <c:extLst>
            <c:ext xmlns:c16="http://schemas.microsoft.com/office/drawing/2014/chart" uri="{C3380CC4-5D6E-409C-BE32-E72D297353CC}">
              <c16:uniqueId val="{00000000-A913-473D-B6BA-B615014B21A0}"/>
            </c:ext>
          </c:extLst>
        </c:ser>
        <c:dLbls>
          <c:showLegendKey val="0"/>
          <c:showVal val="0"/>
          <c:showCatName val="0"/>
          <c:showSerName val="0"/>
          <c:showPercent val="0"/>
          <c:showBubbleSize val="0"/>
        </c:dLbls>
        <c:gapWidth val="0"/>
        <c:axId val="188958208"/>
        <c:axId val="188959744"/>
      </c:barChart>
      <c:barChart>
        <c:barDir val="col"/>
        <c:grouping val="clustered"/>
        <c:varyColors val="0"/>
        <c:ser>
          <c:idx val="0"/>
          <c:order val="0"/>
          <c:tx>
            <c:strRef>
              <c:f>[2]Sheet1!$B$5</c:f>
              <c:strCache>
                <c:ptCount val="1"/>
                <c:pt idx="0">
                  <c:v>Requested</c:v>
                </c:pt>
              </c:strCache>
            </c:strRef>
          </c:tx>
          <c:spPr>
            <a:solidFill>
              <a:schemeClr val="bg1">
                <a:lumMod val="75000"/>
              </a:schemeClr>
            </a:solidFill>
          </c:spPr>
          <c:invertIfNegative val="0"/>
          <c:dPt>
            <c:idx val="4"/>
            <c:invertIfNegative val="0"/>
            <c:bubble3D val="0"/>
            <c:spPr>
              <a:solidFill>
                <a:schemeClr val="bg1">
                  <a:lumMod val="75000"/>
                </a:schemeClr>
              </a:solidFill>
              <a:ln>
                <a:noFill/>
              </a:ln>
            </c:spPr>
            <c:extLst>
              <c:ext xmlns:c16="http://schemas.microsoft.com/office/drawing/2014/chart" uri="{C3380CC4-5D6E-409C-BE32-E72D297353CC}">
                <c16:uniqueId val="{00000002-A913-473D-B6BA-B615014B21A0}"/>
              </c:ext>
            </c:extLst>
          </c:dPt>
          <c:dLbls>
            <c:dLbl>
              <c:idx val="0"/>
              <c:layout>
                <c:manualLayout>
                  <c:x val="-1.2626262626262626E-2"/>
                  <c:y val="2.2889842632331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13-473D-B6BA-B615014B21A0}"/>
                </c:ext>
              </c:extLst>
            </c:dLbl>
            <c:dLbl>
              <c:idx val="1"/>
              <c:layout>
                <c:manualLayout>
                  <c:x val="-1.6835016835016835E-2"/>
                  <c:y val="2.2889842632331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13-473D-B6BA-B615014B21A0}"/>
                </c:ext>
              </c:extLst>
            </c:dLbl>
            <c:dLbl>
              <c:idx val="2"/>
              <c:layout>
                <c:manualLayout>
                  <c:x val="-1.6835016835016835E-2"/>
                  <c:y val="1.71673819742489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13-473D-B6BA-B615014B21A0}"/>
                </c:ext>
              </c:extLst>
            </c:dLbl>
            <c:dLbl>
              <c:idx val="3"/>
              <c:layout>
                <c:manualLayout>
                  <c:x val="-1.2626262626262626E-2"/>
                  <c:y val="2.86123032904148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13-473D-B6BA-B615014B21A0}"/>
                </c:ext>
              </c:extLst>
            </c:dLbl>
            <c:dLbl>
              <c:idx val="4"/>
              <c:layout>
                <c:manualLayout>
                  <c:x val="-8.4175084175084174E-3"/>
                  <c:y val="2.2889842632331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13-473D-B6BA-B615014B21A0}"/>
                </c:ext>
              </c:extLst>
            </c:dLbl>
            <c:numFmt formatCode="&quot;$&quot;#,##0.0" sourceLinked="0"/>
            <c:spPr>
              <a:noFill/>
              <a:ln>
                <a:noFill/>
              </a:ln>
              <a:effectLst/>
            </c:spPr>
            <c:txPr>
              <a:bodyPr/>
              <a:lstStyle/>
              <a:p>
                <a:pPr>
                  <a:defRPr sz="9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[2]Sheet1!$A$6:$A$10</c:f>
              <c:strCache>
                <c:ptCount val="5"/>
                <c:pt idx="0">
                  <c:v>FY2012</c:v>
                </c:pt>
                <c:pt idx="1">
                  <c:v>FY2013</c:v>
                </c:pt>
                <c:pt idx="2">
                  <c:v>FY2014</c:v>
                </c:pt>
                <c:pt idx="3">
                  <c:v>FY2015</c:v>
                </c:pt>
                <c:pt idx="4">
                  <c:v>FY2016</c:v>
                </c:pt>
              </c:strCache>
            </c:strRef>
          </c:cat>
          <c:val>
            <c:numRef>
              <c:f>[2]Sheet1!$B$6:$B$10</c:f>
              <c:numCache>
                <c:formatCode>General</c:formatCode>
                <c:ptCount val="5"/>
                <c:pt idx="0">
                  <c:v>8.6999999999999993</c:v>
                </c:pt>
                <c:pt idx="1">
                  <c:v>8.1999999999999993</c:v>
                </c:pt>
                <c:pt idx="2">
                  <c:v>3.8</c:v>
                </c:pt>
                <c:pt idx="3">
                  <c:v>7.8</c:v>
                </c:pt>
                <c:pt idx="4">
                  <c:v>7.05</c:v>
                </c:pt>
              </c:numCache>
            </c:numRef>
          </c:val>
          <c:extLst>
            <c:ext xmlns:c16="http://schemas.microsoft.com/office/drawing/2014/chart" uri="{C3380CC4-5D6E-409C-BE32-E72D297353CC}">
              <c16:uniqueId val="{00000007-A913-473D-B6BA-B615014B21A0}"/>
            </c:ext>
          </c:extLst>
        </c:ser>
        <c:ser>
          <c:idx val="1"/>
          <c:order val="1"/>
          <c:tx>
            <c:strRef>
              <c:f>[2]Sheet1!$C$5</c:f>
              <c:strCache>
                <c:ptCount val="1"/>
                <c:pt idx="0">
                  <c:v>Enacted</c:v>
                </c:pt>
              </c:strCache>
            </c:strRef>
          </c:tx>
          <c:spPr>
            <a:solidFill>
              <a:schemeClr val="bg1">
                <a:lumMod val="50000"/>
              </a:schemeClr>
            </a:solidFill>
          </c:spPr>
          <c:invertIfNegative val="0"/>
          <c:dPt>
            <c:idx val="4"/>
            <c:invertIfNegative val="0"/>
            <c:bubble3D val="0"/>
            <c:extLst>
              <c:ext xmlns:c16="http://schemas.microsoft.com/office/drawing/2014/chart" uri="{C3380CC4-5D6E-409C-BE32-E72D297353CC}">
                <c16:uniqueId val="{00000008-A913-473D-B6BA-B615014B21A0}"/>
              </c:ext>
            </c:extLst>
          </c:dPt>
          <c:dLbls>
            <c:dLbl>
              <c:idx val="0"/>
              <c:layout>
                <c:manualLayout>
                  <c:x val="0"/>
                  <c:y val="2.2889842632331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913-473D-B6BA-B615014B21A0}"/>
                </c:ext>
              </c:extLst>
            </c:dLbl>
            <c:dLbl>
              <c:idx val="1"/>
              <c:layout>
                <c:manualLayout>
                  <c:x val="0"/>
                  <c:y val="2.2889842632331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913-473D-B6BA-B615014B21A0}"/>
                </c:ext>
              </c:extLst>
            </c:dLbl>
            <c:dLbl>
              <c:idx val="2"/>
              <c:layout>
                <c:manualLayout>
                  <c:x val="0"/>
                  <c:y val="1.71673819742489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913-473D-B6BA-B615014B21A0}"/>
                </c:ext>
              </c:extLst>
            </c:dLbl>
            <c:dLbl>
              <c:idx val="3"/>
              <c:layout>
                <c:manualLayout>
                  <c:x val="0"/>
                  <c:y val="1.71673819742489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913-473D-B6BA-B615014B21A0}"/>
                </c:ext>
              </c:extLst>
            </c:dLbl>
            <c:dLbl>
              <c:idx val="4"/>
              <c:layout>
                <c:manualLayout>
                  <c:x val="0"/>
                  <c:y val="2.288984263233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13-473D-B6BA-B615014B21A0}"/>
                </c:ext>
              </c:extLst>
            </c:dLbl>
            <c:numFmt formatCode="&quot;$&quot;#,##0.0" sourceLinked="0"/>
            <c:spPr>
              <a:noFill/>
              <a:ln>
                <a:noFill/>
              </a:ln>
              <a:effectLst/>
            </c:spPr>
            <c:txPr>
              <a:bodyPr/>
              <a:lstStyle/>
              <a:p>
                <a:pPr>
                  <a:defRPr sz="9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[2]Sheet1!$A$6:$A$10</c:f>
              <c:strCache>
                <c:ptCount val="5"/>
                <c:pt idx="0">
                  <c:v>FY2012</c:v>
                </c:pt>
                <c:pt idx="1">
                  <c:v>FY2013</c:v>
                </c:pt>
                <c:pt idx="2">
                  <c:v>FY2014</c:v>
                </c:pt>
                <c:pt idx="3">
                  <c:v>FY2015</c:v>
                </c:pt>
                <c:pt idx="4">
                  <c:v>FY2016</c:v>
                </c:pt>
              </c:strCache>
            </c:strRef>
          </c:cat>
          <c:val>
            <c:numRef>
              <c:f>[2]Sheet1!$C$6:$C$10</c:f>
              <c:numCache>
                <c:formatCode>General</c:formatCode>
                <c:ptCount val="5"/>
                <c:pt idx="0">
                  <c:v>11.2</c:v>
                </c:pt>
                <c:pt idx="1">
                  <c:v>10.8</c:v>
                </c:pt>
                <c:pt idx="2">
                  <c:v>6.5</c:v>
                </c:pt>
                <c:pt idx="3">
                  <c:v>9.26</c:v>
                </c:pt>
                <c:pt idx="4">
                  <c:v>14.9</c:v>
                </c:pt>
              </c:numCache>
            </c:numRef>
          </c:val>
          <c:extLst>
            <c:ext xmlns:c16="http://schemas.microsoft.com/office/drawing/2014/chart" uri="{C3380CC4-5D6E-409C-BE32-E72D297353CC}">
              <c16:uniqueId val="{0000000D-A913-473D-B6BA-B615014B21A0}"/>
            </c:ext>
          </c:extLst>
        </c:ser>
        <c:dLbls>
          <c:showLegendKey val="0"/>
          <c:showVal val="0"/>
          <c:showCatName val="0"/>
          <c:showSerName val="0"/>
          <c:showPercent val="0"/>
          <c:showBubbleSize val="0"/>
        </c:dLbls>
        <c:gapWidth val="106"/>
        <c:axId val="188971264"/>
        <c:axId val="188969728"/>
      </c:barChart>
      <c:catAx>
        <c:axId val="188958208"/>
        <c:scaling>
          <c:orientation val="minMax"/>
        </c:scaling>
        <c:delete val="0"/>
        <c:axPos val="b"/>
        <c:numFmt formatCode="General" sourceLinked="0"/>
        <c:majorTickMark val="out"/>
        <c:minorTickMark val="none"/>
        <c:tickLblPos val="nextTo"/>
        <c:crossAx val="188959744"/>
        <c:crosses val="autoZero"/>
        <c:auto val="1"/>
        <c:lblAlgn val="ctr"/>
        <c:lblOffset val="100"/>
        <c:noMultiLvlLbl val="0"/>
      </c:catAx>
      <c:valAx>
        <c:axId val="188959744"/>
        <c:scaling>
          <c:orientation val="minMax"/>
          <c:max val="18"/>
        </c:scaling>
        <c:delete val="1"/>
        <c:axPos val="l"/>
        <c:majorGridlines>
          <c:spPr>
            <a:ln>
              <a:solidFill>
                <a:schemeClr val="bg1"/>
              </a:solidFill>
            </a:ln>
          </c:spPr>
        </c:majorGridlines>
        <c:numFmt formatCode="&quot;$&quot;#,##0_);[Red]\(&quot;$&quot;#,##0\)" sourceLinked="0"/>
        <c:majorTickMark val="out"/>
        <c:minorTickMark val="none"/>
        <c:tickLblPos val="nextTo"/>
        <c:crossAx val="188958208"/>
        <c:crosses val="autoZero"/>
        <c:crossBetween val="between"/>
        <c:majorUnit val="3"/>
      </c:valAx>
      <c:valAx>
        <c:axId val="188969728"/>
        <c:scaling>
          <c:orientation val="minMax"/>
          <c:max val="14"/>
        </c:scaling>
        <c:delete val="1"/>
        <c:axPos val="r"/>
        <c:numFmt formatCode="General" sourceLinked="1"/>
        <c:majorTickMark val="out"/>
        <c:minorTickMark val="none"/>
        <c:tickLblPos val="nextTo"/>
        <c:crossAx val="188971264"/>
        <c:crosses val="max"/>
        <c:crossBetween val="between"/>
      </c:valAx>
      <c:catAx>
        <c:axId val="188971264"/>
        <c:scaling>
          <c:orientation val="minMax"/>
        </c:scaling>
        <c:delete val="1"/>
        <c:axPos val="b"/>
        <c:numFmt formatCode="General" sourceLinked="1"/>
        <c:majorTickMark val="out"/>
        <c:minorTickMark val="none"/>
        <c:tickLblPos val="nextTo"/>
        <c:crossAx val="188969728"/>
        <c:crosses val="autoZero"/>
        <c:auto val="1"/>
        <c:lblAlgn val="ctr"/>
        <c:lblOffset val="100"/>
        <c:noMultiLvlLbl val="0"/>
      </c:catAx>
    </c:plotArea>
    <c:legend>
      <c:legendPos val="b"/>
      <c:legendEntry>
        <c:idx val="0"/>
        <c:delete val="1"/>
      </c:legendEntry>
      <c:layout>
        <c:manualLayout>
          <c:xMode val="edge"/>
          <c:yMode val="edge"/>
          <c:x val="0.23646653543307086"/>
          <c:y val="3.2429680195554957E-2"/>
          <c:w val="0.507768664333625"/>
          <c:h val="9.6567199486330288E-2"/>
        </c:manualLayout>
      </c:layout>
      <c:overlay val="0"/>
      <c:txPr>
        <a:bodyPr/>
        <a:lstStyle/>
        <a:p>
          <a:pPr>
            <a:defRPr sz="900" b="1"/>
          </a:pPr>
          <a:endParaRPr lang="en-US"/>
        </a:p>
      </c:txPr>
    </c:legend>
    <c:plotVisOnly val="1"/>
    <c:dispBlanksAs val="gap"/>
    <c:showDLblsOverMax val="0"/>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38210848643919"/>
          <c:y val="0.1245485564304462"/>
          <c:w val="0.84334755030621167"/>
          <c:h val="0.68326902887139107"/>
        </c:manualLayout>
      </c:layout>
      <c:barChart>
        <c:barDir val="col"/>
        <c:grouping val="clustered"/>
        <c:varyColors val="0"/>
        <c:ser>
          <c:idx val="0"/>
          <c:order val="0"/>
          <c:tx>
            <c:strRef>
              <c:f>[2]Sheet1!$B$5</c:f>
              <c:strCache>
                <c:ptCount val="1"/>
                <c:pt idx="0">
                  <c:v>Requested</c:v>
                </c:pt>
              </c:strCache>
            </c:strRef>
          </c:tx>
          <c:spPr>
            <a:solidFill>
              <a:schemeClr val="accent1"/>
            </a:solidFill>
          </c:spPr>
          <c:invertIfNegative val="0"/>
          <c:dLbls>
            <c:dLbl>
              <c:idx val="0"/>
              <c:layout>
                <c:manualLayout>
                  <c:x val="-9.2592592592592587E-3"/>
                  <c:y val="1.1111111111111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B1A-4367-BF2F-00A5703D92AC}"/>
                </c:ext>
              </c:extLst>
            </c:dLbl>
            <c:dLbl>
              <c:idx val="1"/>
              <c:layout>
                <c:manualLayout>
                  <c:x val="0"/>
                  <c:y val="1.666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1A-4367-BF2F-00A5703D92AC}"/>
                </c:ext>
              </c:extLst>
            </c:dLbl>
            <c:dLbl>
              <c:idx val="2"/>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1A-4367-BF2F-00A5703D92AC}"/>
                </c:ext>
              </c:extLst>
            </c:dLbl>
            <c:dLbl>
              <c:idx val="3"/>
              <c:layout>
                <c:manualLayout>
                  <c:x val="-4.6296296296296294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1A-4367-BF2F-00A5703D92AC}"/>
                </c:ext>
              </c:extLst>
            </c:dLbl>
            <c:dLbl>
              <c:idx val="4"/>
              <c:layout>
                <c:manualLayout>
                  <c:x val="-4.6296296296296294E-3"/>
                  <c:y val="2.2222222222222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1A-4367-BF2F-00A5703D92AC}"/>
                </c:ext>
              </c:extLst>
            </c:dLbl>
            <c:dLbl>
              <c:idx val="5"/>
              <c:layout>
                <c:manualLayout>
                  <c:x val="-1.8518518518518517E-2"/>
                  <c:y val="2.2222222222222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1A-4367-BF2F-00A5703D92AC}"/>
                </c:ext>
              </c:extLst>
            </c:dLbl>
            <c:dLbl>
              <c:idx val="6"/>
              <c:layout>
                <c:manualLayout>
                  <c:x val="4.6296296296296294E-3"/>
                  <c:y val="3.33333333333333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1A-4367-BF2F-00A5703D92AC}"/>
                </c:ext>
              </c:extLst>
            </c:dLbl>
            <c:dLbl>
              <c:idx val="7"/>
              <c:layout>
                <c:manualLayout>
                  <c:x val="9.2592592592592587E-3"/>
                  <c:y val="-5.555555555555555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1A-4367-BF2F-00A5703D92AC}"/>
                </c:ext>
              </c:extLst>
            </c:dLbl>
            <c:numFmt formatCode="&quot;$&quot;#,##0.0" sourceLinked="0"/>
            <c:spPr>
              <a:noFill/>
              <a:ln>
                <a:noFill/>
              </a:ln>
              <a:effectLst/>
            </c:spPr>
            <c:txPr>
              <a:bodyPr/>
              <a:lstStyle/>
              <a:p>
                <a:pPr>
                  <a:defRPr sz="700">
                    <a:solidFill>
                      <a:schemeClr val="accent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[2]Sheet1!$A$6:$A$13</c:f>
              <c:strCache>
                <c:ptCount val="8"/>
                <c:pt idx="0">
                  <c:v>FY2012</c:v>
                </c:pt>
                <c:pt idx="1">
                  <c:v>FY2013</c:v>
                </c:pt>
                <c:pt idx="2">
                  <c:v>FY2014</c:v>
                </c:pt>
                <c:pt idx="3">
                  <c:v>FY2015</c:v>
                </c:pt>
                <c:pt idx="4">
                  <c:v>FY2016</c:v>
                </c:pt>
                <c:pt idx="5">
                  <c:v>FY2017</c:v>
                </c:pt>
                <c:pt idx="6">
                  <c:v>FY2018 </c:v>
                </c:pt>
                <c:pt idx="7">
                  <c:v>FY2019</c:v>
                </c:pt>
              </c:strCache>
            </c:strRef>
          </c:cat>
          <c:val>
            <c:numRef>
              <c:f>[2]Sheet1!$B$6:$B$13</c:f>
              <c:numCache>
                <c:formatCode>General</c:formatCode>
                <c:ptCount val="8"/>
                <c:pt idx="0">
                  <c:v>8.6999999999999993</c:v>
                </c:pt>
                <c:pt idx="1">
                  <c:v>8.1999999999999993</c:v>
                </c:pt>
                <c:pt idx="2">
                  <c:v>3.8</c:v>
                </c:pt>
                <c:pt idx="3">
                  <c:v>7.8</c:v>
                </c:pt>
                <c:pt idx="4">
                  <c:v>7.05</c:v>
                </c:pt>
                <c:pt idx="5">
                  <c:v>20.69</c:v>
                </c:pt>
                <c:pt idx="6">
                  <c:v>12.02</c:v>
                </c:pt>
                <c:pt idx="7">
                  <c:v>0</c:v>
                </c:pt>
              </c:numCache>
            </c:numRef>
          </c:val>
          <c:extLst>
            <c:ext xmlns:c16="http://schemas.microsoft.com/office/drawing/2014/chart" uri="{C3380CC4-5D6E-409C-BE32-E72D297353CC}">
              <c16:uniqueId val="{00000008-2B1A-4367-BF2F-00A5703D92AC}"/>
            </c:ext>
          </c:extLst>
        </c:ser>
        <c:ser>
          <c:idx val="1"/>
          <c:order val="1"/>
          <c:tx>
            <c:strRef>
              <c:f>[2]Sheet1!$C$5</c:f>
              <c:strCache>
                <c:ptCount val="1"/>
                <c:pt idx="0">
                  <c:v>Enacted</c:v>
                </c:pt>
              </c:strCache>
            </c:strRef>
          </c:tx>
          <c:spPr>
            <a:solidFill>
              <a:schemeClr val="accent2"/>
            </a:solidFill>
          </c:spPr>
          <c:invertIfNegative val="0"/>
          <c:dLbls>
            <c:dLbl>
              <c:idx val="0"/>
              <c:layout>
                <c:manualLayout>
                  <c:x val="0"/>
                  <c:y val="2.2222222222222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B1A-4367-BF2F-00A5703D92AC}"/>
                </c:ext>
              </c:extLst>
            </c:dLbl>
            <c:dLbl>
              <c:idx val="1"/>
              <c:layout>
                <c:manualLayout>
                  <c:x val="4.6296296296296294E-3"/>
                  <c:y val="2.2222222222222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B1A-4367-BF2F-00A5703D92AC}"/>
                </c:ext>
              </c:extLst>
            </c:dLbl>
            <c:dLbl>
              <c:idx val="2"/>
              <c:layout>
                <c:manualLayout>
                  <c:x val="-4.6296296296296294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B1A-4367-BF2F-00A5703D92AC}"/>
                </c:ext>
              </c:extLst>
            </c:dLbl>
            <c:dLbl>
              <c:idx val="3"/>
              <c:layout>
                <c:manualLayout>
                  <c:x val="0"/>
                  <c:y val="2.2222222222222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B1A-4367-BF2F-00A5703D92AC}"/>
                </c:ext>
              </c:extLst>
            </c:dLbl>
            <c:dLbl>
              <c:idx val="4"/>
              <c:layout>
                <c:manualLayout>
                  <c:x val="-4.6296296296296294E-3"/>
                  <c:y val="2.2222222222222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B1A-4367-BF2F-00A5703D92AC}"/>
                </c:ext>
              </c:extLst>
            </c:dLbl>
            <c:dLbl>
              <c:idx val="5"/>
              <c:layout>
                <c:manualLayout>
                  <c:x val="2.3148148148148147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B1A-4367-BF2F-00A5703D92AC}"/>
                </c:ext>
              </c:extLst>
            </c:dLbl>
            <c:dLbl>
              <c:idx val="6"/>
              <c:layout>
                <c:manualLayout>
                  <c:x val="9.2592592592592587E-3"/>
                  <c:y val="-5.555555555555555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B1A-4367-BF2F-00A5703D92AC}"/>
                </c:ext>
              </c:extLst>
            </c:dLbl>
            <c:dLbl>
              <c:idx val="7"/>
              <c:delete val="1"/>
              <c:extLst>
                <c:ext xmlns:c15="http://schemas.microsoft.com/office/drawing/2012/chart" uri="{CE6537A1-D6FC-4f65-9D91-7224C49458BB}"/>
                <c:ext xmlns:c16="http://schemas.microsoft.com/office/drawing/2014/chart" uri="{C3380CC4-5D6E-409C-BE32-E72D297353CC}">
                  <c16:uniqueId val="{00000010-2B1A-4367-BF2F-00A5703D92AC}"/>
                </c:ext>
              </c:extLst>
            </c:dLbl>
            <c:numFmt formatCode="&quot;$&quot;#,##0.0" sourceLinked="0"/>
            <c:spPr>
              <a:noFill/>
              <a:ln>
                <a:noFill/>
              </a:ln>
              <a:effectLst/>
            </c:spPr>
            <c:txPr>
              <a:bodyPr/>
              <a:lstStyle/>
              <a:p>
                <a:pPr>
                  <a:defRPr sz="700">
                    <a:solidFill>
                      <a:schemeClr val="accent2"/>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[2]Sheet1!$A$6:$A$13</c:f>
              <c:strCache>
                <c:ptCount val="8"/>
                <c:pt idx="0">
                  <c:v>FY2012</c:v>
                </c:pt>
                <c:pt idx="1">
                  <c:v>FY2013</c:v>
                </c:pt>
                <c:pt idx="2">
                  <c:v>FY2014</c:v>
                </c:pt>
                <c:pt idx="3">
                  <c:v>FY2015</c:v>
                </c:pt>
                <c:pt idx="4">
                  <c:v>FY2016</c:v>
                </c:pt>
                <c:pt idx="5">
                  <c:v>FY2017</c:v>
                </c:pt>
                <c:pt idx="6">
                  <c:v>FY2018 </c:v>
                </c:pt>
                <c:pt idx="7">
                  <c:v>FY2019</c:v>
                </c:pt>
              </c:strCache>
            </c:strRef>
          </c:cat>
          <c:val>
            <c:numRef>
              <c:f>[2]Sheet1!$C$6:$C$13</c:f>
              <c:numCache>
                <c:formatCode>General</c:formatCode>
                <c:ptCount val="8"/>
                <c:pt idx="0">
                  <c:v>11.2</c:v>
                </c:pt>
                <c:pt idx="1">
                  <c:v>10.8</c:v>
                </c:pt>
                <c:pt idx="2">
                  <c:v>6.5</c:v>
                </c:pt>
                <c:pt idx="3">
                  <c:v>9.26</c:v>
                </c:pt>
                <c:pt idx="4">
                  <c:v>14.9</c:v>
                </c:pt>
                <c:pt idx="5">
                  <c:v>20.79</c:v>
                </c:pt>
                <c:pt idx="6">
                  <c:v>12.02</c:v>
                </c:pt>
              </c:numCache>
            </c:numRef>
          </c:val>
          <c:extLst>
            <c:ext xmlns:c16="http://schemas.microsoft.com/office/drawing/2014/chart" uri="{C3380CC4-5D6E-409C-BE32-E72D297353CC}">
              <c16:uniqueId val="{00000011-2B1A-4367-BF2F-00A5703D92AC}"/>
            </c:ext>
          </c:extLst>
        </c:ser>
        <c:dLbls>
          <c:showLegendKey val="0"/>
          <c:showVal val="0"/>
          <c:showCatName val="0"/>
          <c:showSerName val="0"/>
          <c:showPercent val="0"/>
          <c:showBubbleSize val="0"/>
        </c:dLbls>
        <c:gapWidth val="22"/>
        <c:axId val="189003264"/>
        <c:axId val="189004800"/>
      </c:barChart>
      <c:catAx>
        <c:axId val="189003264"/>
        <c:scaling>
          <c:orientation val="minMax"/>
        </c:scaling>
        <c:delete val="0"/>
        <c:axPos val="b"/>
        <c:numFmt formatCode="General" sourceLinked="0"/>
        <c:majorTickMark val="out"/>
        <c:minorTickMark val="none"/>
        <c:tickLblPos val="nextTo"/>
        <c:txPr>
          <a:bodyPr rot="-2700000" vert="horz"/>
          <a:lstStyle/>
          <a:p>
            <a:pPr>
              <a:defRPr sz="800"/>
            </a:pPr>
            <a:endParaRPr lang="en-US"/>
          </a:p>
        </c:txPr>
        <c:crossAx val="189004800"/>
        <c:crosses val="autoZero"/>
        <c:auto val="1"/>
        <c:lblAlgn val="ctr"/>
        <c:lblOffset val="100"/>
        <c:noMultiLvlLbl val="0"/>
      </c:catAx>
      <c:valAx>
        <c:axId val="189004800"/>
        <c:scaling>
          <c:orientation val="minMax"/>
        </c:scaling>
        <c:delete val="0"/>
        <c:axPos val="l"/>
        <c:numFmt formatCode="&quot;$&quot;#,##0_);[Red]\(&quot;$&quot;#,##0\)" sourceLinked="0"/>
        <c:majorTickMark val="out"/>
        <c:minorTickMark val="none"/>
        <c:tickLblPos val="nextTo"/>
        <c:spPr>
          <a:ln>
            <a:noFill/>
          </a:ln>
        </c:spPr>
        <c:txPr>
          <a:bodyPr/>
          <a:lstStyle/>
          <a:p>
            <a:pPr>
              <a:defRPr sz="900"/>
            </a:pPr>
            <a:endParaRPr lang="en-US"/>
          </a:p>
        </c:txPr>
        <c:crossAx val="189003264"/>
        <c:crosses val="autoZero"/>
        <c:crossBetween val="between"/>
      </c:valAx>
    </c:plotArea>
    <c:legend>
      <c:legendPos val="r"/>
      <c:layout>
        <c:manualLayout>
          <c:xMode val="edge"/>
          <c:yMode val="edge"/>
          <c:x val="0.22028324584426948"/>
          <c:y val="3.0653105861767279E-2"/>
          <c:w val="0.56953156897054535"/>
          <c:h val="6.5130238030590995E-2"/>
        </c:manualLayout>
      </c:layout>
      <c:overlay val="0"/>
      <c:txPr>
        <a:bodyPr/>
        <a:lstStyle/>
        <a:p>
          <a:pPr>
            <a:defRPr sz="900" b="1"/>
          </a:pPr>
          <a:endParaRPr lang="en-US"/>
        </a:p>
      </c:txPr>
    </c:legend>
    <c:plotVisOnly val="1"/>
    <c:dispBlanksAs val="gap"/>
    <c:showDLblsOverMax val="0"/>
  </c:chart>
  <c:spPr>
    <a:ln>
      <a:noFill/>
    </a:ln>
  </c:sp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371477</xdr:colOff>
      <xdr:row>24</xdr:row>
      <xdr:rowOff>58341</xdr:rowOff>
    </xdr:from>
    <xdr:to>
      <xdr:col>5</xdr:col>
      <xdr:colOff>2105025</xdr:colOff>
      <xdr:row>38</xdr:row>
      <xdr:rowOff>134541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198120</xdr:colOff>
      <xdr:row>25</xdr:row>
      <xdr:rowOff>69215</xdr:rowOff>
    </xdr:from>
    <xdr:to>
      <xdr:col>8</xdr:col>
      <xdr:colOff>502920</xdr:colOff>
      <xdr:row>37</xdr:row>
      <xdr:rowOff>2540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422910</xdr:colOff>
      <xdr:row>5</xdr:row>
      <xdr:rowOff>68580</xdr:rowOff>
    </xdr:from>
    <xdr:to>
      <xdr:col>9</xdr:col>
      <xdr:colOff>118110</xdr:colOff>
      <xdr:row>17</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0.41414</cdr:x>
      <cdr:y>0.1073</cdr:y>
    </cdr:from>
    <cdr:to>
      <cdr:x>0.57891</cdr:x>
      <cdr:y>0.20172</cdr:y>
    </cdr:to>
    <cdr:sp macro="" textlink="">
      <cdr:nvSpPr>
        <cdr:cNvPr id="2" name="TextBox 1"/>
        <cdr:cNvSpPr txBox="1"/>
      </cdr:nvSpPr>
      <cdr:spPr>
        <a:xfrm xmlns:a="http://schemas.openxmlformats.org/drawingml/2006/main">
          <a:off x="1136078" y="238135"/>
          <a:ext cx="451997" cy="20954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t>$Billions</a:t>
          </a:r>
        </a:p>
      </cdr:txBody>
    </cdr:sp>
  </cdr:relSizeAnchor>
  <cdr:relSizeAnchor xmlns:cdr="http://schemas.openxmlformats.org/drawingml/2006/chartDrawing">
    <cdr:from>
      <cdr:x>0.7965</cdr:x>
      <cdr:y>0.50787</cdr:y>
    </cdr:from>
    <cdr:to>
      <cdr:x>0.86679</cdr:x>
      <cdr:y>0.60515</cdr:y>
    </cdr:to>
    <cdr:sp macro="" textlink="">
      <cdr:nvSpPr>
        <cdr:cNvPr id="4" name="TextBox 1"/>
        <cdr:cNvSpPr txBox="1"/>
      </cdr:nvSpPr>
      <cdr:spPr>
        <a:xfrm xmlns:a="http://schemas.openxmlformats.org/drawingml/2006/main">
          <a:off x="2403465" y="1127130"/>
          <a:ext cx="212102" cy="21589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chemeClr val="bg1"/>
              </a:solidFill>
            </a:rPr>
            <a:t>H</a:t>
          </a:r>
        </a:p>
      </cdr:txBody>
    </cdr:sp>
  </cdr:relSizeAnchor>
  <cdr:relSizeAnchor xmlns:cdr="http://schemas.openxmlformats.org/drawingml/2006/chartDrawing">
    <cdr:from>
      <cdr:x>0.8691</cdr:x>
      <cdr:y>0.19457</cdr:y>
    </cdr:from>
    <cdr:to>
      <cdr:x>0.93939</cdr:x>
      <cdr:y>0.29185</cdr:y>
    </cdr:to>
    <cdr:sp macro="" textlink="">
      <cdr:nvSpPr>
        <cdr:cNvPr id="5" name="TextBox 1"/>
        <cdr:cNvSpPr txBox="1"/>
      </cdr:nvSpPr>
      <cdr:spPr>
        <a:xfrm xmlns:a="http://schemas.openxmlformats.org/drawingml/2006/main">
          <a:off x="2622536" y="431805"/>
          <a:ext cx="212102" cy="2158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chemeClr val="bg1"/>
              </a:solidFill>
            </a:rPr>
            <a:t>S</a:t>
          </a:r>
        </a:p>
      </cdr:txBody>
    </cdr:sp>
  </cdr:relSizeAnchor>
</c:userShapes>
</file>

<file path=xl/drawings/drawing12.xml><?xml version="1.0" encoding="utf-8"?>
<c:userShapes xmlns:c="http://schemas.openxmlformats.org/drawingml/2006/chart">
  <cdr:relSizeAnchor xmlns:cdr="http://schemas.openxmlformats.org/drawingml/2006/chartDrawing">
    <cdr:from>
      <cdr:x>0.01505</cdr:x>
      <cdr:y>0.03056</cdr:y>
    </cdr:from>
    <cdr:to>
      <cdr:x>0.17982</cdr:x>
      <cdr:y>0.09222</cdr:y>
    </cdr:to>
    <cdr:sp macro="" textlink="">
      <cdr:nvSpPr>
        <cdr:cNvPr id="2" name="TextBox 1"/>
        <cdr:cNvSpPr txBox="1"/>
      </cdr:nvSpPr>
      <cdr:spPr>
        <a:xfrm xmlns:a="http://schemas.openxmlformats.org/drawingml/2006/main">
          <a:off x="41275" y="69850"/>
          <a:ext cx="451997" cy="140970"/>
        </a:xfrm>
        <a:prstGeom xmlns:a="http://schemas.openxmlformats.org/drawingml/2006/main" prst="rect">
          <a:avLst/>
        </a:prstGeom>
      </cdr:spPr>
      <cdr:txBody>
        <a:bodyPr xmlns:a="http://schemas.openxmlformats.org/drawingml/2006/main" wrap="none" lIns="0" tIns="0" r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0" i="0"/>
            <a:t>$ Billions</a:t>
          </a:r>
        </a:p>
      </cdr:txBody>
    </cdr:sp>
  </cdr:relSizeAnchor>
</c:userShapes>
</file>

<file path=xl/drawings/drawing13.xml><?xml version="1.0" encoding="utf-8"?>
<xdr:wsDr xmlns:xdr="http://schemas.openxmlformats.org/drawingml/2006/spreadsheetDrawing" xmlns:a="http://schemas.openxmlformats.org/drawingml/2006/main">
  <xdr:twoCellAnchor>
    <xdr:from>
      <xdr:col>3</xdr:col>
      <xdr:colOff>372788</xdr:colOff>
      <xdr:row>0</xdr:row>
      <xdr:rowOff>186066</xdr:rowOff>
    </xdr:from>
    <xdr:to>
      <xdr:col>11</xdr:col>
      <xdr:colOff>439462</xdr:colOff>
      <xdr:row>15</xdr:row>
      <xdr:rowOff>71766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119062</xdr:colOff>
      <xdr:row>16</xdr:row>
      <xdr:rowOff>39414</xdr:rowOff>
    </xdr:from>
    <xdr:to>
      <xdr:col>11</xdr:col>
      <xdr:colOff>423862</xdr:colOff>
      <xdr:row>30</xdr:row>
      <xdr:rowOff>183931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0.18597</cdr:x>
      <cdr:y>0.44702</cdr:y>
    </cdr:from>
    <cdr:to>
      <cdr:x>0.43495</cdr:x>
      <cdr:y>0.83268</cdr:y>
    </cdr:to>
    <cdr:sp macro="" textlink="">
      <cdr:nvSpPr>
        <cdr:cNvPr id="2" name="TextBox 1"/>
        <cdr:cNvSpPr txBox="1"/>
      </cdr:nvSpPr>
      <cdr:spPr>
        <a:xfrm xmlns:a="http://schemas.openxmlformats.org/drawingml/2006/main">
          <a:off x="921299" y="1226263"/>
          <a:ext cx="1233440" cy="105794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200" b="1"/>
        </a:p>
      </cdr:txBody>
    </cdr:sp>
  </cdr:relSizeAnchor>
  <cdr:relSizeAnchor xmlns:cdr="http://schemas.openxmlformats.org/drawingml/2006/chartDrawing">
    <cdr:from>
      <cdr:x>0.40418</cdr:x>
      <cdr:y>0.40913</cdr:y>
    </cdr:from>
    <cdr:to>
      <cdr:x>0.51602</cdr:x>
      <cdr:y>0.60226</cdr:y>
    </cdr:to>
    <cdr:sp macro="" textlink="">
      <cdr:nvSpPr>
        <cdr:cNvPr id="3" name="TextBox 1"/>
        <cdr:cNvSpPr txBox="1"/>
      </cdr:nvSpPr>
      <cdr:spPr>
        <a:xfrm xmlns:a="http://schemas.openxmlformats.org/drawingml/2006/main">
          <a:off x="1851628" y="1150284"/>
          <a:ext cx="512379" cy="5429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b="1"/>
            <a:t>Total</a:t>
          </a:r>
        </a:p>
        <a:p xmlns:a="http://schemas.openxmlformats.org/drawingml/2006/main">
          <a:pPr algn="ctr"/>
          <a:r>
            <a:rPr lang="en-US" sz="1400" b="1"/>
            <a:t>94K</a:t>
          </a:r>
        </a:p>
      </cdr:txBody>
    </cdr:sp>
  </cdr:relSizeAnchor>
</c:userShapes>
</file>

<file path=xl/drawings/drawing15.xml><?xml version="1.0" encoding="utf-8"?>
<c:userShapes xmlns:c="http://schemas.openxmlformats.org/drawingml/2006/chart">
  <cdr:relSizeAnchor xmlns:cdr="http://schemas.openxmlformats.org/drawingml/2006/chartDrawing">
    <cdr:from>
      <cdr:x>0.40418</cdr:x>
      <cdr:y>0.40913</cdr:y>
    </cdr:from>
    <cdr:to>
      <cdr:x>0.51602</cdr:x>
      <cdr:y>0.60226</cdr:y>
    </cdr:to>
    <cdr:sp macro="" textlink="">
      <cdr:nvSpPr>
        <cdr:cNvPr id="2" name="TextBox 1"/>
        <cdr:cNvSpPr txBox="1"/>
      </cdr:nvSpPr>
      <cdr:spPr>
        <a:xfrm xmlns:a="http://schemas.openxmlformats.org/drawingml/2006/main">
          <a:off x="1851628" y="1150284"/>
          <a:ext cx="512379" cy="5429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b="1"/>
            <a:t>Total</a:t>
          </a:r>
        </a:p>
        <a:p xmlns:a="http://schemas.openxmlformats.org/drawingml/2006/main">
          <a:pPr algn="ctr"/>
          <a:r>
            <a:rPr lang="en-US" sz="1400" b="1"/>
            <a:t>$69B</a:t>
          </a:r>
        </a:p>
      </cdr:txBody>
    </cdr:sp>
  </cdr:relSizeAnchor>
</c:userShapes>
</file>

<file path=xl/drawings/drawing16.xml><?xml version="1.0" encoding="utf-8"?>
<xdr:wsDr xmlns:xdr="http://schemas.openxmlformats.org/drawingml/2006/spreadsheetDrawing" xmlns:a="http://schemas.openxmlformats.org/drawingml/2006/main">
  <xdr:twoCellAnchor>
    <xdr:from>
      <xdr:col>2</xdr:col>
      <xdr:colOff>314740</xdr:colOff>
      <xdr:row>9</xdr:row>
      <xdr:rowOff>36442</xdr:rowOff>
    </xdr:from>
    <xdr:to>
      <xdr:col>5</xdr:col>
      <xdr:colOff>165653</xdr:colOff>
      <xdr:row>23</xdr:row>
      <xdr:rowOff>112642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0.12319</cdr:x>
      <cdr:y>0.20713</cdr:y>
    </cdr:from>
    <cdr:to>
      <cdr:x>0.48007</cdr:x>
      <cdr:y>0.21015</cdr:y>
    </cdr:to>
    <cdr:cxnSp macro="">
      <cdr:nvCxnSpPr>
        <cdr:cNvPr id="3" name="Straight Connector 2"/>
        <cdr:cNvCxnSpPr/>
      </cdr:nvCxnSpPr>
      <cdr:spPr>
        <a:xfrm xmlns:a="http://schemas.openxmlformats.org/drawingml/2006/main">
          <a:off x="563217" y="568188"/>
          <a:ext cx="1631674" cy="8282"/>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0.56908</cdr:x>
      <cdr:y>0.23591</cdr:y>
    </cdr:from>
    <cdr:to>
      <cdr:x>0.92597</cdr:x>
      <cdr:y>0.23893</cdr:y>
    </cdr:to>
    <cdr:cxnSp macro="">
      <cdr:nvCxnSpPr>
        <cdr:cNvPr id="4" name="Straight Connector 3"/>
        <cdr:cNvCxnSpPr/>
      </cdr:nvCxnSpPr>
      <cdr:spPr>
        <a:xfrm xmlns:a="http://schemas.openxmlformats.org/drawingml/2006/main">
          <a:off x="2601844" y="647148"/>
          <a:ext cx="1631674" cy="8282"/>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0.14674</cdr:x>
      <cdr:y>0.11655</cdr:y>
    </cdr:from>
    <cdr:to>
      <cdr:x>0.34674</cdr:x>
      <cdr:y>0.44988</cdr:y>
    </cdr:to>
    <cdr:sp macro="" textlink="">
      <cdr:nvSpPr>
        <cdr:cNvPr id="5" name="TextBox 4"/>
        <cdr:cNvSpPr txBox="1"/>
      </cdr:nvSpPr>
      <cdr:spPr>
        <a:xfrm xmlns:a="http://schemas.openxmlformats.org/drawingml/2006/main">
          <a:off x="670891" y="31970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Assumes $733B </a:t>
          </a:r>
          <a:r>
            <a:rPr lang="en-US" sz="1000"/>
            <a:t>Topline</a:t>
          </a:r>
        </a:p>
      </cdr:txBody>
    </cdr:sp>
  </cdr:relSizeAnchor>
  <cdr:relSizeAnchor xmlns:cdr="http://schemas.openxmlformats.org/drawingml/2006/chartDrawing">
    <cdr:from>
      <cdr:x>0.57428</cdr:x>
      <cdr:y>0.14372</cdr:y>
    </cdr:from>
    <cdr:to>
      <cdr:x>0.77428</cdr:x>
      <cdr:y>0.47705</cdr:y>
    </cdr:to>
    <cdr:sp macro="" textlink="">
      <cdr:nvSpPr>
        <cdr:cNvPr id="8" name="TextBox 7"/>
        <cdr:cNvSpPr txBox="1"/>
      </cdr:nvSpPr>
      <cdr:spPr>
        <a:xfrm xmlns:a="http://schemas.openxmlformats.org/drawingml/2006/main">
          <a:off x="2625586" y="39425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Assumes $700B</a:t>
          </a:r>
          <a:r>
            <a:rPr lang="en-US" sz="1100" baseline="0"/>
            <a:t> Topline</a:t>
          </a:r>
          <a:endParaRPr lang="en-US" sz="1100"/>
        </a:p>
      </cdr:txBody>
    </cdr:sp>
  </cdr:relSizeAnchor>
</c:userShapes>
</file>

<file path=xl/drawings/drawing18.xml><?xml version="1.0" encoding="utf-8"?>
<xdr:wsDr xmlns:xdr="http://schemas.openxmlformats.org/drawingml/2006/spreadsheetDrawing" xmlns:a="http://schemas.openxmlformats.org/drawingml/2006/main">
  <xdr:twoCellAnchor>
    <xdr:from>
      <xdr:col>1</xdr:col>
      <xdr:colOff>277579</xdr:colOff>
      <xdr:row>8</xdr:row>
      <xdr:rowOff>72321</xdr:rowOff>
    </xdr:from>
    <xdr:to>
      <xdr:col>4</xdr:col>
      <xdr:colOff>641638</xdr:colOff>
      <xdr:row>24</xdr:row>
      <xdr:rowOff>163223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1114424</xdr:colOff>
      <xdr:row>14</xdr:row>
      <xdr:rowOff>114299</xdr:rowOff>
    </xdr:from>
    <xdr:to>
      <xdr:col>9</xdr:col>
      <xdr:colOff>1314449</xdr:colOff>
      <xdr:row>31</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0.16333</cdr:x>
      <cdr:y>0.02413</cdr:y>
    </cdr:from>
    <cdr:to>
      <cdr:x>0.3929</cdr:x>
      <cdr:y>0.10413</cdr:y>
    </cdr:to>
    <cdr:sp macro="" textlink="">
      <cdr:nvSpPr>
        <cdr:cNvPr id="5" name="TextBox 4"/>
        <cdr:cNvSpPr txBox="1"/>
      </cdr:nvSpPr>
      <cdr:spPr>
        <a:xfrm xmlns:a="http://schemas.openxmlformats.org/drawingml/2006/main">
          <a:off x="831650" y="75750"/>
          <a:ext cx="1168977" cy="2511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100" b="1">
              <a:solidFill>
                <a:schemeClr val="bg2">
                  <a:lumMod val="25000"/>
                </a:schemeClr>
              </a:solidFill>
              <a:latin typeface="Myriad Pro" panose="020B0503030403020204" pitchFamily="34" charset="0"/>
            </a:rPr>
            <a:t>FY2020</a:t>
          </a:r>
          <a:endParaRPr lang="en-US" sz="1000" b="1">
            <a:solidFill>
              <a:schemeClr val="bg2">
                <a:lumMod val="25000"/>
              </a:schemeClr>
            </a:solidFill>
            <a:latin typeface="Myriad Pro" panose="020B0503030403020204" pitchFamily="34" charset="0"/>
          </a:endParaRPr>
        </a:p>
      </cdr:txBody>
    </cdr:sp>
  </cdr:relSizeAnchor>
  <cdr:relSizeAnchor xmlns:cdr="http://schemas.openxmlformats.org/drawingml/2006/chartDrawing">
    <cdr:from>
      <cdr:x>0.62248</cdr:x>
      <cdr:y>0.02759</cdr:y>
    </cdr:from>
    <cdr:to>
      <cdr:x>0.81169</cdr:x>
      <cdr:y>0.12068</cdr:y>
    </cdr:to>
    <cdr:sp macro="" textlink="">
      <cdr:nvSpPr>
        <cdr:cNvPr id="8" name="TextBox 7"/>
        <cdr:cNvSpPr txBox="1"/>
      </cdr:nvSpPr>
      <cdr:spPr>
        <a:xfrm xmlns:a="http://schemas.openxmlformats.org/drawingml/2006/main">
          <a:off x="3169604" y="86590"/>
          <a:ext cx="963469" cy="29222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100" b="1">
              <a:solidFill>
                <a:schemeClr val="bg2">
                  <a:lumMod val="25000"/>
                </a:schemeClr>
              </a:solidFill>
              <a:latin typeface="Myriad Pro" panose="020B0503030403020204" pitchFamily="34" charset="0"/>
            </a:rPr>
            <a:t>FY2021</a:t>
          </a:r>
        </a:p>
      </cdr:txBody>
    </cdr:sp>
  </cdr:relSizeAnchor>
</c:userShapes>
</file>

<file path=xl/drawings/drawing2.xml><?xml version="1.0" encoding="utf-8"?>
<c:userShapes xmlns:c="http://schemas.openxmlformats.org/drawingml/2006/chart">
  <cdr:relSizeAnchor xmlns:cdr="http://schemas.openxmlformats.org/drawingml/2006/chartDrawing">
    <cdr:from>
      <cdr:x>0.22429</cdr:x>
      <cdr:y>0.44054</cdr:y>
    </cdr:from>
    <cdr:to>
      <cdr:x>0.36063</cdr:x>
      <cdr:y>0.77387</cdr:y>
    </cdr:to>
    <cdr:sp macro="" textlink="">
      <cdr:nvSpPr>
        <cdr:cNvPr id="8" name="TextBox 7"/>
        <cdr:cNvSpPr txBox="1"/>
      </cdr:nvSpPr>
      <cdr:spPr>
        <a:xfrm xmlns:a="http://schemas.openxmlformats.org/drawingml/2006/main">
          <a:off x="1125841" y="1208484"/>
          <a:ext cx="684379"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b="1"/>
        </a:p>
      </cdr:txBody>
    </cdr:sp>
  </cdr:relSizeAnchor>
  <cdr:relSizeAnchor xmlns:cdr="http://schemas.openxmlformats.org/drawingml/2006/chartDrawing">
    <cdr:from>
      <cdr:x>0.40418</cdr:x>
      <cdr:y>0.40913</cdr:y>
    </cdr:from>
    <cdr:to>
      <cdr:x>0.51602</cdr:x>
      <cdr:y>0.60226</cdr:y>
    </cdr:to>
    <cdr:sp macro="" textlink="">
      <cdr:nvSpPr>
        <cdr:cNvPr id="2" name="TextBox 1"/>
        <cdr:cNvSpPr txBox="1"/>
      </cdr:nvSpPr>
      <cdr:spPr>
        <a:xfrm xmlns:a="http://schemas.openxmlformats.org/drawingml/2006/main">
          <a:off x="1851628" y="1150284"/>
          <a:ext cx="512379" cy="5429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b="1"/>
            <a:t>Total</a:t>
          </a:r>
        </a:p>
        <a:p xmlns:a="http://schemas.openxmlformats.org/drawingml/2006/main">
          <a:pPr algn="ctr"/>
          <a:r>
            <a:rPr lang="en-US" sz="1400" b="1"/>
            <a:t>$1,993B</a:t>
          </a:r>
        </a:p>
      </cdr:txBody>
    </cdr:sp>
  </cdr:relSizeAnchor>
</c:userShapes>
</file>

<file path=xl/drawings/drawing20.xml><?xml version="1.0" encoding="utf-8"?>
<c:userShapes xmlns:c="http://schemas.openxmlformats.org/drawingml/2006/chart">
  <cdr:relSizeAnchor xmlns:cdr="http://schemas.openxmlformats.org/drawingml/2006/chartDrawing">
    <cdr:from>
      <cdr:x>0.16495</cdr:x>
      <cdr:y>0</cdr:y>
    </cdr:from>
    <cdr:to>
      <cdr:x>0.34471</cdr:x>
      <cdr:y>0.07731</cdr:y>
    </cdr:to>
    <cdr:sp macro="" textlink="">
      <cdr:nvSpPr>
        <cdr:cNvPr id="4" name="TextBox 1"/>
        <cdr:cNvSpPr txBox="1"/>
      </cdr:nvSpPr>
      <cdr:spPr>
        <a:xfrm xmlns:a="http://schemas.openxmlformats.org/drawingml/2006/main">
          <a:off x="1069975" y="0"/>
          <a:ext cx="1165971" cy="25111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chemeClr val="bg2">
                  <a:lumMod val="25000"/>
                </a:schemeClr>
              </a:solidFill>
              <a:latin typeface="Myriad Pro" panose="020B0503030403020204" pitchFamily="34" charset="0"/>
            </a:rPr>
            <a:t>FY2020</a:t>
          </a:r>
          <a:endParaRPr lang="en-US" sz="1000" b="1">
            <a:solidFill>
              <a:schemeClr val="bg2">
                <a:lumMod val="25000"/>
              </a:schemeClr>
            </a:solidFill>
            <a:latin typeface="Myriad Pro" panose="020B0503030403020204" pitchFamily="34" charset="0"/>
          </a:endParaRPr>
        </a:p>
      </cdr:txBody>
    </cdr:sp>
  </cdr:relSizeAnchor>
  <cdr:relSizeAnchor xmlns:cdr="http://schemas.openxmlformats.org/drawingml/2006/chartDrawing">
    <cdr:from>
      <cdr:x>0.70534</cdr:x>
      <cdr:y>0</cdr:y>
    </cdr:from>
    <cdr:to>
      <cdr:x>0.85349</cdr:x>
      <cdr:y>0.08996</cdr:y>
    </cdr:to>
    <cdr:sp macro="" textlink="">
      <cdr:nvSpPr>
        <cdr:cNvPr id="6" name="TextBox 1"/>
        <cdr:cNvSpPr txBox="1"/>
      </cdr:nvSpPr>
      <cdr:spPr>
        <a:xfrm xmlns:a="http://schemas.openxmlformats.org/drawingml/2006/main">
          <a:off x="4575175" y="0"/>
          <a:ext cx="960985" cy="29220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chemeClr val="bg2">
                  <a:lumMod val="25000"/>
                </a:schemeClr>
              </a:solidFill>
              <a:latin typeface="Myriad Pro" panose="020B0503030403020204" pitchFamily="34" charset="0"/>
            </a:rPr>
            <a:t>FY2021</a:t>
          </a: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133349</xdr:colOff>
      <xdr:row>13</xdr:row>
      <xdr:rowOff>95251</xdr:rowOff>
    </xdr:from>
    <xdr:to>
      <xdr:col>15</xdr:col>
      <xdr:colOff>190500</xdr:colOff>
      <xdr:row>33</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42862</xdr:colOff>
      <xdr:row>13</xdr:row>
      <xdr:rowOff>180974</xdr:rowOff>
    </xdr:from>
    <xdr:to>
      <xdr:col>27</xdr:col>
      <xdr:colOff>552450</xdr:colOff>
      <xdr:row>33</xdr:row>
      <xdr:rowOff>76199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0.13775</cdr:x>
      <cdr:y>0.32152</cdr:y>
    </cdr:from>
    <cdr:to>
      <cdr:x>0.37928</cdr:x>
      <cdr:y>0.45512</cdr:y>
    </cdr:to>
    <cdr:sp macro="" textlink="">
      <cdr:nvSpPr>
        <cdr:cNvPr id="2" name="TextBox 1"/>
        <cdr:cNvSpPr txBox="1"/>
      </cdr:nvSpPr>
      <cdr:spPr>
        <a:xfrm xmlns:a="http://schemas.openxmlformats.org/drawingml/2006/main">
          <a:off x="940775" y="1209680"/>
          <a:ext cx="1649512" cy="5026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0">
              <a:solidFill>
                <a:schemeClr val="accent2">
                  <a:lumMod val="75000"/>
                </a:schemeClr>
              </a:solidFill>
            </a:rPr>
            <a:t>2011 Level Adjusted for Inflation</a:t>
          </a:r>
        </a:p>
      </cdr:txBody>
    </cdr:sp>
  </cdr:relSizeAnchor>
  <cdr:relSizeAnchor xmlns:cdr="http://schemas.openxmlformats.org/drawingml/2006/chartDrawing">
    <cdr:from>
      <cdr:x>0.09131</cdr:x>
      <cdr:y>0.03979</cdr:y>
    </cdr:from>
    <cdr:to>
      <cdr:x>0.9028</cdr:x>
      <cdr:y>0.12997</cdr:y>
    </cdr:to>
    <cdr:sp macro="" textlink="">
      <cdr:nvSpPr>
        <cdr:cNvPr id="3" name="TextBox 2"/>
        <cdr:cNvSpPr txBox="1"/>
      </cdr:nvSpPr>
      <cdr:spPr>
        <a:xfrm xmlns:a="http://schemas.openxmlformats.org/drawingml/2006/main">
          <a:off x="590550" y="142876"/>
          <a:ext cx="5248275"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tx2">
                  <a:lumMod val="20000"/>
                  <a:lumOff val="80000"/>
                </a:schemeClr>
              </a:solidFill>
              <a:sym typeface="Wingdings"/>
            </a:rPr>
            <a:t></a:t>
          </a:r>
          <a:r>
            <a:rPr lang="en-US" sz="1100">
              <a:solidFill>
                <a:schemeClr val="tx2">
                  <a:lumMod val="40000"/>
                  <a:lumOff val="60000"/>
                </a:schemeClr>
              </a:solidFill>
              <a:sym typeface="Wingdings"/>
            </a:rPr>
            <a:t>  </a:t>
          </a:r>
          <a:r>
            <a:rPr lang="en-US" sz="1100" baseline="0">
              <a:solidFill>
                <a:schemeClr val="tx2">
                  <a:lumMod val="60000"/>
                  <a:lumOff val="40000"/>
                </a:schemeClr>
              </a:solidFill>
            </a:rPr>
            <a:t>Automatic Defense Caps</a:t>
          </a:r>
          <a:r>
            <a:rPr lang="en-US" sz="1100" baseline="0">
              <a:solidFill>
                <a:schemeClr val="tx2">
                  <a:lumMod val="40000"/>
                  <a:lumOff val="60000"/>
                </a:schemeClr>
              </a:solidFill>
            </a:rPr>
            <a:t>      </a:t>
          </a:r>
          <a:r>
            <a:rPr lang="en-US" sz="1100" baseline="0">
              <a:solidFill>
                <a:schemeClr val="accent1">
                  <a:lumMod val="75000"/>
                </a:schemeClr>
              </a:solidFill>
              <a:sym typeface="Wingdings"/>
            </a:rPr>
            <a:t>   </a:t>
          </a:r>
          <a:r>
            <a:rPr lang="en-US" sz="1100" baseline="0">
              <a:solidFill>
                <a:schemeClr val="accent1">
                  <a:lumMod val="75000"/>
                </a:schemeClr>
              </a:solidFill>
            </a:rPr>
            <a:t>Revised Defense Caps      </a:t>
          </a:r>
          <a:r>
            <a:rPr lang="en-US" sz="1100">
              <a:solidFill>
                <a:schemeClr val="bg2"/>
              </a:solidFill>
              <a:effectLst/>
              <a:latin typeface="+mn-lt"/>
              <a:ea typeface="+mn-ea"/>
              <a:cs typeface="+mn-cs"/>
              <a:sym typeface="Wingdings"/>
            </a:rPr>
            <a:t> </a:t>
          </a:r>
          <a:r>
            <a:rPr lang="en-US" sz="1100">
              <a:effectLst/>
              <a:latin typeface="+mn-lt"/>
              <a:ea typeface="+mn-ea"/>
              <a:cs typeface="+mn-cs"/>
            </a:rPr>
            <a:t> </a:t>
          </a:r>
          <a:r>
            <a:rPr lang="en-US" sz="1100">
              <a:solidFill>
                <a:schemeClr val="bg1">
                  <a:lumMod val="50000"/>
                </a:schemeClr>
              </a:solidFill>
              <a:effectLst/>
              <a:latin typeface="+mn-lt"/>
              <a:ea typeface="+mn-ea"/>
              <a:cs typeface="+mn-cs"/>
            </a:rPr>
            <a:t>OCO/Emergency Funding</a:t>
          </a:r>
          <a:r>
            <a:rPr lang="en-US" sz="1100" baseline="0">
              <a:solidFill>
                <a:schemeClr val="bg1">
                  <a:lumMod val="50000"/>
                </a:schemeClr>
              </a:solidFill>
              <a:effectLst/>
              <a:latin typeface="+mn-lt"/>
              <a:ea typeface="+mn-ea"/>
              <a:cs typeface="+mn-cs"/>
            </a:rPr>
            <a:t> </a:t>
          </a:r>
          <a:endParaRPr lang="en-US" sz="1100">
            <a:solidFill>
              <a:schemeClr val="bg1">
                <a:lumMod val="50000"/>
              </a:schemeClr>
            </a:solidFill>
            <a:effectLst/>
          </a:endParaRPr>
        </a:p>
        <a:p xmlns:a="http://schemas.openxmlformats.org/drawingml/2006/main">
          <a:pPr algn="ctr"/>
          <a:endParaRPr lang="en-US" sz="1100">
            <a:solidFill>
              <a:schemeClr val="tx2">
                <a:lumMod val="40000"/>
                <a:lumOff val="60000"/>
              </a:schemeClr>
            </a:solidFill>
          </a:endParaRPr>
        </a:p>
      </cdr:txBody>
    </cdr:sp>
  </cdr:relSizeAnchor>
  <cdr:relSizeAnchor xmlns:cdr="http://schemas.openxmlformats.org/drawingml/2006/chartDrawing">
    <cdr:from>
      <cdr:x>0.01178</cdr:x>
      <cdr:y>0.85823</cdr:y>
    </cdr:from>
    <cdr:to>
      <cdr:x>0.06333</cdr:x>
      <cdr:y>0.91139</cdr:y>
    </cdr:to>
    <cdr:sp macro="" textlink="">
      <cdr:nvSpPr>
        <cdr:cNvPr id="5" name="TextBox 4"/>
        <cdr:cNvSpPr txBox="1"/>
      </cdr:nvSpPr>
      <cdr:spPr>
        <a:xfrm xmlns:a="http://schemas.openxmlformats.org/drawingml/2006/main">
          <a:off x="76202" y="3228974"/>
          <a:ext cx="333374" cy="2000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square" lIns="0" tIns="0" rIns="0" bIns="0" rtlCol="0"/>
        <a:lstStyle xmlns:a="http://schemas.openxmlformats.org/drawingml/2006/main"/>
        <a:p xmlns:a="http://schemas.openxmlformats.org/drawingml/2006/main">
          <a:pPr algn="ctr"/>
          <a:r>
            <a:rPr lang="en-US" sz="1000" b="1" u="none">
              <a:solidFill>
                <a:schemeClr val="accent2">
                  <a:lumMod val="50000"/>
                </a:schemeClr>
              </a:solidFill>
            </a:rPr>
            <a:t>$400</a:t>
          </a:r>
        </a:p>
      </cdr:txBody>
    </cdr:sp>
  </cdr:relSizeAnchor>
</c:userShapes>
</file>

<file path=xl/drawings/drawing23.xml><?xml version="1.0" encoding="utf-8"?>
<c:userShapes xmlns:c="http://schemas.openxmlformats.org/drawingml/2006/chart">
  <cdr:relSizeAnchor xmlns:cdr="http://schemas.openxmlformats.org/drawingml/2006/chartDrawing">
    <cdr:from>
      <cdr:x>0.09131</cdr:x>
      <cdr:y>0.03979</cdr:y>
    </cdr:from>
    <cdr:to>
      <cdr:x>0.9028</cdr:x>
      <cdr:y>0.12997</cdr:y>
    </cdr:to>
    <cdr:sp macro="" textlink="">
      <cdr:nvSpPr>
        <cdr:cNvPr id="3" name="TextBox 2"/>
        <cdr:cNvSpPr txBox="1"/>
      </cdr:nvSpPr>
      <cdr:spPr>
        <a:xfrm xmlns:a="http://schemas.openxmlformats.org/drawingml/2006/main">
          <a:off x="590550" y="142876"/>
          <a:ext cx="5248275"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tx2">
                  <a:lumMod val="20000"/>
                  <a:lumOff val="80000"/>
                </a:schemeClr>
              </a:solidFill>
              <a:sym typeface="Wingdings"/>
            </a:rPr>
            <a:t></a:t>
          </a:r>
          <a:r>
            <a:rPr lang="en-US" sz="1100">
              <a:solidFill>
                <a:schemeClr val="tx2">
                  <a:lumMod val="40000"/>
                  <a:lumOff val="60000"/>
                </a:schemeClr>
              </a:solidFill>
              <a:sym typeface="Wingdings"/>
            </a:rPr>
            <a:t>  </a:t>
          </a:r>
          <a:r>
            <a:rPr lang="en-US" sz="1100" baseline="0">
              <a:solidFill>
                <a:schemeClr val="tx2">
                  <a:lumMod val="60000"/>
                  <a:lumOff val="40000"/>
                </a:schemeClr>
              </a:solidFill>
            </a:rPr>
            <a:t>Automatic Defense Caps</a:t>
          </a:r>
          <a:r>
            <a:rPr lang="en-US" sz="1100" baseline="0">
              <a:solidFill>
                <a:schemeClr val="tx2">
                  <a:lumMod val="40000"/>
                  <a:lumOff val="60000"/>
                </a:schemeClr>
              </a:solidFill>
            </a:rPr>
            <a:t>      </a:t>
          </a:r>
          <a:r>
            <a:rPr lang="en-US" sz="1100" baseline="0">
              <a:solidFill>
                <a:schemeClr val="accent1">
                  <a:lumMod val="75000"/>
                </a:schemeClr>
              </a:solidFill>
              <a:sym typeface="Wingdings"/>
            </a:rPr>
            <a:t>   </a:t>
          </a:r>
          <a:r>
            <a:rPr lang="en-US" sz="1100" baseline="0">
              <a:solidFill>
                <a:schemeClr val="accent1">
                  <a:lumMod val="75000"/>
                </a:schemeClr>
              </a:solidFill>
            </a:rPr>
            <a:t>Revised Defense Caps      </a:t>
          </a:r>
          <a:r>
            <a:rPr lang="en-US" sz="1100">
              <a:solidFill>
                <a:schemeClr val="bg2"/>
              </a:solidFill>
              <a:effectLst/>
              <a:latin typeface="+mn-lt"/>
              <a:ea typeface="+mn-ea"/>
              <a:cs typeface="+mn-cs"/>
              <a:sym typeface="Wingdings"/>
            </a:rPr>
            <a:t> </a:t>
          </a:r>
          <a:r>
            <a:rPr lang="en-US" sz="1100">
              <a:effectLst/>
              <a:latin typeface="+mn-lt"/>
              <a:ea typeface="+mn-ea"/>
              <a:cs typeface="+mn-cs"/>
            </a:rPr>
            <a:t> </a:t>
          </a:r>
          <a:r>
            <a:rPr lang="en-US" sz="1100">
              <a:solidFill>
                <a:schemeClr val="bg1">
                  <a:lumMod val="50000"/>
                </a:schemeClr>
              </a:solidFill>
              <a:effectLst/>
              <a:latin typeface="+mn-lt"/>
              <a:ea typeface="+mn-ea"/>
              <a:cs typeface="+mn-cs"/>
            </a:rPr>
            <a:t>OCO/Emergency Funding</a:t>
          </a:r>
          <a:r>
            <a:rPr lang="en-US" sz="1100" baseline="0">
              <a:solidFill>
                <a:schemeClr val="bg1">
                  <a:lumMod val="50000"/>
                </a:schemeClr>
              </a:solidFill>
              <a:effectLst/>
              <a:latin typeface="+mn-lt"/>
              <a:ea typeface="+mn-ea"/>
              <a:cs typeface="+mn-cs"/>
            </a:rPr>
            <a:t> </a:t>
          </a:r>
          <a:endParaRPr lang="en-US" sz="1100">
            <a:solidFill>
              <a:schemeClr val="bg1">
                <a:lumMod val="50000"/>
              </a:schemeClr>
            </a:solidFill>
            <a:effectLst/>
          </a:endParaRPr>
        </a:p>
        <a:p xmlns:a="http://schemas.openxmlformats.org/drawingml/2006/main">
          <a:pPr algn="ctr"/>
          <a:endParaRPr lang="en-US" sz="1100">
            <a:solidFill>
              <a:schemeClr val="tx2">
                <a:lumMod val="40000"/>
                <a:lumOff val="60000"/>
              </a:schemeClr>
            </a:solidFill>
          </a:endParaRPr>
        </a:p>
      </cdr:txBody>
    </cdr:sp>
  </cdr:relSizeAnchor>
  <cdr:relSizeAnchor xmlns:cdr="http://schemas.openxmlformats.org/drawingml/2006/chartDrawing">
    <cdr:from>
      <cdr:x>0.01178</cdr:x>
      <cdr:y>0.85823</cdr:y>
    </cdr:from>
    <cdr:to>
      <cdr:x>0.06333</cdr:x>
      <cdr:y>0.91139</cdr:y>
    </cdr:to>
    <cdr:sp macro="" textlink="">
      <cdr:nvSpPr>
        <cdr:cNvPr id="5" name="TextBox 4"/>
        <cdr:cNvSpPr txBox="1"/>
      </cdr:nvSpPr>
      <cdr:spPr>
        <a:xfrm xmlns:a="http://schemas.openxmlformats.org/drawingml/2006/main">
          <a:off x="76202" y="3228974"/>
          <a:ext cx="333374" cy="2000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square" lIns="0" tIns="0" rIns="0" bIns="0" rtlCol="0"/>
        <a:lstStyle xmlns:a="http://schemas.openxmlformats.org/drawingml/2006/main"/>
        <a:p xmlns:a="http://schemas.openxmlformats.org/drawingml/2006/main">
          <a:pPr algn="ctr"/>
          <a:r>
            <a:rPr lang="en-US" sz="1000" b="1" u="none">
              <a:solidFill>
                <a:schemeClr val="accent2">
                  <a:lumMod val="50000"/>
                </a:schemeClr>
              </a:solidFill>
            </a:rPr>
            <a:t>$400</a:t>
          </a:r>
        </a:p>
      </cdr:txBody>
    </cdr:sp>
  </cdr:relSizeAnchor>
  <cdr:relSizeAnchor xmlns:cdr="http://schemas.openxmlformats.org/drawingml/2006/chartDrawing">
    <cdr:from>
      <cdr:x>0.73508</cdr:x>
      <cdr:y>0.26221</cdr:y>
    </cdr:from>
    <cdr:to>
      <cdr:x>0.75213</cdr:x>
      <cdr:y>0.5347</cdr:y>
    </cdr:to>
    <cdr:sp macro="" textlink="">
      <cdr:nvSpPr>
        <cdr:cNvPr id="4" name="Left Brace 3"/>
        <cdr:cNvSpPr/>
      </cdr:nvSpPr>
      <cdr:spPr>
        <a:xfrm xmlns:a="http://schemas.openxmlformats.org/drawingml/2006/main">
          <a:off x="5338763" y="971552"/>
          <a:ext cx="123826" cy="1009650"/>
        </a:xfrm>
        <a:prstGeom xmlns:a="http://schemas.openxmlformats.org/drawingml/2006/main" prst="leftBrac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0.81508</cdr:x>
      <cdr:y>0.23907</cdr:y>
    </cdr:from>
    <cdr:to>
      <cdr:x>0.83454</cdr:x>
      <cdr:y>0.50471</cdr:y>
    </cdr:to>
    <cdr:sp macro="" textlink="">
      <cdr:nvSpPr>
        <cdr:cNvPr id="6" name="Left Brace 5"/>
        <cdr:cNvSpPr/>
      </cdr:nvSpPr>
      <cdr:spPr>
        <a:xfrm xmlns:a="http://schemas.openxmlformats.org/drawingml/2006/main">
          <a:off x="5919787" y="885826"/>
          <a:ext cx="141287" cy="984249"/>
        </a:xfrm>
        <a:prstGeom xmlns:a="http://schemas.openxmlformats.org/drawingml/2006/main" prst="leftBrace">
          <a:avLst/>
        </a:prstGeom>
        <a:noFill xmlns:a="http://schemas.openxmlformats.org/drawingml/2006/main"/>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solidFill>
              <a:srgbClr val="FF0000"/>
            </a:solidFill>
          </a:endParaRPr>
        </a:p>
      </cdr:txBody>
    </cdr:sp>
  </cdr:relSizeAnchor>
  <cdr:relSizeAnchor xmlns:cdr="http://schemas.openxmlformats.org/drawingml/2006/chartDrawing">
    <cdr:from>
      <cdr:x>0.68262</cdr:x>
      <cdr:y>0.19537</cdr:y>
    </cdr:from>
    <cdr:to>
      <cdr:x>0.7718</cdr:x>
      <cdr:y>0.30334</cdr:y>
    </cdr:to>
    <cdr:sp macro="" textlink="">
      <cdr:nvSpPr>
        <cdr:cNvPr id="7" name="TextBox 6"/>
        <cdr:cNvSpPr txBox="1"/>
      </cdr:nvSpPr>
      <cdr:spPr>
        <a:xfrm xmlns:a="http://schemas.openxmlformats.org/drawingml/2006/main">
          <a:off x="4957763" y="723901"/>
          <a:ext cx="647700"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rgbClr val="FF0000"/>
              </a:solidFill>
            </a:rPr>
            <a:t>$137B</a:t>
          </a:r>
        </a:p>
      </cdr:txBody>
    </cdr:sp>
  </cdr:relSizeAnchor>
  <cdr:relSizeAnchor xmlns:cdr="http://schemas.openxmlformats.org/drawingml/2006/chartDrawing">
    <cdr:from>
      <cdr:x>0.76656</cdr:x>
      <cdr:y>0.17224</cdr:y>
    </cdr:from>
    <cdr:to>
      <cdr:x>0.85311</cdr:x>
      <cdr:y>0.26735</cdr:y>
    </cdr:to>
    <cdr:sp macro="" textlink="">
      <cdr:nvSpPr>
        <cdr:cNvPr id="9" name="TextBox 8"/>
        <cdr:cNvSpPr txBox="1"/>
      </cdr:nvSpPr>
      <cdr:spPr>
        <a:xfrm xmlns:a="http://schemas.openxmlformats.org/drawingml/2006/main">
          <a:off x="5567363" y="638176"/>
          <a:ext cx="628650"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rgbClr val="FF0000"/>
              </a:solidFill>
            </a:rPr>
            <a:t>$132B</a:t>
          </a: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133349</xdr:colOff>
      <xdr:row>13</xdr:row>
      <xdr:rowOff>95251</xdr:rowOff>
    </xdr:from>
    <xdr:to>
      <xdr:col>15</xdr:col>
      <xdr:colOff>190500</xdr:colOff>
      <xdr:row>33</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71438</xdr:colOff>
      <xdr:row>14</xdr:row>
      <xdr:rowOff>114300</xdr:rowOff>
    </xdr:from>
    <xdr:to>
      <xdr:col>27</xdr:col>
      <xdr:colOff>495300</xdr:colOff>
      <xdr:row>35</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0.13775</cdr:x>
      <cdr:y>0.32152</cdr:y>
    </cdr:from>
    <cdr:to>
      <cdr:x>0.37928</cdr:x>
      <cdr:y>0.45512</cdr:y>
    </cdr:to>
    <cdr:sp macro="" textlink="">
      <cdr:nvSpPr>
        <cdr:cNvPr id="2" name="TextBox 1"/>
        <cdr:cNvSpPr txBox="1"/>
      </cdr:nvSpPr>
      <cdr:spPr>
        <a:xfrm xmlns:a="http://schemas.openxmlformats.org/drawingml/2006/main">
          <a:off x="940775" y="1209680"/>
          <a:ext cx="1649512" cy="5026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0">
              <a:solidFill>
                <a:schemeClr val="accent2">
                  <a:lumMod val="75000"/>
                </a:schemeClr>
              </a:solidFill>
            </a:rPr>
            <a:t>2011 Level Adjusted for Inflation</a:t>
          </a:r>
        </a:p>
      </cdr:txBody>
    </cdr:sp>
  </cdr:relSizeAnchor>
  <cdr:relSizeAnchor xmlns:cdr="http://schemas.openxmlformats.org/drawingml/2006/chartDrawing">
    <cdr:from>
      <cdr:x>0.09131</cdr:x>
      <cdr:y>0.03979</cdr:y>
    </cdr:from>
    <cdr:to>
      <cdr:x>0.9028</cdr:x>
      <cdr:y>0.12997</cdr:y>
    </cdr:to>
    <cdr:sp macro="" textlink="">
      <cdr:nvSpPr>
        <cdr:cNvPr id="3" name="TextBox 2"/>
        <cdr:cNvSpPr txBox="1"/>
      </cdr:nvSpPr>
      <cdr:spPr>
        <a:xfrm xmlns:a="http://schemas.openxmlformats.org/drawingml/2006/main">
          <a:off x="590550" y="142876"/>
          <a:ext cx="5248275"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tx2">
                  <a:lumMod val="20000"/>
                  <a:lumOff val="80000"/>
                </a:schemeClr>
              </a:solidFill>
              <a:sym typeface="Wingdings"/>
            </a:rPr>
            <a:t></a:t>
          </a:r>
          <a:r>
            <a:rPr lang="en-US" sz="1100">
              <a:solidFill>
                <a:schemeClr val="tx2">
                  <a:lumMod val="40000"/>
                  <a:lumOff val="60000"/>
                </a:schemeClr>
              </a:solidFill>
              <a:sym typeface="Wingdings"/>
            </a:rPr>
            <a:t>  </a:t>
          </a:r>
          <a:r>
            <a:rPr lang="en-US" sz="1100" baseline="0">
              <a:solidFill>
                <a:schemeClr val="tx2">
                  <a:lumMod val="60000"/>
                  <a:lumOff val="40000"/>
                </a:schemeClr>
              </a:solidFill>
            </a:rPr>
            <a:t>Automatic Defense Caps</a:t>
          </a:r>
          <a:r>
            <a:rPr lang="en-US" sz="1100" baseline="0">
              <a:solidFill>
                <a:schemeClr val="tx2">
                  <a:lumMod val="40000"/>
                  <a:lumOff val="60000"/>
                </a:schemeClr>
              </a:solidFill>
            </a:rPr>
            <a:t>      </a:t>
          </a:r>
          <a:r>
            <a:rPr lang="en-US" sz="1100" baseline="0">
              <a:solidFill>
                <a:schemeClr val="accent1">
                  <a:lumMod val="75000"/>
                </a:schemeClr>
              </a:solidFill>
              <a:sym typeface="Wingdings"/>
            </a:rPr>
            <a:t>   </a:t>
          </a:r>
          <a:r>
            <a:rPr lang="en-US" sz="1100" baseline="0">
              <a:solidFill>
                <a:schemeClr val="accent1">
                  <a:lumMod val="75000"/>
                </a:schemeClr>
              </a:solidFill>
            </a:rPr>
            <a:t>Revised Defense Caps      </a:t>
          </a:r>
          <a:r>
            <a:rPr lang="en-US" sz="1100">
              <a:solidFill>
                <a:schemeClr val="bg2"/>
              </a:solidFill>
              <a:effectLst/>
              <a:latin typeface="+mn-lt"/>
              <a:ea typeface="+mn-ea"/>
              <a:cs typeface="+mn-cs"/>
              <a:sym typeface="Wingdings"/>
            </a:rPr>
            <a:t> </a:t>
          </a:r>
          <a:r>
            <a:rPr lang="en-US" sz="1100">
              <a:effectLst/>
              <a:latin typeface="+mn-lt"/>
              <a:ea typeface="+mn-ea"/>
              <a:cs typeface="+mn-cs"/>
            </a:rPr>
            <a:t> </a:t>
          </a:r>
          <a:r>
            <a:rPr lang="en-US" sz="1100">
              <a:solidFill>
                <a:schemeClr val="bg1">
                  <a:lumMod val="50000"/>
                </a:schemeClr>
              </a:solidFill>
              <a:effectLst/>
              <a:latin typeface="+mn-lt"/>
              <a:ea typeface="+mn-ea"/>
              <a:cs typeface="+mn-cs"/>
            </a:rPr>
            <a:t>OCO/Emergency Funding</a:t>
          </a:r>
          <a:r>
            <a:rPr lang="en-US" sz="1100" baseline="0">
              <a:solidFill>
                <a:schemeClr val="bg1">
                  <a:lumMod val="50000"/>
                </a:schemeClr>
              </a:solidFill>
              <a:effectLst/>
              <a:latin typeface="+mn-lt"/>
              <a:ea typeface="+mn-ea"/>
              <a:cs typeface="+mn-cs"/>
            </a:rPr>
            <a:t> </a:t>
          </a:r>
          <a:endParaRPr lang="en-US" sz="1100">
            <a:solidFill>
              <a:schemeClr val="bg1">
                <a:lumMod val="50000"/>
              </a:schemeClr>
            </a:solidFill>
            <a:effectLst/>
          </a:endParaRPr>
        </a:p>
        <a:p xmlns:a="http://schemas.openxmlformats.org/drawingml/2006/main">
          <a:pPr algn="ctr"/>
          <a:endParaRPr lang="en-US" sz="1100">
            <a:solidFill>
              <a:schemeClr val="tx2">
                <a:lumMod val="40000"/>
                <a:lumOff val="60000"/>
              </a:schemeClr>
            </a:solidFill>
          </a:endParaRPr>
        </a:p>
      </cdr:txBody>
    </cdr:sp>
  </cdr:relSizeAnchor>
  <cdr:relSizeAnchor xmlns:cdr="http://schemas.openxmlformats.org/drawingml/2006/chartDrawing">
    <cdr:from>
      <cdr:x>0.01178</cdr:x>
      <cdr:y>0.85823</cdr:y>
    </cdr:from>
    <cdr:to>
      <cdr:x>0.06333</cdr:x>
      <cdr:y>0.91139</cdr:y>
    </cdr:to>
    <cdr:sp macro="" textlink="">
      <cdr:nvSpPr>
        <cdr:cNvPr id="5" name="TextBox 4"/>
        <cdr:cNvSpPr txBox="1"/>
      </cdr:nvSpPr>
      <cdr:spPr>
        <a:xfrm xmlns:a="http://schemas.openxmlformats.org/drawingml/2006/main">
          <a:off x="76202" y="3228974"/>
          <a:ext cx="333374" cy="2000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square" lIns="0" tIns="0" rIns="0" bIns="0" rtlCol="0"/>
        <a:lstStyle xmlns:a="http://schemas.openxmlformats.org/drawingml/2006/main"/>
        <a:p xmlns:a="http://schemas.openxmlformats.org/drawingml/2006/main">
          <a:pPr algn="ctr"/>
          <a:r>
            <a:rPr lang="en-US" sz="1000" b="1" u="none">
              <a:solidFill>
                <a:schemeClr val="accent2">
                  <a:lumMod val="50000"/>
                </a:schemeClr>
              </a:solidFill>
            </a:rPr>
            <a:t>$400</a:t>
          </a:r>
        </a:p>
      </cdr:txBody>
    </cdr:sp>
  </cdr:relSizeAnchor>
</c:userShapes>
</file>

<file path=xl/drawings/drawing26.xml><?xml version="1.0" encoding="utf-8"?>
<c:userShapes xmlns:c="http://schemas.openxmlformats.org/drawingml/2006/chart">
  <cdr:relSizeAnchor xmlns:cdr="http://schemas.openxmlformats.org/drawingml/2006/chartDrawing">
    <cdr:from>
      <cdr:x>0.1294</cdr:x>
      <cdr:y>0.0355</cdr:y>
    </cdr:from>
    <cdr:to>
      <cdr:x>0.87923</cdr:x>
      <cdr:y>0.11348</cdr:y>
    </cdr:to>
    <cdr:sp macro="" textlink="">
      <cdr:nvSpPr>
        <cdr:cNvPr id="3" name="TextBox 2"/>
        <cdr:cNvSpPr txBox="1"/>
      </cdr:nvSpPr>
      <cdr:spPr>
        <a:xfrm xmlns:a="http://schemas.openxmlformats.org/drawingml/2006/main">
          <a:off x="928687" y="143027"/>
          <a:ext cx="5381624" cy="314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accent1">
                  <a:lumMod val="60000"/>
                  <a:lumOff val="40000"/>
                </a:schemeClr>
              </a:solidFill>
              <a:latin typeface="Myriad Pro" panose="020B0503030403020204" pitchFamily="34" charset="0"/>
              <a:sym typeface="Wingdings"/>
            </a:rPr>
            <a:t></a:t>
          </a:r>
          <a:r>
            <a:rPr lang="en-US" sz="1100">
              <a:solidFill>
                <a:schemeClr val="tx2">
                  <a:lumMod val="40000"/>
                  <a:lumOff val="60000"/>
                </a:schemeClr>
              </a:solidFill>
              <a:latin typeface="Myriad Pro" panose="020B0503030403020204" pitchFamily="34" charset="0"/>
              <a:sym typeface="Wingdings"/>
            </a:rPr>
            <a:t>  </a:t>
          </a:r>
          <a:r>
            <a:rPr lang="en-US" sz="1100" baseline="0">
              <a:solidFill>
                <a:schemeClr val="accent1">
                  <a:lumMod val="75000"/>
                </a:schemeClr>
              </a:solidFill>
              <a:latin typeface="Myriad Pro" panose="020B0503030403020204" pitchFamily="34" charset="0"/>
            </a:rPr>
            <a:t>Automatic Defense Caps      </a:t>
          </a:r>
          <a:r>
            <a:rPr lang="en-US" sz="1100" baseline="0">
              <a:solidFill>
                <a:schemeClr val="accent5"/>
              </a:solidFill>
              <a:latin typeface="Myriad Pro" panose="020B0503030403020204" pitchFamily="34" charset="0"/>
              <a:sym typeface="Wingdings"/>
            </a:rPr>
            <a:t></a:t>
          </a:r>
          <a:r>
            <a:rPr lang="en-US" sz="1100" baseline="0">
              <a:solidFill>
                <a:schemeClr val="accent1">
                  <a:lumMod val="75000"/>
                </a:schemeClr>
              </a:solidFill>
              <a:latin typeface="Myriad Pro" panose="020B0503030403020204" pitchFamily="34" charset="0"/>
              <a:sym typeface="Wingdings"/>
            </a:rPr>
            <a:t>  </a:t>
          </a:r>
          <a:r>
            <a:rPr lang="en-US" sz="1100" baseline="0">
              <a:solidFill>
                <a:schemeClr val="accent5">
                  <a:lumMod val="75000"/>
                </a:schemeClr>
              </a:solidFill>
              <a:latin typeface="Myriad Pro" panose="020B0503030403020204" pitchFamily="34" charset="0"/>
            </a:rPr>
            <a:t>Revised Defense Caps     </a:t>
          </a:r>
          <a:r>
            <a:rPr lang="en-US" sz="1100">
              <a:solidFill>
                <a:schemeClr val="bg1">
                  <a:lumMod val="85000"/>
                </a:schemeClr>
              </a:solidFill>
              <a:effectLst/>
              <a:latin typeface="Myriad Pro" panose="020B0503030403020204" pitchFamily="34" charset="0"/>
              <a:ea typeface="+mn-ea"/>
              <a:cs typeface="+mn-cs"/>
              <a:sym typeface="Wingdings"/>
            </a:rPr>
            <a:t></a:t>
          </a:r>
          <a:r>
            <a:rPr lang="en-US" sz="1100">
              <a:solidFill>
                <a:schemeClr val="bg2"/>
              </a:solidFill>
              <a:effectLst/>
              <a:latin typeface="Myriad Pro" panose="020B0503030403020204" pitchFamily="34" charset="0"/>
              <a:ea typeface="+mn-ea"/>
              <a:cs typeface="+mn-cs"/>
              <a:sym typeface="Wingdings"/>
            </a:rPr>
            <a:t> </a:t>
          </a:r>
          <a:r>
            <a:rPr lang="en-US" sz="1100">
              <a:effectLst/>
              <a:latin typeface="Myriad Pro" panose="020B0503030403020204" pitchFamily="34" charset="0"/>
              <a:ea typeface="+mn-ea"/>
              <a:cs typeface="+mn-cs"/>
            </a:rPr>
            <a:t> </a:t>
          </a:r>
          <a:r>
            <a:rPr lang="en-US" sz="1100">
              <a:solidFill>
                <a:schemeClr val="bg1">
                  <a:lumMod val="50000"/>
                </a:schemeClr>
              </a:solidFill>
              <a:effectLst/>
              <a:latin typeface="Myriad Pro" panose="020B0503030403020204" pitchFamily="34" charset="0"/>
              <a:ea typeface="+mn-ea"/>
              <a:cs typeface="+mn-cs"/>
            </a:rPr>
            <a:t>OCO/Emergency Funding</a:t>
          </a:r>
          <a:r>
            <a:rPr lang="en-US" sz="1100" baseline="0">
              <a:solidFill>
                <a:schemeClr val="bg1">
                  <a:lumMod val="50000"/>
                </a:schemeClr>
              </a:solidFill>
              <a:effectLst/>
              <a:latin typeface="Myriad Pro" panose="020B0503030403020204" pitchFamily="34" charset="0"/>
              <a:ea typeface="+mn-ea"/>
              <a:cs typeface="+mn-cs"/>
            </a:rPr>
            <a:t> </a:t>
          </a:r>
          <a:endParaRPr lang="en-US" sz="1100">
            <a:solidFill>
              <a:schemeClr val="bg1">
                <a:lumMod val="50000"/>
              </a:schemeClr>
            </a:solidFill>
            <a:effectLst/>
            <a:latin typeface="Myriad Pro" panose="020B0503030403020204" pitchFamily="34" charset="0"/>
          </a:endParaRPr>
        </a:p>
      </cdr:txBody>
    </cdr:sp>
  </cdr:relSizeAnchor>
  <cdr:relSizeAnchor xmlns:cdr="http://schemas.openxmlformats.org/drawingml/2006/chartDrawing">
    <cdr:from>
      <cdr:x>0.89933</cdr:x>
      <cdr:y>0.3391</cdr:y>
    </cdr:from>
    <cdr:to>
      <cdr:x>0.96575</cdr:x>
      <cdr:y>0.40767</cdr:y>
    </cdr:to>
    <cdr:sp macro="" textlink="">
      <cdr:nvSpPr>
        <cdr:cNvPr id="7" name="TextBox 6"/>
        <cdr:cNvSpPr txBox="1"/>
      </cdr:nvSpPr>
      <cdr:spPr>
        <a:xfrm xmlns:a="http://schemas.openxmlformats.org/drawingml/2006/main">
          <a:off x="6454570" y="1366258"/>
          <a:ext cx="476712" cy="276266"/>
        </a:xfrm>
        <a:prstGeom xmlns:a="http://schemas.openxmlformats.org/drawingml/2006/main" prst="rect">
          <a:avLst/>
        </a:prstGeom>
        <a:solidFill xmlns:a="http://schemas.openxmlformats.org/drawingml/2006/main">
          <a:schemeClr val="bg1">
            <a:alpha val="75000"/>
          </a:schemeClr>
        </a:solidFill>
      </cdr:spPr>
      <cdr:txBody>
        <a:bodyPr xmlns:a="http://schemas.openxmlformats.org/drawingml/2006/main" vertOverflow="clip" wrap="none" rtlCol="0"/>
        <a:lstStyle xmlns:a="http://schemas.openxmlformats.org/drawingml/2006/main"/>
        <a:p xmlns:a="http://schemas.openxmlformats.org/drawingml/2006/main">
          <a:pPr algn="r"/>
          <a:r>
            <a:rPr lang="en-US" sz="1200" b="1">
              <a:solidFill>
                <a:schemeClr val="accent2">
                  <a:lumMod val="75000"/>
                </a:schemeClr>
              </a:solidFill>
              <a:latin typeface="Myriad Pro Cond" panose="020B0506030403020204" pitchFamily="34" charset="0"/>
            </a:rPr>
            <a:t>$137B</a:t>
          </a:r>
        </a:p>
      </cdr:txBody>
    </cdr:sp>
  </cdr:relSizeAnchor>
  <cdr:relSizeAnchor xmlns:cdr="http://schemas.openxmlformats.org/drawingml/2006/chartDrawing">
    <cdr:from>
      <cdr:x>0.88587</cdr:x>
      <cdr:y>0.26113</cdr:y>
    </cdr:from>
    <cdr:to>
      <cdr:x>0.89224</cdr:x>
      <cdr:y>0.53365</cdr:y>
    </cdr:to>
    <cdr:sp macro="" textlink="">
      <cdr:nvSpPr>
        <cdr:cNvPr id="11" name="Right Bracket 10"/>
        <cdr:cNvSpPr/>
      </cdr:nvSpPr>
      <cdr:spPr>
        <a:xfrm xmlns:a="http://schemas.openxmlformats.org/drawingml/2006/main">
          <a:off x="6357936" y="1052128"/>
          <a:ext cx="45719" cy="1097991"/>
        </a:xfrm>
        <a:prstGeom xmlns:a="http://schemas.openxmlformats.org/drawingml/2006/main" prst="rightBracket">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0.88613</cdr:x>
      <cdr:y>0.21513</cdr:y>
    </cdr:from>
    <cdr:to>
      <cdr:x>0.8925</cdr:x>
      <cdr:y>0.25296</cdr:y>
    </cdr:to>
    <cdr:sp macro="" textlink="">
      <cdr:nvSpPr>
        <cdr:cNvPr id="15" name="Right Bracket 14"/>
        <cdr:cNvSpPr/>
      </cdr:nvSpPr>
      <cdr:spPr>
        <a:xfrm xmlns:a="http://schemas.openxmlformats.org/drawingml/2006/main">
          <a:off x="6359843" y="866775"/>
          <a:ext cx="45719" cy="152400"/>
        </a:xfrm>
        <a:prstGeom xmlns:a="http://schemas.openxmlformats.org/drawingml/2006/main" prst="rightBracket">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0.88587</cdr:x>
      <cdr:y>0.2034</cdr:y>
    </cdr:from>
    <cdr:to>
      <cdr:x>0.95636</cdr:x>
      <cdr:y>0.26806</cdr:y>
    </cdr:to>
    <cdr:sp macro="" textlink="">
      <cdr:nvSpPr>
        <cdr:cNvPr id="16" name="TextBox 15"/>
        <cdr:cNvSpPr txBox="1"/>
      </cdr:nvSpPr>
      <cdr:spPr>
        <a:xfrm xmlns:a="http://schemas.openxmlformats.org/drawingml/2006/main">
          <a:off x="6357938" y="819502"/>
          <a:ext cx="505960" cy="2605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1200" b="1">
              <a:solidFill>
                <a:schemeClr val="bg1">
                  <a:lumMod val="50000"/>
                </a:schemeClr>
              </a:solidFill>
              <a:latin typeface="Myriad Pro Cond" panose="020B0506030403020204" pitchFamily="34" charset="0"/>
            </a:rPr>
            <a:t>$20B</a:t>
          </a:r>
        </a:p>
      </cdr:txBody>
    </cdr:sp>
  </cdr:relSizeAnchor>
  <cdr:relSizeAnchor xmlns:cdr="http://schemas.openxmlformats.org/drawingml/2006/chartDrawing">
    <cdr:from>
      <cdr:x>0.86198</cdr:x>
      <cdr:y>0.89787</cdr:y>
    </cdr:from>
    <cdr:to>
      <cdr:x>0.97611</cdr:x>
      <cdr:y>0.96217</cdr:y>
    </cdr:to>
    <cdr:sp macro="" textlink="">
      <cdr:nvSpPr>
        <cdr:cNvPr id="17" name="TextBox 16"/>
        <cdr:cNvSpPr txBox="1"/>
      </cdr:nvSpPr>
      <cdr:spPr>
        <a:xfrm xmlns:a="http://schemas.openxmlformats.org/drawingml/2006/main">
          <a:off x="6186487" y="3617587"/>
          <a:ext cx="819150" cy="2590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sz="1000">
              <a:solidFill>
                <a:schemeClr val="bg2">
                  <a:lumMod val="25000"/>
                </a:schemeClr>
              </a:solidFill>
              <a:latin typeface="Myriad Pro" panose="020B0503030403020204" pitchFamily="34" charset="0"/>
            </a:rPr>
            <a:t>Projections</a:t>
          </a:r>
        </a:p>
      </cdr:txBody>
    </cdr:sp>
  </cdr:relSizeAnchor>
  <cdr:relSizeAnchor xmlns:cdr="http://schemas.openxmlformats.org/drawingml/2006/chartDrawing">
    <cdr:from>
      <cdr:x>0.74652</cdr:x>
      <cdr:y>0.24586</cdr:y>
    </cdr:from>
    <cdr:to>
      <cdr:x>0.75289</cdr:x>
      <cdr:y>0.38771</cdr:y>
    </cdr:to>
    <cdr:sp macro="" textlink="">
      <cdr:nvSpPr>
        <cdr:cNvPr id="18" name="Right Bracket 17"/>
        <cdr:cNvSpPr/>
      </cdr:nvSpPr>
      <cdr:spPr>
        <a:xfrm xmlns:a="http://schemas.openxmlformats.org/drawingml/2006/main">
          <a:off x="5357812" y="990600"/>
          <a:ext cx="45719" cy="571500"/>
        </a:xfrm>
        <a:prstGeom xmlns:a="http://schemas.openxmlformats.org/drawingml/2006/main" prst="rightBracket">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0.74917</cdr:x>
      <cdr:y>0.23877</cdr:y>
    </cdr:from>
    <cdr:to>
      <cdr:x>0.8142</cdr:x>
      <cdr:y>0.29551</cdr:y>
    </cdr:to>
    <cdr:sp macro="" textlink="">
      <cdr:nvSpPr>
        <cdr:cNvPr id="19" name="TextBox 18"/>
        <cdr:cNvSpPr txBox="1"/>
      </cdr:nvSpPr>
      <cdr:spPr>
        <a:xfrm xmlns:a="http://schemas.openxmlformats.org/drawingml/2006/main">
          <a:off x="5376861" y="962025"/>
          <a:ext cx="466725"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solidFill>
                <a:schemeClr val="bg1">
                  <a:lumMod val="50000"/>
                </a:schemeClr>
              </a:solidFill>
              <a:latin typeface="Myriad Pro Cond" panose="020B0506030403020204" pitchFamily="34" charset="0"/>
            </a:rPr>
            <a:t>$69B</a:t>
          </a:r>
        </a:p>
      </cdr:txBody>
    </cdr:sp>
  </cdr:relSizeAnchor>
  <cdr:relSizeAnchor xmlns:cdr="http://schemas.openxmlformats.org/drawingml/2006/chartDrawing">
    <cdr:from>
      <cdr:x>0.74652</cdr:x>
      <cdr:y>0.3948</cdr:y>
    </cdr:from>
    <cdr:to>
      <cdr:x>0.75289</cdr:x>
      <cdr:y>0.56501</cdr:y>
    </cdr:to>
    <cdr:sp macro="" textlink="">
      <cdr:nvSpPr>
        <cdr:cNvPr id="20" name="Right Bracket 19"/>
        <cdr:cNvSpPr/>
      </cdr:nvSpPr>
      <cdr:spPr>
        <a:xfrm xmlns:a="http://schemas.openxmlformats.org/drawingml/2006/main">
          <a:off x="5357812" y="1590675"/>
          <a:ext cx="45719" cy="685800"/>
        </a:xfrm>
        <a:prstGeom xmlns:a="http://schemas.openxmlformats.org/drawingml/2006/main" prst="rightBracket">
          <a:avLst/>
        </a:prstGeom>
      </cdr:spPr>
      <cdr:style>
        <a:lnRef xmlns:a="http://schemas.openxmlformats.org/drawingml/2006/main" idx="1">
          <a:schemeClr val="accent5"/>
        </a:lnRef>
        <a:fillRef xmlns:a="http://schemas.openxmlformats.org/drawingml/2006/main" idx="0">
          <a:schemeClr val="accent5"/>
        </a:fillRef>
        <a:effectRef xmlns:a="http://schemas.openxmlformats.org/drawingml/2006/main" idx="0">
          <a:schemeClr val="accent5"/>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0.74917</cdr:x>
      <cdr:y>0.43262</cdr:y>
    </cdr:from>
    <cdr:to>
      <cdr:x>0.8288</cdr:x>
      <cdr:y>0.49173</cdr:y>
    </cdr:to>
    <cdr:sp macro="" textlink="">
      <cdr:nvSpPr>
        <cdr:cNvPr id="21" name="TextBox 20"/>
        <cdr:cNvSpPr txBox="1"/>
      </cdr:nvSpPr>
      <cdr:spPr>
        <a:xfrm xmlns:a="http://schemas.openxmlformats.org/drawingml/2006/main">
          <a:off x="5376862" y="1743075"/>
          <a:ext cx="57150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solidFill>
                <a:schemeClr val="accent5">
                  <a:lumMod val="75000"/>
                </a:schemeClr>
              </a:solidFill>
              <a:latin typeface="Myriad Pro Cond" panose="020B0506030403020204" pitchFamily="34" charset="0"/>
            </a:rPr>
            <a:t>$86B</a:t>
          </a:r>
        </a:p>
      </cdr:txBody>
    </cdr:sp>
  </cdr:relSizeAnchor>
</c:userShapes>
</file>

<file path=xl/drawings/drawing3.xml><?xml version="1.0" encoding="utf-8"?>
<xdr:wsDr xmlns:xdr="http://schemas.openxmlformats.org/drawingml/2006/spreadsheetDrawing" xmlns:a="http://schemas.openxmlformats.org/drawingml/2006/main">
  <xdr:oneCellAnchor>
    <xdr:from>
      <xdr:col>16</xdr:col>
      <xdr:colOff>409575</xdr:colOff>
      <xdr:row>11</xdr:row>
      <xdr:rowOff>104775</xdr:rowOff>
    </xdr:from>
    <xdr:ext cx="184731" cy="264560"/>
    <xdr:sp macro="" textlink="">
      <xdr:nvSpPr>
        <xdr:cNvPr id="3" name="TextBox 2"/>
        <xdr:cNvSpPr txBox="1"/>
      </xdr:nvSpPr>
      <xdr:spPr>
        <a:xfrm>
          <a:off x="18535650" y="2200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304800</xdr:colOff>
      <xdr:row>7</xdr:row>
      <xdr:rowOff>47624</xdr:rowOff>
    </xdr:from>
    <xdr:to>
      <xdr:col>20</xdr:col>
      <xdr:colOff>428625</xdr:colOff>
      <xdr:row>28</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16</xdr:col>
      <xdr:colOff>409575</xdr:colOff>
      <xdr:row>11</xdr:row>
      <xdr:rowOff>104775</xdr:rowOff>
    </xdr:from>
    <xdr:ext cx="184731" cy="264560"/>
    <xdr:sp macro="" textlink="">
      <xdr:nvSpPr>
        <xdr:cNvPr id="5" name="TextBox 4"/>
        <xdr:cNvSpPr txBox="1"/>
      </xdr:nvSpPr>
      <xdr:spPr>
        <a:xfrm>
          <a:off x="18535650" y="2200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0.0649</cdr:x>
      <cdr:y>0.13023</cdr:y>
    </cdr:from>
    <cdr:to>
      <cdr:x>0.20649</cdr:x>
      <cdr:y>0.35349</cdr:y>
    </cdr:to>
    <cdr:sp macro="" textlink="">
      <cdr:nvSpPr>
        <cdr:cNvPr id="2" name="TextBox 1"/>
        <cdr:cNvSpPr txBox="1"/>
      </cdr:nvSpPr>
      <cdr:spPr>
        <a:xfrm xmlns:a="http://schemas.openxmlformats.org/drawingml/2006/main">
          <a:off x="419100" y="53340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0.04572</cdr:x>
      <cdr:y>0.18372</cdr:y>
    </cdr:from>
    <cdr:to>
      <cdr:x>0.18732</cdr:x>
      <cdr:y>0.40698</cdr:y>
    </cdr:to>
    <cdr:sp macro="" textlink="">
      <cdr:nvSpPr>
        <cdr:cNvPr id="3" name="TextBox 2"/>
        <cdr:cNvSpPr txBox="1"/>
      </cdr:nvSpPr>
      <cdr:spPr>
        <a:xfrm xmlns:a="http://schemas.openxmlformats.org/drawingml/2006/main">
          <a:off x="295275" y="75247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Korean War</a:t>
          </a:r>
          <a:endParaRPr lang="en-US" sz="1100"/>
        </a:p>
        <a:p xmlns:a="http://schemas.openxmlformats.org/drawingml/2006/main">
          <a:r>
            <a:rPr lang="en-US" sz="1100"/>
            <a:t>290% buildup, 1950-1952</a:t>
          </a:r>
        </a:p>
        <a:p xmlns:a="http://schemas.openxmlformats.org/drawingml/2006/main">
          <a:r>
            <a:rPr lang="en-US" sz="1100"/>
            <a:t>51% drawdown, 1952-1955</a:t>
          </a:r>
        </a:p>
      </cdr:txBody>
    </cdr:sp>
  </cdr:relSizeAnchor>
  <cdr:relSizeAnchor xmlns:cdr="http://schemas.openxmlformats.org/drawingml/2006/chartDrawing">
    <cdr:from>
      <cdr:x>0.19322</cdr:x>
      <cdr:y>0.36279</cdr:y>
    </cdr:from>
    <cdr:to>
      <cdr:x>0.33481</cdr:x>
      <cdr:y>0.58605</cdr:y>
    </cdr:to>
    <cdr:sp macro="" textlink="">
      <cdr:nvSpPr>
        <cdr:cNvPr id="4" name="TextBox 3"/>
        <cdr:cNvSpPr txBox="1"/>
      </cdr:nvSpPr>
      <cdr:spPr>
        <a:xfrm xmlns:a="http://schemas.openxmlformats.org/drawingml/2006/main">
          <a:off x="1247775" y="148590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effectLst/>
              <a:latin typeface="+mn-lt"/>
              <a:ea typeface="+mn-ea"/>
              <a:cs typeface="+mn-cs"/>
            </a:rPr>
            <a:t>Vietnam War</a:t>
          </a:r>
          <a:endParaRPr lang="en-US">
            <a:effectLst/>
          </a:endParaRPr>
        </a:p>
        <a:p xmlns:a="http://schemas.openxmlformats.org/drawingml/2006/main">
          <a:r>
            <a:rPr lang="en-US" sz="1100">
              <a:effectLst/>
              <a:latin typeface="+mn-lt"/>
              <a:ea typeface="+mn-ea"/>
              <a:cs typeface="+mn-cs"/>
            </a:rPr>
            <a:t>61%</a:t>
          </a:r>
          <a:r>
            <a:rPr lang="en-US" sz="1100" baseline="0">
              <a:effectLst/>
              <a:latin typeface="+mn-lt"/>
              <a:ea typeface="+mn-ea"/>
              <a:cs typeface="+mn-cs"/>
            </a:rPr>
            <a:t> buildup, 1961-1968</a:t>
          </a:r>
          <a:endParaRPr lang="en-US">
            <a:effectLst/>
          </a:endParaRPr>
        </a:p>
        <a:p xmlns:a="http://schemas.openxmlformats.org/drawingml/2006/main">
          <a:r>
            <a:rPr lang="en-US" sz="1100" baseline="0">
              <a:effectLst/>
              <a:latin typeface="+mn-lt"/>
              <a:ea typeface="+mn-ea"/>
              <a:cs typeface="+mn-cs"/>
            </a:rPr>
            <a:t>31% drawdown, 1968-1975</a:t>
          </a:r>
          <a:endParaRPr lang="en-US">
            <a:effectLst/>
          </a:endParaRPr>
        </a:p>
        <a:p xmlns:a="http://schemas.openxmlformats.org/drawingml/2006/main">
          <a:endParaRPr lang="en-US" sz="1100"/>
        </a:p>
      </cdr:txBody>
    </cdr:sp>
  </cdr:relSizeAnchor>
  <cdr:relSizeAnchor xmlns:cdr="http://schemas.openxmlformats.org/drawingml/2006/chartDrawing">
    <cdr:from>
      <cdr:x>0.43215</cdr:x>
      <cdr:y>0.22791</cdr:y>
    </cdr:from>
    <cdr:to>
      <cdr:x>0.57375</cdr:x>
      <cdr:y>0.45116</cdr:y>
    </cdr:to>
    <cdr:sp macro="" textlink="">
      <cdr:nvSpPr>
        <cdr:cNvPr id="5" name="TextBox 4"/>
        <cdr:cNvSpPr txBox="1"/>
      </cdr:nvSpPr>
      <cdr:spPr>
        <a:xfrm xmlns:a="http://schemas.openxmlformats.org/drawingml/2006/main">
          <a:off x="2790825" y="9334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effectLst/>
              <a:latin typeface="+mn-lt"/>
              <a:ea typeface="+mn-ea"/>
              <a:cs typeface="+mn-cs"/>
            </a:rPr>
            <a:t>Cold</a:t>
          </a:r>
          <a:r>
            <a:rPr lang="en-US" sz="1100" b="1" baseline="0">
              <a:effectLst/>
              <a:latin typeface="+mn-lt"/>
              <a:ea typeface="+mn-ea"/>
              <a:cs typeface="+mn-cs"/>
            </a:rPr>
            <a:t> War</a:t>
          </a:r>
          <a:endParaRPr lang="en-US">
            <a:effectLst/>
          </a:endParaRPr>
        </a:p>
        <a:p xmlns:a="http://schemas.openxmlformats.org/drawingml/2006/main">
          <a:r>
            <a:rPr lang="en-US" sz="1100" baseline="0">
              <a:effectLst/>
              <a:latin typeface="+mn-lt"/>
              <a:ea typeface="+mn-ea"/>
              <a:cs typeface="+mn-cs"/>
            </a:rPr>
            <a:t>61% buildup, 1979-1985</a:t>
          </a:r>
          <a:endParaRPr lang="en-US">
            <a:effectLst/>
          </a:endParaRPr>
        </a:p>
        <a:p xmlns:a="http://schemas.openxmlformats.org/drawingml/2006/main">
          <a:r>
            <a:rPr lang="en-US" sz="1100" baseline="0">
              <a:effectLst/>
              <a:latin typeface="+mn-lt"/>
              <a:ea typeface="+mn-ea"/>
              <a:cs typeface="+mn-cs"/>
            </a:rPr>
            <a:t>34% drawdown, 1985-1997</a:t>
          </a:r>
          <a:endParaRPr lang="en-US">
            <a:effectLst/>
          </a:endParaRPr>
        </a:p>
        <a:p xmlns:a="http://schemas.openxmlformats.org/drawingml/2006/main">
          <a:endParaRPr lang="en-US" sz="1100"/>
        </a:p>
      </cdr:txBody>
    </cdr:sp>
  </cdr:relSizeAnchor>
  <cdr:relSizeAnchor xmlns:cdr="http://schemas.openxmlformats.org/drawingml/2006/chartDrawing">
    <cdr:from>
      <cdr:x>0.71976</cdr:x>
      <cdr:y>0.0814</cdr:y>
    </cdr:from>
    <cdr:to>
      <cdr:x>0.86136</cdr:x>
      <cdr:y>0.30465</cdr:y>
    </cdr:to>
    <cdr:sp macro="" textlink="">
      <cdr:nvSpPr>
        <cdr:cNvPr id="6" name="TextBox 5"/>
        <cdr:cNvSpPr txBox="1"/>
      </cdr:nvSpPr>
      <cdr:spPr>
        <a:xfrm xmlns:a="http://schemas.openxmlformats.org/drawingml/2006/main">
          <a:off x="4648200" y="33337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Afghanistan and Iraq Wars</a:t>
          </a:r>
        </a:p>
        <a:p xmlns:a="http://schemas.openxmlformats.org/drawingml/2006/main">
          <a:r>
            <a:rPr lang="en-US" sz="1100"/>
            <a:t>108% buildup, 1997-2010</a:t>
          </a: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76200</xdr:colOff>
      <xdr:row>2</xdr:row>
      <xdr:rowOff>95250</xdr:rowOff>
    </xdr:from>
    <xdr:to>
      <xdr:col>18</xdr:col>
      <xdr:colOff>38100</xdr:colOff>
      <xdr:row>26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909637</xdr:colOff>
      <xdr:row>11</xdr:row>
      <xdr:rowOff>47625</xdr:rowOff>
    </xdr:from>
    <xdr:to>
      <xdr:col>5</xdr:col>
      <xdr:colOff>376237</xdr:colOff>
      <xdr:row>25</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895350</xdr:colOff>
      <xdr:row>35</xdr:row>
      <xdr:rowOff>142875</xdr:rowOff>
    </xdr:from>
    <xdr:to>
      <xdr:col>5</xdr:col>
      <xdr:colOff>180975</xdr:colOff>
      <xdr:row>50</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1061259</xdr:colOff>
      <xdr:row>13</xdr:row>
      <xdr:rowOff>141546</xdr:rowOff>
    </xdr:from>
    <xdr:to>
      <xdr:col>8</xdr:col>
      <xdr:colOff>775509</xdr:colOff>
      <xdr:row>28</xdr:row>
      <xdr:rowOff>27246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273050</xdr:colOff>
      <xdr:row>6</xdr:row>
      <xdr:rowOff>155575</xdr:rowOff>
    </xdr:from>
    <xdr:to>
      <xdr:col>13</xdr:col>
      <xdr:colOff>577850</xdr:colOff>
      <xdr:row>21</xdr:row>
      <xdr:rowOff>136525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12701</xdr:colOff>
      <xdr:row>1</xdr:row>
      <xdr:rowOff>27057</xdr:rowOff>
    </xdr:from>
    <xdr:to>
      <xdr:col>19</xdr:col>
      <xdr:colOff>40358</xdr:colOff>
      <xdr:row>31</xdr:row>
      <xdr:rowOff>54938</xdr:rowOff>
    </xdr:to>
    <xdr:pic>
      <xdr:nvPicPr>
        <xdr:cNvPr id="2" name="Picture 1"/>
        <xdr:cNvPicPr>
          <a:picLocks noChangeAspect="1"/>
        </xdr:cNvPicPr>
      </xdr:nvPicPr>
      <xdr:blipFill>
        <a:blip xmlns:r="http://schemas.openxmlformats.org/officeDocument/2006/relationships" r:embed="rId1"/>
        <a:stretch>
          <a:fillRect/>
        </a:stretch>
      </xdr:blipFill>
      <xdr:spPr>
        <a:xfrm>
          <a:off x="5020918" y="209274"/>
          <a:ext cx="7316353" cy="54944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ducts/Reports/Overseas%20Contingency%20Operations/OCO%20Update/DOD%20Base%20and%20Supps%20195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ducts/Reports/Overseas%20Contingency%20Operations/OCO%20Update/Copy%20of%20OCO%20update%20April%202018%20IF10143_102715%20PUB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mcgarry\AppData\Local\Microsoft\Windows\INetCache\Content.Outlook\S9VMWT8A\The%20Defense%20Budget%20and%20the%20BCA%20FAQ\Copy%20of%20data%20for%20BCA%20and%20the%20defense%20budget%20FAQ.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JMREdits_OCO%20data%20110118%20b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een Book Table 6-8"/>
      <sheetName val="Sheet3"/>
      <sheetName val="OMB Table 10.1"/>
      <sheetName val="Sheet4"/>
    </sheetNames>
    <sheetDataSet>
      <sheetData sheetId="0"/>
      <sheetData sheetId="1"/>
      <sheetData sheetId="2">
        <row r="1">
          <cell r="H1" t="str">
            <v>Base</v>
          </cell>
          <cell r="I1" t="str">
            <v>Non-Base</v>
          </cell>
        </row>
        <row r="2">
          <cell r="A2">
            <v>1950</v>
          </cell>
          <cell r="H2">
            <v>121066560885.60886</v>
          </cell>
          <cell r="I2">
            <v>249763837.63837638</v>
          </cell>
        </row>
        <row r="3">
          <cell r="A3">
            <v>1951</v>
          </cell>
          <cell r="H3">
            <v>120132352941.17647</v>
          </cell>
          <cell r="I3">
            <v>268328277310.92438</v>
          </cell>
        </row>
        <row r="4">
          <cell r="A4">
            <v>1952</v>
          </cell>
          <cell r="H4">
            <v>462045555555.5556</v>
          </cell>
          <cell r="I4">
            <v>11009878787.87879</v>
          </cell>
        </row>
        <row r="5">
          <cell r="A5">
            <v>1953</v>
          </cell>
          <cell r="H5">
            <v>375130297619.04767</v>
          </cell>
          <cell r="I5">
            <v>0</v>
          </cell>
        </row>
        <row r="6">
          <cell r="A6">
            <v>1954</v>
          </cell>
          <cell r="H6">
            <v>261766490196.07846</v>
          </cell>
          <cell r="I6">
            <v>0</v>
          </cell>
        </row>
        <row r="7">
          <cell r="A7">
            <v>1955</v>
          </cell>
          <cell r="H7">
            <v>230259241245.1362</v>
          </cell>
          <cell r="I7">
            <v>0</v>
          </cell>
        </row>
        <row r="8">
          <cell r="A8">
            <v>1956</v>
          </cell>
          <cell r="H8">
            <v>241816858407.07965</v>
          </cell>
          <cell r="I8">
            <v>73767383.059418455</v>
          </cell>
        </row>
        <row r="9">
          <cell r="A9">
            <v>1957</v>
          </cell>
          <cell r="H9">
            <v>255417257769.65265</v>
          </cell>
          <cell r="I9">
            <v>0</v>
          </cell>
        </row>
        <row r="10">
          <cell r="A10">
            <v>1958</v>
          </cell>
          <cell r="H10">
            <v>252095464222.35364</v>
          </cell>
          <cell r="I10">
            <v>3050348905.9727969</v>
          </cell>
        </row>
        <row r="11">
          <cell r="A11">
            <v>1959</v>
          </cell>
          <cell r="H11">
            <v>279522667443.21497</v>
          </cell>
          <cell r="I11">
            <v>1875899825.2766457</v>
          </cell>
        </row>
        <row r="12">
          <cell r="A12">
            <v>1960</v>
          </cell>
          <cell r="H12">
            <v>274161211947.1568</v>
          </cell>
          <cell r="I12">
            <v>40218265.364732914</v>
          </cell>
        </row>
        <row r="13">
          <cell r="A13">
            <v>1961</v>
          </cell>
          <cell r="H13">
            <v>271649830028.32864</v>
          </cell>
          <cell r="I13">
            <v>1990181303.1161475</v>
          </cell>
        </row>
        <row r="14">
          <cell r="A14">
            <v>1962</v>
          </cell>
          <cell r="H14">
            <v>313996960179.47284</v>
          </cell>
          <cell r="I14">
            <v>261805945.03645545</v>
          </cell>
        </row>
        <row r="15">
          <cell r="A15">
            <v>1963</v>
          </cell>
          <cell r="H15">
            <v>318943362880.88641</v>
          </cell>
          <cell r="I15">
            <v>1480570637.1191137</v>
          </cell>
        </row>
        <row r="16">
          <cell r="A16">
            <v>1964</v>
          </cell>
          <cell r="H16">
            <v>310586798029.55664</v>
          </cell>
          <cell r="I16">
            <v>6406683087.0279131</v>
          </cell>
        </row>
        <row r="17">
          <cell r="A17">
            <v>1965</v>
          </cell>
          <cell r="H17">
            <v>302126820871.43622</v>
          </cell>
          <cell r="I17">
            <v>5838138784.2926302</v>
          </cell>
        </row>
        <row r="18">
          <cell r="A18">
            <v>1966</v>
          </cell>
          <cell r="H18">
            <v>317001200631.9115</v>
          </cell>
          <cell r="I18">
            <v>73565860979.462875</v>
          </cell>
        </row>
        <row r="19">
          <cell r="A19">
            <v>1967</v>
          </cell>
          <cell r="H19">
            <v>354157069238.63049</v>
          </cell>
          <cell r="I19">
            <v>76249466274.910568</v>
          </cell>
        </row>
        <row r="20">
          <cell r="A20">
            <v>1968</v>
          </cell>
          <cell r="H20">
            <v>415543722509.88147</v>
          </cell>
          <cell r="I20">
            <v>24306880256.916996</v>
          </cell>
        </row>
        <row r="21">
          <cell r="A21">
            <v>1969</v>
          </cell>
          <cell r="H21">
            <v>410417869598.48846</v>
          </cell>
          <cell r="I21">
            <v>13522305177.137459</v>
          </cell>
        </row>
        <row r="22">
          <cell r="A22">
            <v>1970</v>
          </cell>
          <cell r="H22">
            <v>371671505916.62933</v>
          </cell>
          <cell r="I22">
            <v>15844679650.380997</v>
          </cell>
        </row>
        <row r="23">
          <cell r="A23">
            <v>1971</v>
          </cell>
          <cell r="H23">
            <v>341072627687.71332</v>
          </cell>
          <cell r="I23">
            <v>13204475554.607508</v>
          </cell>
        </row>
        <row r="24">
          <cell r="A24">
            <v>1972</v>
          </cell>
          <cell r="H24">
            <v>345429471103.86969</v>
          </cell>
          <cell r="I24">
            <v>11116361890.020369</v>
          </cell>
        </row>
        <row r="25">
          <cell r="A25">
            <v>1973</v>
          </cell>
          <cell r="H25">
            <v>348657889543.32556</v>
          </cell>
          <cell r="I25">
            <v>4607859871.1943808</v>
          </cell>
        </row>
        <row r="26">
          <cell r="A26">
            <v>1974</v>
          </cell>
          <cell r="H26">
            <v>324337583689.39117</v>
          </cell>
          <cell r="I26">
            <v>20235865089.31826</v>
          </cell>
        </row>
        <row r="27">
          <cell r="A27">
            <v>1975</v>
          </cell>
          <cell r="H27">
            <v>324323448959.36572</v>
          </cell>
          <cell r="I27">
            <v>5925599603.5678892</v>
          </cell>
        </row>
        <row r="28">
          <cell r="A28">
            <v>1976</v>
          </cell>
          <cell r="H28">
            <v>337355653382.7619</v>
          </cell>
          <cell r="I28">
            <v>6968832252.0852652</v>
          </cell>
        </row>
        <row r="29">
          <cell r="A29">
            <v>1977</v>
          </cell>
          <cell r="H29">
            <v>359263136023.05481</v>
          </cell>
          <cell r="I29">
            <v>5089734293.9481277</v>
          </cell>
        </row>
        <row r="30">
          <cell r="A30">
            <v>1978</v>
          </cell>
          <cell r="H30">
            <v>353992100999.18982</v>
          </cell>
          <cell r="I30">
            <v>9445041857.9530106</v>
          </cell>
        </row>
        <row r="31">
          <cell r="A31">
            <v>1979</v>
          </cell>
          <cell r="H31">
            <v>354008472881.77954</v>
          </cell>
          <cell r="I31">
            <v>10599545113.721571</v>
          </cell>
        </row>
        <row r="32">
          <cell r="A32">
            <v>1980</v>
          </cell>
          <cell r="H32">
            <v>365569659691.88318</v>
          </cell>
          <cell r="I32">
            <v>17136035870.315014</v>
          </cell>
        </row>
        <row r="33">
          <cell r="A33">
            <v>1981</v>
          </cell>
          <cell r="H33">
            <v>418301679581.15186</v>
          </cell>
          <cell r="I33">
            <v>17618645026.178013</v>
          </cell>
        </row>
        <row r="34">
          <cell r="A34">
            <v>1982</v>
          </cell>
          <cell r="H34">
            <v>487779929453.26282</v>
          </cell>
          <cell r="I34">
            <v>1045108759.5532042</v>
          </cell>
        </row>
        <row r="35">
          <cell r="A35">
            <v>1983</v>
          </cell>
          <cell r="H35">
            <v>523158629622.67694</v>
          </cell>
          <cell r="I35">
            <v>1463405293.7863715</v>
          </cell>
        </row>
        <row r="36">
          <cell r="A36">
            <v>1984</v>
          </cell>
          <cell r="H36">
            <v>545248215775.15869</v>
          </cell>
          <cell r="I36">
            <v>1009354487.7606528</v>
          </cell>
        </row>
        <row r="37">
          <cell r="A37">
            <v>1985</v>
          </cell>
          <cell r="H37">
            <v>587321730431.73047</v>
          </cell>
          <cell r="I37">
            <v>73731133.731133729</v>
          </cell>
        </row>
        <row r="38">
          <cell r="A38">
            <v>1986</v>
          </cell>
          <cell r="H38">
            <v>561789955387.7832</v>
          </cell>
          <cell r="I38">
            <v>1665998627.3164036</v>
          </cell>
        </row>
        <row r="39">
          <cell r="A39">
            <v>1987</v>
          </cell>
          <cell r="H39">
            <v>545933882175.22656</v>
          </cell>
          <cell r="I39">
            <v>1465115810.6747231</v>
          </cell>
        </row>
        <row r="40">
          <cell r="A40">
            <v>1988</v>
          </cell>
          <cell r="H40">
            <v>538354877255.73077</v>
          </cell>
          <cell r="I40">
            <v>0</v>
          </cell>
        </row>
        <row r="41">
          <cell r="A41">
            <v>1989</v>
          </cell>
          <cell r="H41">
            <v>530654751407.12958</v>
          </cell>
          <cell r="I41">
            <v>0</v>
          </cell>
        </row>
        <row r="42">
          <cell r="A42">
            <v>1990</v>
          </cell>
          <cell r="H42">
            <v>512365301041.19519</v>
          </cell>
          <cell r="I42">
            <v>3599438660.0271621</v>
          </cell>
        </row>
        <row r="43">
          <cell r="A43">
            <v>1991</v>
          </cell>
          <cell r="H43">
            <v>395625244826.58118</v>
          </cell>
          <cell r="I43">
            <v>74113513552.900024</v>
          </cell>
        </row>
        <row r="44">
          <cell r="A44">
            <v>1992</v>
          </cell>
          <cell r="H44">
            <v>452039027027.02704</v>
          </cell>
          <cell r="I44">
            <v>15894772403.982931</v>
          </cell>
        </row>
        <row r="45">
          <cell r="A45">
            <v>1993</v>
          </cell>
          <cell r="H45">
            <v>428632922050.85455</v>
          </cell>
          <cell r="I45">
            <v>4961817423.9266367</v>
          </cell>
        </row>
        <row r="46">
          <cell r="A46">
            <v>1994</v>
          </cell>
          <cell r="H46">
            <v>396892669295.6214</v>
          </cell>
          <cell r="I46">
            <v>1994722599.9456077</v>
          </cell>
        </row>
        <row r="47">
          <cell r="A47">
            <v>1995</v>
          </cell>
          <cell r="H47">
            <v>393212181091.8775</v>
          </cell>
          <cell r="I47">
            <v>4169189081.2250338</v>
          </cell>
        </row>
        <row r="48">
          <cell r="A48">
            <v>1996</v>
          </cell>
          <cell r="H48">
            <v>386760580392.15686</v>
          </cell>
          <cell r="I48">
            <v>1581933333.333333</v>
          </cell>
        </row>
        <row r="49">
          <cell r="A49">
            <v>1997</v>
          </cell>
          <cell r="H49">
            <v>383871795761.07898</v>
          </cell>
          <cell r="I49">
            <v>2888643545.2793837</v>
          </cell>
        </row>
        <row r="50">
          <cell r="A50">
            <v>1998</v>
          </cell>
          <cell r="H50">
            <v>378713045298.81995</v>
          </cell>
          <cell r="I50">
            <v>4190597639.8934145</v>
          </cell>
        </row>
        <row r="51">
          <cell r="A51">
            <v>1999</v>
          </cell>
          <cell r="H51">
            <v>394089510086.45532</v>
          </cell>
          <cell r="I51">
            <v>13278445057.010401</v>
          </cell>
        </row>
        <row r="52">
          <cell r="A52">
            <v>2000</v>
          </cell>
          <cell r="H52">
            <v>403916791579.7226</v>
          </cell>
          <cell r="I52">
            <v>12252568921.075245</v>
          </cell>
        </row>
        <row r="53">
          <cell r="A53">
            <v>2001</v>
          </cell>
          <cell r="H53">
            <v>406608988252.21765</v>
          </cell>
          <cell r="I53">
            <v>40253246223.927109</v>
          </cell>
        </row>
        <row r="54">
          <cell r="A54">
            <v>2002</v>
          </cell>
          <cell r="H54">
            <v>452595557390.5863</v>
          </cell>
          <cell r="I54">
            <v>23224360033.030552</v>
          </cell>
        </row>
        <row r="55">
          <cell r="A55">
            <v>2003</v>
          </cell>
          <cell r="H55">
            <v>493418514874.4068</v>
          </cell>
          <cell r="I55">
            <v>97985313114.943863</v>
          </cell>
        </row>
        <row r="56">
          <cell r="A56">
            <v>2004</v>
          </cell>
          <cell r="H56">
            <v>500812124703.49036</v>
          </cell>
          <cell r="I56">
            <v>120073266689.25789</v>
          </cell>
        </row>
        <row r="57">
          <cell r="A57">
            <v>2005</v>
          </cell>
          <cell r="H57">
            <v>517705278720.84106</v>
          </cell>
          <cell r="I57">
            <v>100766379366.99156</v>
          </cell>
        </row>
        <row r="58">
          <cell r="A58">
            <v>2006</v>
          </cell>
          <cell r="H58">
            <v>510650383962.66449</v>
          </cell>
          <cell r="I58">
            <v>153383508697.49683</v>
          </cell>
        </row>
        <row r="59">
          <cell r="A59">
            <v>2007</v>
          </cell>
          <cell r="H59">
            <v>521603447955.39038</v>
          </cell>
          <cell r="I59">
            <v>204151490086.74103</v>
          </cell>
        </row>
        <row r="60">
          <cell r="A60">
            <v>2008</v>
          </cell>
          <cell r="H60">
            <v>574443796661.60852</v>
          </cell>
          <cell r="I60">
            <v>220659216995.44766</v>
          </cell>
        </row>
        <row r="61">
          <cell r="A61">
            <v>2009</v>
          </cell>
          <cell r="H61">
            <v>596803800000</v>
          </cell>
          <cell r="I61">
            <v>178695708000</v>
          </cell>
        </row>
        <row r="62">
          <cell r="A62">
            <v>2010</v>
          </cell>
          <cell r="H62">
            <v>616154714512.29187</v>
          </cell>
          <cell r="I62">
            <v>188613714314.0365</v>
          </cell>
        </row>
        <row r="63">
          <cell r="A63">
            <v>2011</v>
          </cell>
          <cell r="H63">
            <v>603163150684.93152</v>
          </cell>
          <cell r="I63">
            <v>180030696589.91547</v>
          </cell>
        </row>
        <row r="64">
          <cell r="A64">
            <v>2012</v>
          </cell>
          <cell r="H64">
            <v>601599022039.88171</v>
          </cell>
          <cell r="I64">
            <v>128138403778.26543</v>
          </cell>
        </row>
        <row r="65">
          <cell r="A65">
            <v>2013</v>
          </cell>
          <cell r="H65">
            <v>551062042597.11011</v>
          </cell>
          <cell r="I65">
            <v>89880242071.683243</v>
          </cell>
        </row>
        <row r="66">
          <cell r="A66">
            <v>2014</v>
          </cell>
          <cell r="H66">
            <v>549072854773.31372</v>
          </cell>
          <cell r="I66">
            <v>91572722078.879471</v>
          </cell>
        </row>
        <row r="67">
          <cell r="A67">
            <v>2015</v>
          </cell>
          <cell r="H67">
            <v>539509317126.4682</v>
          </cell>
          <cell r="I67">
            <v>67041668942.911774</v>
          </cell>
        </row>
        <row r="68">
          <cell r="A68">
            <v>2016</v>
          </cell>
          <cell r="H68">
            <v>563838518451.84521</v>
          </cell>
          <cell r="I68">
            <v>61912973897.38974</v>
          </cell>
        </row>
        <row r="69">
          <cell r="A69">
            <v>2017</v>
          </cell>
          <cell r="H69">
            <v>561503480222.98901</v>
          </cell>
          <cell r="I69">
            <v>85183461640.562775</v>
          </cell>
        </row>
        <row r="70">
          <cell r="A70">
            <v>2018</v>
          </cell>
          <cell r="H70">
            <v>613101008886.56567</v>
          </cell>
          <cell r="I70">
            <v>72021936748.562469</v>
          </cell>
        </row>
        <row r="71">
          <cell r="A71">
            <v>2019</v>
          </cell>
          <cell r="H71">
            <v>625888000000</v>
          </cell>
          <cell r="I71">
            <v>68835000000</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B5" t="str">
            <v>Requested</v>
          </cell>
          <cell r="C5" t="str">
            <v>Enacted</v>
          </cell>
        </row>
        <row r="6">
          <cell r="A6" t="str">
            <v>FY2012</v>
          </cell>
          <cell r="B6">
            <v>8.6999999999999993</v>
          </cell>
          <cell r="C6">
            <v>11.2</v>
          </cell>
        </row>
        <row r="7">
          <cell r="A7" t="str">
            <v>FY2013</v>
          </cell>
          <cell r="B7">
            <v>8.1999999999999993</v>
          </cell>
          <cell r="C7">
            <v>10.8</v>
          </cell>
        </row>
        <row r="8">
          <cell r="A8" t="str">
            <v>FY2014</v>
          </cell>
          <cell r="B8">
            <v>3.8</v>
          </cell>
          <cell r="C8">
            <v>6.5</v>
          </cell>
        </row>
        <row r="9">
          <cell r="A9" t="str">
            <v>FY2015</v>
          </cell>
          <cell r="B9">
            <v>7.8</v>
          </cell>
          <cell r="C9">
            <v>9.26</v>
          </cell>
        </row>
        <row r="10">
          <cell r="A10" t="str">
            <v>FY2016</v>
          </cell>
          <cell r="B10">
            <v>7.05</v>
          </cell>
          <cell r="C10">
            <v>14.9</v>
          </cell>
        </row>
        <row r="11">
          <cell r="A11" t="str">
            <v>FY2017</v>
          </cell>
          <cell r="B11">
            <v>20.69</v>
          </cell>
          <cell r="C11">
            <v>20.79</v>
          </cell>
        </row>
        <row r="12">
          <cell r="A12" t="str">
            <v xml:space="preserve">FY2018 </v>
          </cell>
          <cell r="B12">
            <v>12.02</v>
          </cell>
          <cell r="C12">
            <v>12.02</v>
          </cell>
        </row>
        <row r="13">
          <cell r="A13" t="str">
            <v>FY2019</v>
          </cell>
          <cell r="B13">
            <v>0</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 OMB data"/>
      <sheetName val="Figure 1 data and chart"/>
      <sheetName val="Figure 2 OMB data"/>
      <sheetName val="Figure 2 OMB data and chart"/>
      <sheetName val="Figure 2 CBO data"/>
      <sheetName val="Table 1, Figure 3 data &amp; chart"/>
      <sheetName val="Sheet2"/>
      <sheetName val="Table 2 data"/>
      <sheetName val="Table 2 calculation FY18 &amp; FY19"/>
      <sheetName val="Figure 4"/>
      <sheetName val="Figure 5"/>
      <sheetName val="Figure 6"/>
      <sheetName val="Sheet1"/>
    </sheetNames>
    <sheetDataSet>
      <sheetData sheetId="0"/>
      <sheetData sheetId="1"/>
      <sheetData sheetId="2"/>
      <sheetData sheetId="3"/>
      <sheetData sheetId="4"/>
      <sheetData sheetId="5"/>
      <sheetData sheetId="6">
        <row r="8">
          <cell r="B8">
            <v>2012</v>
          </cell>
          <cell r="E8">
            <v>2013</v>
          </cell>
          <cell r="H8">
            <v>2014</v>
          </cell>
          <cell r="K8">
            <v>2015</v>
          </cell>
          <cell r="N8">
            <v>2016</v>
          </cell>
          <cell r="Q8">
            <v>2017</v>
          </cell>
          <cell r="T8">
            <v>2018</v>
          </cell>
          <cell r="W8">
            <v>2019</v>
          </cell>
          <cell r="Z8">
            <v>2020</v>
          </cell>
          <cell r="AB8">
            <v>2021</v>
          </cell>
        </row>
        <row r="9">
          <cell r="A9" t="str">
            <v>2012 defense caps</v>
          </cell>
          <cell r="B9">
            <v>555</v>
          </cell>
          <cell r="E9">
            <v>492</v>
          </cell>
          <cell r="H9">
            <v>501</v>
          </cell>
          <cell r="K9">
            <v>511</v>
          </cell>
          <cell r="N9">
            <v>522</v>
          </cell>
          <cell r="Q9">
            <v>535</v>
          </cell>
          <cell r="T9">
            <v>548</v>
          </cell>
          <cell r="W9">
            <v>561</v>
          </cell>
          <cell r="Z9">
            <v>575</v>
          </cell>
          <cell r="AB9">
            <v>589</v>
          </cell>
        </row>
        <row r="10">
          <cell r="A10" t="str">
            <v>OCO/Emergency</v>
          </cell>
          <cell r="B10">
            <v>115</v>
          </cell>
          <cell r="E10">
            <v>82</v>
          </cell>
          <cell r="H10">
            <v>85.153999999999996</v>
          </cell>
          <cell r="K10">
            <v>63.094999999999999</v>
          </cell>
          <cell r="N10">
            <v>58.942</v>
          </cell>
          <cell r="Q10">
            <v>82.49</v>
          </cell>
          <cell r="T10">
            <v>71.7</v>
          </cell>
          <cell r="W10">
            <v>69</v>
          </cell>
          <cell r="Z10">
            <v>73</v>
          </cell>
          <cell r="AB10">
            <v>66</v>
          </cell>
        </row>
        <row r="11">
          <cell r="A11" t="str">
            <v>Revised defense caps</v>
          </cell>
          <cell r="C11">
            <v>555</v>
          </cell>
          <cell r="F11">
            <v>518</v>
          </cell>
          <cell r="I11">
            <v>520</v>
          </cell>
          <cell r="L11">
            <v>521</v>
          </cell>
          <cell r="O11">
            <v>548</v>
          </cell>
          <cell r="R11">
            <v>551</v>
          </cell>
          <cell r="U11">
            <v>629</v>
          </cell>
          <cell r="X11">
            <v>647</v>
          </cell>
        </row>
        <row r="12">
          <cell r="A12" t="str">
            <v>OCO/Emergency</v>
          </cell>
          <cell r="C12">
            <v>115</v>
          </cell>
          <cell r="F12">
            <v>82</v>
          </cell>
          <cell r="I12">
            <v>85.153999999999996</v>
          </cell>
          <cell r="L12">
            <v>63.094999999999999</v>
          </cell>
          <cell r="O12">
            <v>58.942</v>
          </cell>
          <cell r="R12">
            <v>82</v>
          </cell>
          <cell r="U12">
            <v>71.7</v>
          </cell>
          <cell r="X12">
            <v>69</v>
          </cell>
        </row>
        <row r="13">
          <cell r="A13" t="str">
            <v>CBO Baseline</v>
          </cell>
          <cell r="C13">
            <v>562</v>
          </cell>
          <cell r="F13">
            <v>574</v>
          </cell>
          <cell r="I13">
            <v>586</v>
          </cell>
          <cell r="L13">
            <v>599</v>
          </cell>
          <cell r="O13">
            <v>614</v>
          </cell>
          <cell r="R13">
            <v>630</v>
          </cell>
          <cell r="U13">
            <v>646</v>
          </cell>
          <cell r="X13">
            <v>664</v>
          </cell>
          <cell r="Z13">
            <v>682</v>
          </cell>
          <cell r="AB13">
            <v>700</v>
          </cell>
        </row>
      </sheetData>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and Figure 1"/>
      <sheetName val="Sheet2"/>
      <sheetName val="DOD Table 6-8"/>
      <sheetName val="DOD Base-Supps"/>
      <sheetName val="Figure 2"/>
      <sheetName val="Figure 3"/>
      <sheetName val="Figures 4-5"/>
      <sheetName val="Figure 6"/>
      <sheetName val="Figure 7"/>
      <sheetName val="Figure 9"/>
      <sheetName val="Figure 10"/>
      <sheetName val="OMB Table 10.1"/>
      <sheetName val="CoW data"/>
      <sheetName val="Table 2.1 Pivot Table"/>
      <sheetName val="Sheet1"/>
      <sheetName val="DOD Table 2.1"/>
    </sheetNames>
    <sheetDataSet>
      <sheetData sheetId="0"/>
      <sheetData sheetId="1"/>
      <sheetData sheetId="2"/>
      <sheetData sheetId="3"/>
      <sheetData sheetId="4"/>
      <sheetData sheetId="5"/>
      <sheetData sheetId="6"/>
      <sheetData sheetId="7"/>
      <sheetData sheetId="8"/>
      <sheetData sheetId="9">
        <row r="8">
          <cell r="B8">
            <v>2012</v>
          </cell>
          <cell r="E8">
            <v>2013</v>
          </cell>
          <cell r="H8">
            <v>2014</v>
          </cell>
          <cell r="K8">
            <v>2015</v>
          </cell>
          <cell r="N8">
            <v>2016</v>
          </cell>
          <cell r="Q8">
            <v>2017</v>
          </cell>
          <cell r="T8">
            <v>2018</v>
          </cell>
          <cell r="W8">
            <v>2019</v>
          </cell>
          <cell r="AB8">
            <v>2020</v>
          </cell>
        </row>
        <row r="9">
          <cell r="A9" t="str">
            <v>2013 Defense Caps</v>
          </cell>
          <cell r="B9">
            <v>555</v>
          </cell>
          <cell r="E9">
            <v>492</v>
          </cell>
          <cell r="H9">
            <v>501</v>
          </cell>
          <cell r="K9">
            <v>511</v>
          </cell>
          <cell r="N9">
            <v>522</v>
          </cell>
          <cell r="Q9">
            <v>535</v>
          </cell>
          <cell r="T9">
            <v>548</v>
          </cell>
          <cell r="W9">
            <v>561</v>
          </cell>
          <cell r="AB9">
            <v>576</v>
          </cell>
          <cell r="AC9"/>
          <cell r="AD9"/>
        </row>
        <row r="10">
          <cell r="A10" t="str">
            <v>OCO/Emergency</v>
          </cell>
          <cell r="B10">
            <v>115</v>
          </cell>
          <cell r="E10">
            <v>82</v>
          </cell>
          <cell r="H10">
            <v>85.153999999999996</v>
          </cell>
          <cell r="K10">
            <v>63.094999999999999</v>
          </cell>
          <cell r="N10">
            <v>58.942</v>
          </cell>
          <cell r="Q10">
            <v>82.49</v>
          </cell>
          <cell r="T10">
            <v>71.7</v>
          </cell>
          <cell r="W10">
            <v>69</v>
          </cell>
          <cell r="AB10">
            <v>73</v>
          </cell>
          <cell r="AC10"/>
          <cell r="AD10"/>
        </row>
        <row r="11">
          <cell r="A11" t="str">
            <v>Revised Defense Caps</v>
          </cell>
          <cell r="C11">
            <v>555</v>
          </cell>
          <cell r="D11"/>
          <cell r="F11">
            <v>518</v>
          </cell>
          <cell r="G11"/>
          <cell r="I11">
            <v>520</v>
          </cell>
          <cell r="J11"/>
          <cell r="L11">
            <v>521</v>
          </cell>
          <cell r="M11"/>
          <cell r="O11">
            <v>548</v>
          </cell>
          <cell r="P11"/>
          <cell r="R11">
            <v>551</v>
          </cell>
          <cell r="S11"/>
          <cell r="U11">
            <v>629</v>
          </cell>
          <cell r="V11"/>
          <cell r="X11">
            <v>647</v>
          </cell>
          <cell r="Y11"/>
          <cell r="AC11">
            <v>713</v>
          </cell>
          <cell r="AD11"/>
        </row>
        <row r="12">
          <cell r="A12" t="str">
            <v>OCO/Emergency</v>
          </cell>
          <cell r="C12">
            <v>115</v>
          </cell>
          <cell r="D12"/>
          <cell r="F12">
            <v>82</v>
          </cell>
          <cell r="G12"/>
          <cell r="I12">
            <v>85.153999999999996</v>
          </cell>
          <cell r="J12"/>
          <cell r="L12">
            <v>63.094999999999999</v>
          </cell>
          <cell r="M12"/>
          <cell r="O12">
            <v>58.942</v>
          </cell>
          <cell r="P12"/>
          <cell r="R12">
            <v>82</v>
          </cell>
          <cell r="S12"/>
          <cell r="U12">
            <v>71.7</v>
          </cell>
          <cell r="V12"/>
          <cell r="X12">
            <v>69</v>
          </cell>
          <cell r="Y12"/>
          <cell r="AC12">
            <v>20</v>
          </cell>
        </row>
        <row r="13">
          <cell r="A13" t="str">
            <v>CBO Baseline</v>
          </cell>
          <cell r="C13"/>
          <cell r="F13"/>
          <cell r="I13"/>
          <cell r="L13"/>
          <cell r="O13"/>
          <cell r="R13"/>
          <cell r="U13"/>
          <cell r="X13"/>
          <cell r="AC13"/>
          <cell r="AD13"/>
        </row>
      </sheetData>
      <sheetData sheetId="10"/>
      <sheetData sheetId="11"/>
      <sheetData sheetId="12"/>
      <sheetData sheetId="13"/>
      <sheetData sheetId="14"/>
      <sheetData sheetId="1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cGarry, Brendan" refreshedDate="43402.55333101852" createdVersion="6" refreshedVersion="6" minRefreshableVersion="3" recordCount="41">
  <cacheSource type="worksheet">
    <worksheetSource ref="A1:C42" sheet="CoW data"/>
  </cacheSource>
  <cacheFields count="3">
    <cacheField name="Fiscal Year" numFmtId="0">
      <sharedItems containsSemiMixedTypes="0" containsString="0" containsNumber="1" containsInteger="1" minValue="2001" maxValue="2018" count="18">
        <n v="2001"/>
        <n v="2002"/>
        <n v="2003"/>
        <n v="2004"/>
        <n v="2005"/>
        <n v="2006"/>
        <n v="2007"/>
        <n v="2008"/>
        <n v="2009"/>
        <n v="2010"/>
        <n v="2011"/>
        <n v="2012"/>
        <n v="2013"/>
        <n v="2014"/>
        <n v="2015"/>
        <n v="2016"/>
        <n v="2017"/>
        <n v="2018"/>
      </sharedItems>
    </cacheField>
    <cacheField name="Amount" numFmtId="0">
      <sharedItems containsSemiMixedTypes="0" containsString="0" containsNumber="1" containsInteger="1" minValue="1" maxValue="140"/>
    </cacheField>
    <cacheField name="Country (Operation)" numFmtId="0">
      <sharedItems count="3">
        <s v="United States (ONE)"/>
        <s v="Afghanistan (OEF/OFS)"/>
        <s v="Iraq (OIF/OND/O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cGarry, Brendan" refreshedDate="43403.433368749997" createdVersion="6" refreshedVersion="6" minRefreshableVersion="3" recordCount="1428">
  <cacheSource type="worksheet">
    <worksheetSource ref="A1:G1429" sheet="DOD Table 2.1"/>
  </cacheSource>
  <cacheFields count="7">
    <cacheField name="Military.Department" numFmtId="0">
      <sharedItems count="4">
        <s v="Army"/>
        <s v="Navy"/>
        <s v="Air Force"/>
        <s v="Defense-Wide"/>
      </sharedItems>
    </cacheField>
    <cacheField name="FY" numFmtId="0">
      <sharedItems containsSemiMixedTypes="0" containsString="0" containsNumber="1" containsInteger="1" minValue="2001" maxValue="2019" count="19">
        <n v="2001"/>
        <n v="2002"/>
        <n v="2003"/>
        <n v="2004"/>
        <n v="2005"/>
        <n v="2006"/>
        <n v="2007"/>
        <n v="2008"/>
        <n v="2009"/>
        <n v="2010"/>
        <n v="2011"/>
        <n v="2012"/>
        <n v="2013"/>
        <n v="2014"/>
        <n v="2015"/>
        <n v="2016"/>
        <n v="2017"/>
        <n v="2018"/>
        <n v="2019"/>
      </sharedItems>
    </cacheField>
    <cacheField name="Account" numFmtId="0">
      <sharedItems count="13">
        <s v="Base"/>
        <s v="Global War on Terror"/>
        <s v="Other Supplemental"/>
        <s v="Hurricane &amp; Tsunami Relief"/>
        <s v="Hurricane Relief"/>
        <s v="Avian Flu Relief"/>
        <s v="Recovery Act"/>
        <s v="Overseas Contingency Ops"/>
        <s v="Haiti Earthquake"/>
        <s v="Hurricane Sandy"/>
        <s v="Iron Dome"/>
        <s v="Ebola Relief"/>
        <s v="Missile Defeat"/>
      </sharedItems>
    </cacheField>
    <cacheField name="Public.Law.Title" numFmtId="0">
      <sharedItems count="7">
        <s v="Military.Personnel"/>
        <s v="O.M"/>
        <s v="Procurement"/>
        <s v="RDT.E"/>
        <s v="Military.Construction"/>
        <s v="Family..Housing"/>
        <s v="Revolving.Funds...Other"/>
      </sharedItems>
    </cacheField>
    <cacheField name="Amount" numFmtId="0">
      <sharedItems containsSemiMixedTypes="0" containsString="0" containsNumber="1" containsInteger="1" minValue="-11616000000" maxValue="72193000000"/>
    </cacheField>
    <cacheField name="spending.type" numFmtId="0">
      <sharedItems/>
    </cacheField>
    <cacheField name="Source_Data"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
  <r>
    <x v="0"/>
    <n v="7"/>
    <x v="0"/>
  </r>
  <r>
    <x v="0"/>
    <n v="9"/>
    <x v="1"/>
  </r>
  <r>
    <x v="1"/>
    <n v="6"/>
    <x v="0"/>
  </r>
  <r>
    <x v="1"/>
    <n v="11"/>
    <x v="1"/>
  </r>
  <r>
    <x v="2"/>
    <n v="6"/>
    <x v="0"/>
  </r>
  <r>
    <x v="2"/>
    <n v="13"/>
    <x v="1"/>
  </r>
  <r>
    <x v="2"/>
    <n v="46"/>
    <x v="2"/>
  </r>
  <r>
    <x v="3"/>
    <n v="4"/>
    <x v="0"/>
  </r>
  <r>
    <x v="3"/>
    <n v="10"/>
    <x v="1"/>
  </r>
  <r>
    <x v="3"/>
    <n v="55"/>
    <x v="2"/>
  </r>
  <r>
    <x v="4"/>
    <n v="2"/>
    <x v="0"/>
  </r>
  <r>
    <x v="4"/>
    <n v="14"/>
    <x v="1"/>
  </r>
  <r>
    <x v="4"/>
    <n v="75"/>
    <x v="2"/>
  </r>
  <r>
    <x v="5"/>
    <n v="1"/>
    <x v="0"/>
  </r>
  <r>
    <x v="5"/>
    <n v="14"/>
    <x v="1"/>
  </r>
  <r>
    <x v="5"/>
    <n v="90"/>
    <x v="2"/>
  </r>
  <r>
    <x v="6"/>
    <n v="1"/>
    <x v="0"/>
  </r>
  <r>
    <x v="6"/>
    <n v="25"/>
    <x v="1"/>
  </r>
  <r>
    <x v="6"/>
    <n v="125"/>
    <x v="2"/>
  </r>
  <r>
    <x v="7"/>
    <n v="31"/>
    <x v="1"/>
  </r>
  <r>
    <x v="7"/>
    <n v="140"/>
    <x v="2"/>
  </r>
  <r>
    <x v="8"/>
    <n v="48"/>
    <x v="1"/>
  </r>
  <r>
    <x v="8"/>
    <n v="87"/>
    <x v="2"/>
  </r>
  <r>
    <x v="9"/>
    <n v="83"/>
    <x v="1"/>
  </r>
  <r>
    <x v="9"/>
    <n v="57"/>
    <x v="2"/>
  </r>
  <r>
    <x v="10"/>
    <n v="97"/>
    <x v="1"/>
  </r>
  <r>
    <x v="10"/>
    <n v="42"/>
    <x v="2"/>
  </r>
  <r>
    <x v="11"/>
    <n v="90"/>
    <x v="1"/>
  </r>
  <r>
    <x v="11"/>
    <n v="11"/>
    <x v="2"/>
  </r>
  <r>
    <x v="12"/>
    <n v="75"/>
    <x v="1"/>
  </r>
  <r>
    <x v="12"/>
    <n v="2"/>
    <x v="2"/>
  </r>
  <r>
    <x v="13"/>
    <n v="60"/>
    <x v="1"/>
  </r>
  <r>
    <x v="13"/>
    <n v="2"/>
    <x v="2"/>
  </r>
  <r>
    <x v="14"/>
    <n v="45"/>
    <x v="1"/>
  </r>
  <r>
    <x v="14"/>
    <n v="7"/>
    <x v="2"/>
  </r>
  <r>
    <x v="15"/>
    <n v="38"/>
    <x v="1"/>
  </r>
  <r>
    <x v="15"/>
    <n v="6"/>
    <x v="2"/>
  </r>
  <r>
    <x v="16"/>
    <n v="39"/>
    <x v="1"/>
  </r>
  <r>
    <x v="16"/>
    <n v="7"/>
    <x v="2"/>
  </r>
  <r>
    <x v="17"/>
    <n v="29"/>
    <x v="1"/>
  </r>
  <r>
    <x v="17"/>
    <n v="5"/>
    <x v="2"/>
  </r>
</pivotCacheRecords>
</file>

<file path=xl/pivotCache/pivotCacheRecords2.xml><?xml version="1.0" encoding="utf-8"?>
<pivotCacheRecords xmlns="http://schemas.openxmlformats.org/spreadsheetml/2006/main" xmlns:r="http://schemas.openxmlformats.org/officeDocument/2006/relationships" count="1428">
  <r>
    <x v="0"/>
    <x v="0"/>
    <x v="0"/>
    <x v="0"/>
    <n v="28837000000"/>
    <s v="Base, Discretionary"/>
    <s v="FY19 Green Book, tbl 2.1"/>
  </r>
  <r>
    <x v="0"/>
    <x v="0"/>
    <x v="1"/>
    <x v="0"/>
    <n v="0"/>
    <s v="OCO.GWOT"/>
    <s v="FY19 Green Book, tbl 2.1"/>
  </r>
  <r>
    <x v="0"/>
    <x v="0"/>
    <x v="2"/>
    <x v="0"/>
    <n v="222000000"/>
    <s v="Other Discretionary"/>
    <s v="FY19 Green Book, tbl 2.1"/>
  </r>
  <r>
    <x v="0"/>
    <x v="1"/>
    <x v="0"/>
    <x v="0"/>
    <n v="32237000000"/>
    <s v="Base, Discretionary"/>
    <s v="FY19 Green Book, tbl 2.1"/>
  </r>
  <r>
    <x v="0"/>
    <x v="1"/>
    <x v="1"/>
    <x v="0"/>
    <n v="0"/>
    <s v="OCO.GWOT"/>
    <s v="FY19 Green Book, tbl 2.1"/>
  </r>
  <r>
    <x v="0"/>
    <x v="2"/>
    <x v="0"/>
    <x v="0"/>
    <n v="35534000000"/>
    <s v="Base, Discretionary"/>
    <s v="FY19 Green Book, tbl 2.1"/>
  </r>
  <r>
    <x v="0"/>
    <x v="2"/>
    <x v="1"/>
    <x v="0"/>
    <n v="8574000000"/>
    <s v="OCO.GWOT"/>
    <s v="FY19 Green Book, tbl 2.1"/>
  </r>
  <r>
    <x v="0"/>
    <x v="3"/>
    <x v="0"/>
    <x v="0"/>
    <n v="35814000000"/>
    <s v="Base, Discretionary"/>
    <s v="FY19 Green Book, tbl 2.1"/>
  </r>
  <r>
    <x v="0"/>
    <x v="3"/>
    <x v="1"/>
    <x v="0"/>
    <n v="13775000000"/>
    <s v="OCO.GWOT"/>
    <s v="FY19 Green Book, tbl 2.1"/>
  </r>
  <r>
    <x v="0"/>
    <x v="3"/>
    <x v="2"/>
    <x v="0"/>
    <n v="0"/>
    <s v="Other Discretionary"/>
    <s v="FY19 Green Book, tbl 2.1"/>
  </r>
  <r>
    <x v="0"/>
    <x v="4"/>
    <x v="0"/>
    <x v="0"/>
    <n v="36808000000"/>
    <s v="Base, Discretionary"/>
    <s v="FY19 Green Book, tbl 2.1"/>
  </r>
  <r>
    <x v="0"/>
    <x v="4"/>
    <x v="1"/>
    <x v="0"/>
    <n v="13940000000"/>
    <s v="OCO.GWOT"/>
    <s v="FY19 Green Book, tbl 2.1"/>
  </r>
  <r>
    <x v="0"/>
    <x v="4"/>
    <x v="3"/>
    <x v="0"/>
    <n v="0"/>
    <s v="Emergency Relief"/>
    <s v="FY19 Green Book, tbl 2.1"/>
  </r>
  <r>
    <x v="0"/>
    <x v="5"/>
    <x v="0"/>
    <x v="0"/>
    <n v="42397000000"/>
    <s v="Base, Discretionary"/>
    <s v="FY19 Green Book, tbl 2.1"/>
  </r>
  <r>
    <x v="0"/>
    <x v="5"/>
    <x v="1"/>
    <x v="0"/>
    <n v="11926000000"/>
    <s v="OCO.GWOT"/>
    <s v="FY19 Green Book, tbl 2.1"/>
  </r>
  <r>
    <x v="0"/>
    <x v="5"/>
    <x v="4"/>
    <x v="0"/>
    <n v="230000000"/>
    <s v="Emergency Relief"/>
    <s v="FY19 Green Book, tbl 2.1"/>
  </r>
  <r>
    <x v="0"/>
    <x v="5"/>
    <x v="5"/>
    <x v="0"/>
    <n v="0"/>
    <s v="Emergency Relief"/>
    <s v="FY19 Green Book, tbl 2.1"/>
  </r>
  <r>
    <x v="0"/>
    <x v="0"/>
    <x v="0"/>
    <x v="1"/>
    <n v="25507000000"/>
    <s v="Base, Discretionary"/>
    <s v="FY19 Green Book, tbl 2.1"/>
  </r>
  <r>
    <x v="0"/>
    <x v="0"/>
    <x v="1"/>
    <x v="1"/>
    <n v="0"/>
    <s v="OCO.GWOT"/>
    <s v="FY19 Green Book, tbl 2.1"/>
  </r>
  <r>
    <x v="0"/>
    <x v="0"/>
    <x v="2"/>
    <x v="1"/>
    <n v="865000000"/>
    <s v="Other Discretionary"/>
    <s v="FY19 Green Book, tbl 2.1"/>
  </r>
  <r>
    <x v="0"/>
    <x v="1"/>
    <x v="0"/>
    <x v="1"/>
    <n v="30966000000"/>
    <s v="Base, Discretionary"/>
    <s v="FY19 Green Book, tbl 2.1"/>
  </r>
  <r>
    <x v="0"/>
    <x v="1"/>
    <x v="1"/>
    <x v="1"/>
    <n v="107000000"/>
    <s v="OCO.GWOT"/>
    <s v="FY19 Green Book, tbl 2.1"/>
  </r>
  <r>
    <x v="0"/>
    <x v="2"/>
    <x v="0"/>
    <x v="1"/>
    <n v="32988000000"/>
    <s v="Base, Discretionary"/>
    <s v="FY19 Green Book, tbl 2.1"/>
  </r>
  <r>
    <x v="0"/>
    <x v="2"/>
    <x v="1"/>
    <x v="1"/>
    <n v="17418000000"/>
    <s v="OCO.GWOT"/>
    <s v="FY19 Green Book, tbl 2.1"/>
  </r>
  <r>
    <x v="0"/>
    <x v="3"/>
    <x v="0"/>
    <x v="1"/>
    <n v="32849000000"/>
    <s v="Base, Discretionary"/>
    <s v="FY19 Green Book, tbl 2.1"/>
  </r>
  <r>
    <x v="0"/>
    <x v="3"/>
    <x v="1"/>
    <x v="1"/>
    <n v="38630000000"/>
    <s v="OCO.GWOT"/>
    <s v="FY19 Green Book, tbl 2.1"/>
  </r>
  <r>
    <x v="0"/>
    <x v="3"/>
    <x v="2"/>
    <x v="1"/>
    <n v="47000000"/>
    <s v="Other Discretionary"/>
    <s v="FY19 Green Book, tbl 2.1"/>
  </r>
  <r>
    <x v="0"/>
    <x v="4"/>
    <x v="0"/>
    <x v="1"/>
    <n v="34652000000"/>
    <s v="Base, Discretionary"/>
    <s v="FY19 Green Book, tbl 2.1"/>
  </r>
  <r>
    <x v="0"/>
    <x v="4"/>
    <x v="1"/>
    <x v="1"/>
    <n v="24319000000"/>
    <s v="OCO.GWOT"/>
    <s v="FY19 Green Book, tbl 2.1"/>
  </r>
  <r>
    <x v="0"/>
    <x v="4"/>
    <x v="3"/>
    <x v="1"/>
    <n v="15000000"/>
    <s v="Emergency Relief"/>
    <s v="FY19 Green Book, tbl 2.1"/>
  </r>
  <r>
    <x v="0"/>
    <x v="5"/>
    <x v="0"/>
    <x v="1"/>
    <n v="30665000000"/>
    <s v="Base, Discretionary"/>
    <s v="FY19 Green Book, tbl 2.1"/>
  </r>
  <r>
    <x v="0"/>
    <x v="5"/>
    <x v="1"/>
    <x v="1"/>
    <n v="44518000000"/>
    <s v="OCO.GWOT"/>
    <s v="FY19 Green Book, tbl 2.1"/>
  </r>
  <r>
    <x v="0"/>
    <x v="5"/>
    <x v="4"/>
    <x v="1"/>
    <n v="273000000"/>
    <s v="Emergency Relief"/>
    <s v="FY19 Green Book, tbl 2.1"/>
  </r>
  <r>
    <x v="0"/>
    <x v="5"/>
    <x v="5"/>
    <x v="1"/>
    <n v="0"/>
    <s v="Emergency Relief"/>
    <s v="FY19 Green Book, tbl 2.1"/>
  </r>
  <r>
    <x v="0"/>
    <x v="0"/>
    <x v="0"/>
    <x v="2"/>
    <n v="11849000000"/>
    <s v="Base, Discretionary"/>
    <s v="FY19 Green Book, tbl 2.1"/>
  </r>
  <r>
    <x v="0"/>
    <x v="0"/>
    <x v="1"/>
    <x v="2"/>
    <n v="0"/>
    <s v="OCO.GWOT"/>
    <s v="FY19 Green Book, tbl 2.1"/>
  </r>
  <r>
    <x v="0"/>
    <x v="0"/>
    <x v="2"/>
    <x v="2"/>
    <n v="7000000"/>
    <s v="Other Discretionary"/>
    <s v="FY19 Green Book, tbl 2.1"/>
  </r>
  <r>
    <x v="0"/>
    <x v="1"/>
    <x v="0"/>
    <x v="2"/>
    <n v="11567000000"/>
    <s v="Base, Discretionary"/>
    <s v="FY19 Green Book, tbl 2.1"/>
  </r>
  <r>
    <x v="0"/>
    <x v="1"/>
    <x v="1"/>
    <x v="2"/>
    <n v="57000000"/>
    <s v="OCO.GWOT"/>
    <s v="FY19 Green Book, tbl 2.1"/>
  </r>
  <r>
    <x v="0"/>
    <x v="2"/>
    <x v="0"/>
    <x v="2"/>
    <n v="14578000000"/>
    <s v="Base, Discretionary"/>
    <s v="FY19 Green Book, tbl 2.1"/>
  </r>
  <r>
    <x v="0"/>
    <x v="2"/>
    <x v="1"/>
    <x v="2"/>
    <n v="750000000"/>
    <s v="OCO.GWOT"/>
    <s v="FY19 Green Book, tbl 2.1"/>
  </r>
  <r>
    <x v="0"/>
    <x v="3"/>
    <x v="0"/>
    <x v="2"/>
    <n v="13770000000"/>
    <s v="Base, Discretionary"/>
    <s v="FY19 Green Book, tbl 2.1"/>
  </r>
  <r>
    <x v="0"/>
    <x v="3"/>
    <x v="1"/>
    <x v="2"/>
    <n v="2160000000"/>
    <s v="OCO.GWOT"/>
    <s v="FY19 Green Book, tbl 2.1"/>
  </r>
  <r>
    <x v="0"/>
    <x v="3"/>
    <x v="2"/>
    <x v="2"/>
    <n v="0"/>
    <s v="Other Discretionary"/>
    <s v="FY19 Green Book, tbl 2.1"/>
  </r>
  <r>
    <x v="0"/>
    <x v="4"/>
    <x v="0"/>
    <x v="2"/>
    <n v="15337000000"/>
    <s v="Base, Discretionary"/>
    <s v="FY19 Green Book, tbl 2.1"/>
  </r>
  <r>
    <x v="0"/>
    <x v="4"/>
    <x v="1"/>
    <x v="2"/>
    <n v="10101000000"/>
    <s v="OCO.GWOT"/>
    <s v="FY19 Green Book, tbl 2.1"/>
  </r>
  <r>
    <x v="0"/>
    <x v="4"/>
    <x v="3"/>
    <x v="2"/>
    <n v="0"/>
    <s v="Emergency Relief"/>
    <s v="FY19 Green Book, tbl 2.1"/>
  </r>
  <r>
    <x v="0"/>
    <x v="5"/>
    <x v="0"/>
    <x v="2"/>
    <n v="14526000000"/>
    <s v="Base, Discretionary"/>
    <s v="FY19 Green Book, tbl 2.1"/>
  </r>
  <r>
    <x v="0"/>
    <x v="5"/>
    <x v="1"/>
    <x v="2"/>
    <n v="13560000000"/>
    <s v="OCO.GWOT"/>
    <s v="FY19 Green Book, tbl 2.1"/>
  </r>
  <r>
    <x v="0"/>
    <x v="5"/>
    <x v="4"/>
    <x v="2"/>
    <n v="49000000"/>
    <s v="Emergency Relief"/>
    <s v="FY19 Green Book, tbl 2.1"/>
  </r>
  <r>
    <x v="0"/>
    <x v="5"/>
    <x v="5"/>
    <x v="2"/>
    <n v="0"/>
    <s v="Emergency Relief"/>
    <s v="FY19 Green Book, tbl 2.1"/>
  </r>
  <r>
    <x v="0"/>
    <x v="0"/>
    <x v="0"/>
    <x v="3"/>
    <n v="6216000000"/>
    <s v="Base, Discretionary"/>
    <s v="FY19 Green Book, tbl 2.1"/>
  </r>
  <r>
    <x v="0"/>
    <x v="0"/>
    <x v="1"/>
    <x v="3"/>
    <n v="0"/>
    <s v="OCO.GWOT"/>
    <s v="FY19 Green Book, tbl 2.1"/>
  </r>
  <r>
    <x v="0"/>
    <x v="0"/>
    <x v="2"/>
    <x v="3"/>
    <n v="5000000"/>
    <s v="Other Discretionary"/>
    <s v="FY19 Green Book, tbl 2.1"/>
  </r>
  <r>
    <x v="0"/>
    <x v="1"/>
    <x v="0"/>
    <x v="3"/>
    <n v="7037000000"/>
    <s v="Base, Discretionary"/>
    <s v="FY19 Green Book, tbl 2.1"/>
  </r>
  <r>
    <x v="0"/>
    <x v="1"/>
    <x v="1"/>
    <x v="3"/>
    <n v="-7000000"/>
    <s v="OCO.GWOT"/>
    <s v="FY19 Green Book, tbl 2.1"/>
  </r>
  <r>
    <x v="0"/>
    <x v="2"/>
    <x v="0"/>
    <x v="3"/>
    <n v="7559000000"/>
    <s v="Base, Discretionary"/>
    <s v="FY19 Green Book, tbl 2.1"/>
  </r>
  <r>
    <x v="0"/>
    <x v="2"/>
    <x v="1"/>
    <x v="3"/>
    <n v="12000000"/>
    <s v="OCO.GWOT"/>
    <s v="FY19 Green Book, tbl 2.1"/>
  </r>
  <r>
    <x v="0"/>
    <x v="3"/>
    <x v="0"/>
    <x v="3"/>
    <n v="10217000000"/>
    <s v="Base, Discretionary"/>
    <s v="FY19 Green Book, tbl 2.1"/>
  </r>
  <r>
    <x v="0"/>
    <x v="3"/>
    <x v="1"/>
    <x v="3"/>
    <n v="0"/>
    <s v="OCO.GWOT"/>
    <s v="FY19 Green Book, tbl 2.1"/>
  </r>
  <r>
    <x v="0"/>
    <x v="3"/>
    <x v="2"/>
    <x v="3"/>
    <n v="0"/>
    <s v="Other Discretionary"/>
    <s v="FY19 Green Book, tbl 2.1"/>
  </r>
  <r>
    <x v="0"/>
    <x v="4"/>
    <x v="0"/>
    <x v="3"/>
    <n v="10417000000"/>
    <s v="Base, Discretionary"/>
    <s v="FY19 Green Book, tbl 2.1"/>
  </r>
  <r>
    <x v="0"/>
    <x v="4"/>
    <x v="1"/>
    <x v="3"/>
    <n v="39000000"/>
    <s v="OCO.GWOT"/>
    <s v="FY19 Green Book, tbl 2.1"/>
  </r>
  <r>
    <x v="0"/>
    <x v="4"/>
    <x v="3"/>
    <x v="3"/>
    <n v="0"/>
    <s v="Emergency Relief"/>
    <s v="FY19 Green Book, tbl 2.1"/>
  </r>
  <r>
    <x v="0"/>
    <x v="5"/>
    <x v="0"/>
    <x v="3"/>
    <n v="11625000000"/>
    <s v="Base, Discretionary"/>
    <s v="FY19 Green Book, tbl 2.1"/>
  </r>
  <r>
    <x v="0"/>
    <x v="5"/>
    <x v="1"/>
    <x v="3"/>
    <n v="68000000"/>
    <s v="OCO.GWOT"/>
    <s v="FY19 Green Book, tbl 2.1"/>
  </r>
  <r>
    <x v="0"/>
    <x v="5"/>
    <x v="4"/>
    <x v="3"/>
    <n v="0"/>
    <s v="Emergency Relief"/>
    <s v="FY19 Green Book, tbl 2.1"/>
  </r>
  <r>
    <x v="0"/>
    <x v="5"/>
    <x v="5"/>
    <x v="3"/>
    <n v="0"/>
    <s v="Emergency Relief"/>
    <s v="FY19 Green Book, tbl 2.1"/>
  </r>
  <r>
    <x v="0"/>
    <x v="0"/>
    <x v="0"/>
    <x v="4"/>
    <n v="1591000000"/>
    <s v="Base, Discretionary"/>
    <s v="FY19 Green Book, tbl 2.1"/>
  </r>
  <r>
    <x v="0"/>
    <x v="0"/>
    <x v="1"/>
    <x v="4"/>
    <n v="0"/>
    <s v="OCO.GWOT"/>
    <s v="FY19 Green Book, tbl 2.1"/>
  </r>
  <r>
    <x v="0"/>
    <x v="0"/>
    <x v="2"/>
    <x v="4"/>
    <n v="41000000"/>
    <s v="Other Discretionary"/>
    <s v="FY19 Green Book, tbl 2.1"/>
  </r>
  <r>
    <x v="0"/>
    <x v="1"/>
    <x v="0"/>
    <x v="4"/>
    <n v="2458000000"/>
    <s v="Base, Discretionary"/>
    <s v="FY19 Green Book, tbl 2.1"/>
  </r>
  <r>
    <x v="0"/>
    <x v="1"/>
    <x v="1"/>
    <x v="4"/>
    <n v="56000000"/>
    <s v="OCO.GWOT"/>
    <s v="FY19 Green Book, tbl 2.1"/>
  </r>
  <r>
    <x v="0"/>
    <x v="2"/>
    <x v="0"/>
    <x v="4"/>
    <n v="2136000000"/>
    <s v="Base, Discretionary"/>
    <s v="FY19 Green Book, tbl 2.1"/>
  </r>
  <r>
    <x v="0"/>
    <x v="2"/>
    <x v="1"/>
    <x v="4"/>
    <n v="0"/>
    <s v="OCO.GWOT"/>
    <s v="FY19 Green Book, tbl 2.1"/>
  </r>
  <r>
    <x v="0"/>
    <x v="3"/>
    <x v="0"/>
    <x v="4"/>
    <n v="1731000000"/>
    <s v="Base, Discretionary"/>
    <s v="FY19 Green Book, tbl 2.1"/>
  </r>
  <r>
    <x v="0"/>
    <x v="3"/>
    <x v="1"/>
    <x v="4"/>
    <n v="162000000"/>
    <s v="OCO.GWOT"/>
    <s v="FY19 Green Book, tbl 2.1"/>
  </r>
  <r>
    <x v="0"/>
    <x v="3"/>
    <x v="2"/>
    <x v="4"/>
    <n v="0"/>
    <s v="Other Discretionary"/>
    <s v="FY19 Green Book, tbl 2.1"/>
  </r>
  <r>
    <x v="0"/>
    <x v="4"/>
    <x v="0"/>
    <x v="4"/>
    <n v="2698000000"/>
    <s v="Base, Discretionary"/>
    <s v="FY19 Green Book, tbl 2.1"/>
  </r>
  <r>
    <x v="0"/>
    <x v="4"/>
    <x v="1"/>
    <x v="4"/>
    <n v="847000000"/>
    <s v="OCO.GWOT"/>
    <s v="FY19 Green Book, tbl 2.1"/>
  </r>
  <r>
    <x v="0"/>
    <x v="4"/>
    <x v="3"/>
    <x v="4"/>
    <n v="9000000"/>
    <s v="Emergency Relief"/>
    <s v="FY19 Green Book, tbl 2.1"/>
  </r>
  <r>
    <x v="0"/>
    <x v="5"/>
    <x v="0"/>
    <x v="4"/>
    <n v="3404000000"/>
    <s v="Base, Discretionary"/>
    <s v="FY19 Green Book, tbl 2.1"/>
  </r>
  <r>
    <x v="0"/>
    <x v="5"/>
    <x v="1"/>
    <x v="4"/>
    <n v="187000000"/>
    <s v="OCO.GWOT"/>
    <s v="FY19 Green Book, tbl 2.1"/>
  </r>
  <r>
    <x v="0"/>
    <x v="5"/>
    <x v="4"/>
    <x v="4"/>
    <n v="584000000"/>
    <s v="Emergency Relief"/>
    <s v="FY19 Green Book, tbl 2.1"/>
  </r>
  <r>
    <x v="0"/>
    <x v="5"/>
    <x v="5"/>
    <x v="4"/>
    <n v="0"/>
    <s v="Emergency Relief"/>
    <s v="FY19 Green Book, tbl 2.1"/>
  </r>
  <r>
    <x v="0"/>
    <x v="0"/>
    <x v="0"/>
    <x v="5"/>
    <n v="1179000000"/>
    <s v="Base, Discretionary"/>
    <s v="FY19 Green Book, tbl 2.1"/>
  </r>
  <r>
    <x v="0"/>
    <x v="0"/>
    <x v="1"/>
    <x v="5"/>
    <n v="0"/>
    <s v="OCO.GWOT"/>
    <s v="FY19 Green Book, tbl 2.1"/>
  </r>
  <r>
    <x v="0"/>
    <x v="0"/>
    <x v="2"/>
    <x v="5"/>
    <n v="26000000"/>
    <s v="Other Discretionary"/>
    <s v="FY19 Green Book, tbl 2.1"/>
  </r>
  <r>
    <x v="0"/>
    <x v="1"/>
    <x v="0"/>
    <x v="5"/>
    <n v="1378000000"/>
    <s v="Base, Discretionary"/>
    <s v="FY19 Green Book, tbl 2.1"/>
  </r>
  <r>
    <x v="0"/>
    <x v="1"/>
    <x v="1"/>
    <x v="5"/>
    <n v="0"/>
    <s v="OCO.GWOT"/>
    <s v="FY19 Green Book, tbl 2.1"/>
  </r>
  <r>
    <x v="0"/>
    <x v="2"/>
    <x v="0"/>
    <x v="5"/>
    <n v="1362000000"/>
    <s v="Base, Discretionary"/>
    <s v="FY19 Green Book, tbl 2.1"/>
  </r>
  <r>
    <x v="0"/>
    <x v="2"/>
    <x v="1"/>
    <x v="5"/>
    <n v="0"/>
    <s v="OCO.GWOT"/>
    <s v="FY19 Green Book, tbl 2.1"/>
  </r>
  <r>
    <x v="0"/>
    <x v="3"/>
    <x v="0"/>
    <x v="5"/>
    <n v="1330000000"/>
    <s v="Base, Discretionary"/>
    <s v="FY19 Green Book, tbl 2.1"/>
  </r>
  <r>
    <x v="0"/>
    <x v="3"/>
    <x v="1"/>
    <x v="5"/>
    <n v="11000000"/>
    <s v="OCO.GWOT"/>
    <s v="FY19 Green Book, tbl 2.1"/>
  </r>
  <r>
    <x v="0"/>
    <x v="3"/>
    <x v="2"/>
    <x v="5"/>
    <n v="0"/>
    <s v="Other Discretionary"/>
    <s v="FY19 Green Book, tbl 2.1"/>
  </r>
  <r>
    <x v="0"/>
    <x v="4"/>
    <x v="0"/>
    <x v="5"/>
    <n v="1528000000"/>
    <s v="Base, Discretionary"/>
    <s v="FY19 Green Book, tbl 2.1"/>
  </r>
  <r>
    <x v="0"/>
    <x v="4"/>
    <x v="1"/>
    <x v="5"/>
    <n v="0"/>
    <s v="OCO.GWOT"/>
    <s v="FY19 Green Book, tbl 2.1"/>
  </r>
  <r>
    <x v="0"/>
    <x v="4"/>
    <x v="3"/>
    <x v="5"/>
    <n v="1000000"/>
    <s v="Emergency Relief"/>
    <s v="FY19 Green Book, tbl 2.1"/>
  </r>
  <r>
    <x v="0"/>
    <x v="5"/>
    <x v="0"/>
    <x v="5"/>
    <n v="1240000000"/>
    <s v="Base, Discretionary"/>
    <s v="FY19 Green Book, tbl 2.1"/>
  </r>
  <r>
    <x v="0"/>
    <x v="5"/>
    <x v="1"/>
    <x v="5"/>
    <n v="0"/>
    <s v="OCO.GWOT"/>
    <s v="FY19 Green Book, tbl 2.1"/>
  </r>
  <r>
    <x v="0"/>
    <x v="5"/>
    <x v="4"/>
    <x v="5"/>
    <n v="0"/>
    <s v="Emergency Relief"/>
    <s v="FY19 Green Book, tbl 2.1"/>
  </r>
  <r>
    <x v="0"/>
    <x v="5"/>
    <x v="5"/>
    <x v="5"/>
    <n v="0"/>
    <s v="Emergency Relief"/>
    <s v="FY19 Green Book, tbl 2.1"/>
  </r>
  <r>
    <x v="0"/>
    <x v="0"/>
    <x v="0"/>
    <x v="6"/>
    <n v="12000000"/>
    <s v="Base, Discretionary"/>
    <s v="FY19 Green Book, tbl 2.1"/>
  </r>
  <r>
    <x v="0"/>
    <x v="0"/>
    <x v="1"/>
    <x v="6"/>
    <n v="0"/>
    <s v="OCO.GWOT"/>
    <s v="FY19 Green Book, tbl 2.1"/>
  </r>
  <r>
    <x v="0"/>
    <x v="0"/>
    <x v="2"/>
    <x v="6"/>
    <n v="0"/>
    <s v="Other Discretionary"/>
    <s v="FY19 Green Book, tbl 2.1"/>
  </r>
  <r>
    <x v="0"/>
    <x v="1"/>
    <x v="0"/>
    <x v="6"/>
    <n v="167000000"/>
    <s v="Base, Discretionary"/>
    <s v="FY19 Green Book, tbl 2.1"/>
  </r>
  <r>
    <x v="0"/>
    <x v="1"/>
    <x v="1"/>
    <x v="6"/>
    <n v="0"/>
    <s v="OCO.GWOT"/>
    <s v="FY19 Green Book, tbl 2.1"/>
  </r>
  <r>
    <x v="0"/>
    <x v="2"/>
    <x v="0"/>
    <x v="6"/>
    <n v="249000000"/>
    <s v="Base, Discretionary"/>
    <s v="FY19 Green Book, tbl 2.1"/>
  </r>
  <r>
    <x v="0"/>
    <x v="2"/>
    <x v="1"/>
    <x v="6"/>
    <n v="0"/>
    <s v="OCO.GWOT"/>
    <s v="FY19 Green Book, tbl 2.1"/>
  </r>
  <r>
    <x v="0"/>
    <x v="3"/>
    <x v="0"/>
    <x v="6"/>
    <n v="219000000"/>
    <s v="Base, Discretionary"/>
    <s v="FY19 Green Book, tbl 2.1"/>
  </r>
  <r>
    <x v="0"/>
    <x v="3"/>
    <x v="1"/>
    <x v="6"/>
    <n v="0"/>
    <s v="OCO.GWOT"/>
    <s v="FY19 Green Book, tbl 2.1"/>
  </r>
  <r>
    <x v="0"/>
    <x v="3"/>
    <x v="2"/>
    <x v="6"/>
    <n v="0"/>
    <s v="Other Discretionary"/>
    <s v="FY19 Green Book, tbl 2.1"/>
  </r>
  <r>
    <x v="0"/>
    <x v="4"/>
    <x v="0"/>
    <x v="6"/>
    <n v="0"/>
    <s v="Base, Discretionary"/>
    <s v="FY19 Green Book, tbl 2.1"/>
  </r>
  <r>
    <x v="0"/>
    <x v="4"/>
    <x v="1"/>
    <x v="6"/>
    <n v="0"/>
    <s v="OCO.GWOT"/>
    <s v="FY19 Green Book, tbl 2.1"/>
  </r>
  <r>
    <x v="0"/>
    <x v="4"/>
    <x v="3"/>
    <x v="6"/>
    <n v="0"/>
    <s v="Emergency Relief"/>
    <s v="FY19 Green Book, tbl 2.1"/>
  </r>
  <r>
    <x v="0"/>
    <x v="5"/>
    <x v="0"/>
    <x v="6"/>
    <n v="460000000"/>
    <s v="Base, Discretionary"/>
    <s v="FY19 Green Book, tbl 2.1"/>
  </r>
  <r>
    <x v="0"/>
    <x v="5"/>
    <x v="1"/>
    <x v="6"/>
    <n v="0"/>
    <s v="OCO.GWOT"/>
    <s v="FY19 Green Book, tbl 2.1"/>
  </r>
  <r>
    <x v="0"/>
    <x v="5"/>
    <x v="4"/>
    <x v="6"/>
    <n v="0"/>
    <s v="Emergency Relief"/>
    <s v="FY19 Green Book, tbl 2.1"/>
  </r>
  <r>
    <x v="0"/>
    <x v="5"/>
    <x v="5"/>
    <x v="6"/>
    <n v="0"/>
    <s v="Emergency Relief"/>
    <s v="FY19 Green Book, tbl 2.1"/>
  </r>
  <r>
    <x v="0"/>
    <x v="6"/>
    <x v="0"/>
    <x v="0"/>
    <n v="42403000000"/>
    <s v="Base, Discretionary"/>
    <s v="FY19 Green Book, tbl 2.1"/>
  </r>
  <r>
    <x v="0"/>
    <x v="6"/>
    <x v="1"/>
    <x v="0"/>
    <n v="14276000000"/>
    <s v="OCO.GWOT"/>
    <s v="FY19 Green Book, tbl 2.1"/>
  </r>
  <r>
    <x v="0"/>
    <x v="6"/>
    <x v="2"/>
    <x v="0"/>
    <n v="0"/>
    <s v="Other Discretionary"/>
    <s v="FY19 Green Book, tbl 2.1"/>
  </r>
  <r>
    <x v="0"/>
    <x v="7"/>
    <x v="0"/>
    <x v="0"/>
    <n v="46740000000"/>
    <s v="Base, Discretionary"/>
    <s v="FY19 Green Book, tbl 2.1"/>
  </r>
  <r>
    <x v="0"/>
    <x v="7"/>
    <x v="1"/>
    <x v="0"/>
    <n v="14673000000"/>
    <s v="OCO.GWOT"/>
    <s v="FY19 Green Book, tbl 2.1"/>
  </r>
  <r>
    <x v="0"/>
    <x v="8"/>
    <x v="0"/>
    <x v="0"/>
    <n v="52280000000"/>
    <s v="Base, Discretionary"/>
    <s v="FY19 Green Book, tbl 2.1"/>
  </r>
  <r>
    <x v="0"/>
    <x v="8"/>
    <x v="6"/>
    <x v="0"/>
    <n v="0"/>
    <s v="Other Discretionary"/>
    <s v="FY19 Green Book, tbl 2.1"/>
  </r>
  <r>
    <x v="0"/>
    <x v="8"/>
    <x v="1"/>
    <x v="0"/>
    <n v="989000000"/>
    <s v="OCO.GWOT"/>
    <s v="FY19 Green Book, tbl 2.1"/>
  </r>
  <r>
    <x v="0"/>
    <x v="8"/>
    <x v="7"/>
    <x v="0"/>
    <n v="13945000000"/>
    <s v="OCO.GWOT"/>
    <s v="FY19 Green Book, tbl 2.1"/>
  </r>
  <r>
    <x v="0"/>
    <x v="9"/>
    <x v="0"/>
    <x v="0"/>
    <n v="57917000000"/>
    <s v="Base, Discretionary"/>
    <s v="FY19 Green Book, tbl 2.1"/>
  </r>
  <r>
    <x v="0"/>
    <x v="9"/>
    <x v="7"/>
    <x v="0"/>
    <n v="12546000000"/>
    <s v="OCO.GWOT"/>
    <s v="FY19 Green Book, tbl 2.1"/>
  </r>
  <r>
    <x v="0"/>
    <x v="9"/>
    <x v="8"/>
    <x v="0"/>
    <n v="0"/>
    <s v="Emergency Relief"/>
    <s v="FY19 Green Book, tbl 2.1"/>
  </r>
  <r>
    <x v="0"/>
    <x v="10"/>
    <x v="0"/>
    <x v="0"/>
    <n v="58366000000"/>
    <s v="Base, Discretionary"/>
    <s v="FY19 Green Book, tbl 2.1"/>
  </r>
  <r>
    <x v="0"/>
    <x v="10"/>
    <x v="7"/>
    <x v="0"/>
    <n v="11672000000"/>
    <s v="OCO.GWOT"/>
    <s v="FY19 Green Book, tbl 2.1"/>
  </r>
  <r>
    <x v="0"/>
    <x v="11"/>
    <x v="0"/>
    <x v="0"/>
    <n v="60811000000"/>
    <s v="Base, Discretionary"/>
    <s v="FY19 Green Book, tbl 2.1"/>
  </r>
  <r>
    <x v="0"/>
    <x v="11"/>
    <x v="7"/>
    <x v="0"/>
    <n v="7827000000"/>
    <s v="OCO.GWOT"/>
    <s v="FY19 Green Book, tbl 2.1"/>
  </r>
  <r>
    <x v="0"/>
    <x v="6"/>
    <x v="0"/>
    <x v="1"/>
    <n v="28985000000"/>
    <s v="Base, Discretionary"/>
    <s v="FY19 Green Book, tbl 2.1"/>
  </r>
  <r>
    <x v="0"/>
    <x v="6"/>
    <x v="1"/>
    <x v="1"/>
    <n v="64400000000"/>
    <s v="OCO.GWOT"/>
    <s v="FY19 Green Book, tbl 2.1"/>
  </r>
  <r>
    <x v="0"/>
    <x v="6"/>
    <x v="2"/>
    <x v="1"/>
    <n v="0"/>
    <s v="Other Discretionary"/>
    <s v="FY19 Green Book, tbl 2.1"/>
  </r>
  <r>
    <x v="0"/>
    <x v="7"/>
    <x v="0"/>
    <x v="1"/>
    <n v="37028000000"/>
    <s v="Base, Discretionary"/>
    <s v="FY19 Green Book, tbl 2.1"/>
  </r>
  <r>
    <x v="0"/>
    <x v="7"/>
    <x v="1"/>
    <x v="1"/>
    <n v="59381000000"/>
    <s v="OCO.GWOT"/>
    <s v="FY19 Green Book, tbl 2.1"/>
  </r>
  <r>
    <x v="0"/>
    <x v="8"/>
    <x v="0"/>
    <x v="1"/>
    <n v="40092000000"/>
    <s v="Base, Discretionary"/>
    <s v="FY19 Green Book, tbl 2.1"/>
  </r>
  <r>
    <x v="0"/>
    <x v="8"/>
    <x v="6"/>
    <x v="1"/>
    <n v="1839000000"/>
    <s v="Other Discretionary"/>
    <s v="FY19 Green Book, tbl 2.1"/>
  </r>
  <r>
    <x v="0"/>
    <x v="8"/>
    <x v="1"/>
    <x v="1"/>
    <n v="39689000000"/>
    <s v="OCO.GWOT"/>
    <s v="FY19 Green Book, tbl 2.1"/>
  </r>
  <r>
    <x v="0"/>
    <x v="8"/>
    <x v="7"/>
    <x v="1"/>
    <n v="18655000000"/>
    <s v="OCO.GWOT"/>
    <s v="FY19 Green Book, tbl 2.1"/>
  </r>
  <r>
    <x v="0"/>
    <x v="9"/>
    <x v="0"/>
    <x v="1"/>
    <n v="40562000000"/>
    <s v="Base, Discretionary"/>
    <s v="FY19 Green Book, tbl 2.1"/>
  </r>
  <r>
    <x v="0"/>
    <x v="9"/>
    <x v="7"/>
    <x v="1"/>
    <n v="70799000000"/>
    <s v="OCO.GWOT"/>
    <s v="FY19 Green Book, tbl 2.1"/>
  </r>
  <r>
    <x v="0"/>
    <x v="9"/>
    <x v="8"/>
    <x v="1"/>
    <n v="218000000"/>
    <s v="Emergency Relief"/>
    <s v="FY19 Green Book, tbl 2.1"/>
  </r>
  <r>
    <x v="0"/>
    <x v="10"/>
    <x v="0"/>
    <x v="1"/>
    <n v="42121000000"/>
    <s v="Base, Discretionary"/>
    <s v="FY19 Green Book, tbl 2.1"/>
  </r>
  <r>
    <x v="0"/>
    <x v="10"/>
    <x v="7"/>
    <x v="1"/>
    <n v="72085000000"/>
    <s v="OCO.GWOT"/>
    <s v="FY19 Green Book, tbl 2.1"/>
  </r>
  <r>
    <x v="0"/>
    <x v="11"/>
    <x v="0"/>
    <x v="1"/>
    <n v="42171000000"/>
    <s v="Base, Discretionary"/>
    <s v="FY19 Green Book, tbl 2.1"/>
  </r>
  <r>
    <x v="0"/>
    <x v="11"/>
    <x v="7"/>
    <x v="1"/>
    <n v="54436000000"/>
    <s v="OCO.GWOT"/>
    <s v="FY19 Green Book, tbl 2.1"/>
  </r>
  <r>
    <x v="0"/>
    <x v="6"/>
    <x v="0"/>
    <x v="2"/>
    <n v="20185000000"/>
    <s v="Base, Discretionary"/>
    <s v="FY19 Green Book, tbl 2.1"/>
  </r>
  <r>
    <x v="0"/>
    <x v="6"/>
    <x v="1"/>
    <x v="2"/>
    <n v="28422000000"/>
    <s v="OCO.GWOT"/>
    <s v="FY19 Green Book, tbl 2.1"/>
  </r>
  <r>
    <x v="0"/>
    <x v="6"/>
    <x v="2"/>
    <x v="2"/>
    <n v="0"/>
    <s v="Other Discretionary"/>
    <s v="FY19 Green Book, tbl 2.1"/>
  </r>
  <r>
    <x v="0"/>
    <x v="7"/>
    <x v="0"/>
    <x v="2"/>
    <n v="36557000000"/>
    <s v="Base, Discretionary"/>
    <s v="FY19 Green Book, tbl 2.1"/>
  </r>
  <r>
    <x v="0"/>
    <x v="7"/>
    <x v="1"/>
    <x v="2"/>
    <n v="30628000000"/>
    <s v="OCO.GWOT"/>
    <s v="FY19 Green Book, tbl 2.1"/>
  </r>
  <r>
    <x v="0"/>
    <x v="8"/>
    <x v="0"/>
    <x v="2"/>
    <n v="27385000000"/>
    <s v="Base, Discretionary"/>
    <s v="FY19 Green Book, tbl 2.1"/>
  </r>
  <r>
    <x v="0"/>
    <x v="8"/>
    <x v="6"/>
    <x v="2"/>
    <n v="0"/>
    <s v="Other Discretionary"/>
    <s v="FY19 Green Book, tbl 2.1"/>
  </r>
  <r>
    <x v="0"/>
    <x v="8"/>
    <x v="1"/>
    <x v="2"/>
    <n v="3933000000"/>
    <s v="OCO.GWOT"/>
    <s v="FY19 Green Book, tbl 2.1"/>
  </r>
  <r>
    <x v="0"/>
    <x v="8"/>
    <x v="7"/>
    <x v="2"/>
    <n v="11967000000"/>
    <s v="OCO.GWOT"/>
    <s v="FY19 Green Book, tbl 2.1"/>
  </r>
  <r>
    <x v="0"/>
    <x v="9"/>
    <x v="0"/>
    <x v="2"/>
    <n v="19818000000"/>
    <s v="Base, Discretionary"/>
    <s v="FY19 Green Book, tbl 2.1"/>
  </r>
  <r>
    <x v="0"/>
    <x v="9"/>
    <x v="7"/>
    <x v="2"/>
    <n v="20245000000"/>
    <s v="OCO.GWOT"/>
    <s v="FY19 Green Book, tbl 2.1"/>
  </r>
  <r>
    <x v="0"/>
    <x v="9"/>
    <x v="8"/>
    <x v="2"/>
    <n v="0"/>
    <s v="Emergency Relief"/>
    <s v="FY19 Green Book, tbl 2.1"/>
  </r>
  <r>
    <x v="0"/>
    <x v="10"/>
    <x v="0"/>
    <x v="2"/>
    <n v="19638000000"/>
    <s v="Base, Discretionary"/>
    <s v="FY19 Green Book, tbl 2.1"/>
  </r>
  <r>
    <x v="0"/>
    <x v="10"/>
    <x v="7"/>
    <x v="2"/>
    <n v="16760000000"/>
    <s v="OCO.GWOT"/>
    <s v="FY19 Green Book, tbl 2.1"/>
  </r>
  <r>
    <x v="0"/>
    <x v="11"/>
    <x v="0"/>
    <x v="2"/>
    <n v="19609000000"/>
    <s v="Base, Discretionary"/>
    <s v="FY19 Green Book, tbl 2.1"/>
  </r>
  <r>
    <x v="0"/>
    <x v="11"/>
    <x v="7"/>
    <x v="2"/>
    <n v="5265000000"/>
    <s v="OCO.GWOT"/>
    <s v="FY19 Green Book, tbl 2.1"/>
  </r>
  <r>
    <x v="0"/>
    <x v="6"/>
    <x v="0"/>
    <x v="3"/>
    <n v="11203000000"/>
    <s v="Base, Discretionary"/>
    <s v="FY19 Green Book, tbl 2.1"/>
  </r>
  <r>
    <x v="0"/>
    <x v="6"/>
    <x v="1"/>
    <x v="3"/>
    <n v="100000000"/>
    <s v="OCO.GWOT"/>
    <s v="FY19 Green Book, tbl 2.1"/>
  </r>
  <r>
    <x v="0"/>
    <x v="6"/>
    <x v="2"/>
    <x v="3"/>
    <n v="0"/>
    <s v="Other Discretionary"/>
    <s v="FY19 Green Book, tbl 2.1"/>
  </r>
  <r>
    <x v="0"/>
    <x v="7"/>
    <x v="0"/>
    <x v="3"/>
    <n v="12297000000"/>
    <s v="Base, Discretionary"/>
    <s v="FY19 Green Book, tbl 2.1"/>
  </r>
  <r>
    <x v="0"/>
    <x v="7"/>
    <x v="1"/>
    <x v="3"/>
    <n v="150000000"/>
    <s v="OCO.GWOT"/>
    <s v="FY19 Green Book, tbl 2.1"/>
  </r>
  <r>
    <x v="0"/>
    <x v="8"/>
    <x v="0"/>
    <x v="3"/>
    <n v="12162000000"/>
    <s v="Base, Discretionary"/>
    <s v="FY19 Green Book, tbl 2.1"/>
  </r>
  <r>
    <x v="0"/>
    <x v="8"/>
    <x v="6"/>
    <x v="3"/>
    <n v="75000000"/>
    <s v="Other Discretionary"/>
    <s v="FY19 Green Book, tbl 2.1"/>
  </r>
  <r>
    <x v="0"/>
    <x v="8"/>
    <x v="1"/>
    <x v="3"/>
    <n v="0"/>
    <s v="OCO.GWOT"/>
    <s v="FY19 Green Book, tbl 2.1"/>
  </r>
  <r>
    <x v="0"/>
    <x v="8"/>
    <x v="7"/>
    <x v="3"/>
    <n v="-135000000"/>
    <s v="OCO.GWOT"/>
    <s v="FY19 Green Book, tbl 2.1"/>
  </r>
  <r>
    <x v="0"/>
    <x v="9"/>
    <x v="0"/>
    <x v="3"/>
    <n v="11424000000"/>
    <s v="Base, Discretionary"/>
    <s v="FY19 Green Book, tbl 2.1"/>
  </r>
  <r>
    <x v="0"/>
    <x v="9"/>
    <x v="7"/>
    <x v="3"/>
    <n v="139000000"/>
    <s v="OCO.GWOT"/>
    <s v="FY19 Green Book, tbl 2.1"/>
  </r>
  <r>
    <x v="0"/>
    <x v="9"/>
    <x v="8"/>
    <x v="3"/>
    <n v="0"/>
    <s v="Emergency Relief"/>
    <s v="FY19 Green Book, tbl 2.1"/>
  </r>
  <r>
    <x v="0"/>
    <x v="10"/>
    <x v="0"/>
    <x v="3"/>
    <n v="9653000000"/>
    <s v="Base, Discretionary"/>
    <s v="FY19 Green Book, tbl 2.1"/>
  </r>
  <r>
    <x v="0"/>
    <x v="10"/>
    <x v="7"/>
    <x v="3"/>
    <n v="300000000"/>
    <s v="OCO.GWOT"/>
    <s v="FY19 Green Book, tbl 2.1"/>
  </r>
  <r>
    <x v="0"/>
    <x v="11"/>
    <x v="0"/>
    <x v="3"/>
    <n v="8329000000"/>
    <s v="Base, Discretionary"/>
    <s v="FY19 Green Book, tbl 2.1"/>
  </r>
  <r>
    <x v="0"/>
    <x v="11"/>
    <x v="7"/>
    <x v="3"/>
    <n v="19000000"/>
    <s v="OCO.GWOT"/>
    <s v="FY19 Green Book, tbl 2.1"/>
  </r>
  <r>
    <x v="0"/>
    <x v="6"/>
    <x v="0"/>
    <x v="4"/>
    <n v="6465000000"/>
    <s v="Base, Discretionary"/>
    <s v="FY19 Green Book, tbl 2.1"/>
  </r>
  <r>
    <x v="0"/>
    <x v="6"/>
    <x v="1"/>
    <x v="4"/>
    <n v="1256000000"/>
    <s v="OCO.GWOT"/>
    <s v="FY19 Green Book, tbl 2.1"/>
  </r>
  <r>
    <x v="0"/>
    <x v="6"/>
    <x v="2"/>
    <x v="4"/>
    <n v="0"/>
    <s v="Other Discretionary"/>
    <s v="FY19 Green Book, tbl 2.1"/>
  </r>
  <r>
    <x v="0"/>
    <x v="7"/>
    <x v="0"/>
    <x v="4"/>
    <n v="8344000000"/>
    <s v="Base, Discretionary"/>
    <s v="FY19 Green Book, tbl 2.1"/>
  </r>
  <r>
    <x v="0"/>
    <x v="7"/>
    <x v="1"/>
    <x v="4"/>
    <n v="1868000000"/>
    <s v="OCO.GWOT"/>
    <s v="FY19 Green Book, tbl 2.1"/>
  </r>
  <r>
    <x v="0"/>
    <x v="8"/>
    <x v="0"/>
    <x v="4"/>
    <n v="10407000000"/>
    <s v="Base, Discretionary"/>
    <s v="FY19 Green Book, tbl 2.1"/>
  </r>
  <r>
    <x v="0"/>
    <x v="8"/>
    <x v="6"/>
    <x v="4"/>
    <n v="230000000"/>
    <s v="Other Discretionary"/>
    <s v="FY19 Green Book, tbl 2.1"/>
  </r>
  <r>
    <x v="0"/>
    <x v="8"/>
    <x v="1"/>
    <x v="4"/>
    <n v="-143000000"/>
    <s v="OCO.GWOT"/>
    <s v="FY19 Green Book, tbl 2.1"/>
  </r>
  <r>
    <x v="0"/>
    <x v="8"/>
    <x v="7"/>
    <x v="4"/>
    <n v="1326000000"/>
    <s v="OCO.GWOT"/>
    <s v="FY19 Green Book, tbl 2.1"/>
  </r>
  <r>
    <x v="0"/>
    <x v="9"/>
    <x v="0"/>
    <x v="4"/>
    <n v="8360000000"/>
    <s v="Base, Discretionary"/>
    <s v="FY19 Green Book, tbl 2.1"/>
  </r>
  <r>
    <x v="0"/>
    <x v="9"/>
    <x v="7"/>
    <x v="4"/>
    <n v="1167000000"/>
    <s v="OCO.GWOT"/>
    <s v="FY19 Green Book, tbl 2.1"/>
  </r>
  <r>
    <x v="0"/>
    <x v="9"/>
    <x v="8"/>
    <x v="4"/>
    <n v="0"/>
    <s v="Emergency Relief"/>
    <s v="FY19 Green Book, tbl 2.1"/>
  </r>
  <r>
    <x v="0"/>
    <x v="10"/>
    <x v="0"/>
    <x v="4"/>
    <n v="5738000000"/>
    <s v="Base, Discretionary"/>
    <s v="FY19 Green Book, tbl 2.1"/>
  </r>
  <r>
    <x v="0"/>
    <x v="10"/>
    <x v="7"/>
    <x v="4"/>
    <n v="981000000"/>
    <s v="OCO.GWOT"/>
    <s v="FY19 Green Book, tbl 2.1"/>
  </r>
  <r>
    <x v="0"/>
    <x v="11"/>
    <x v="0"/>
    <x v="4"/>
    <n v="4107000000"/>
    <s v="Base, Discretionary"/>
    <s v="FY19 Green Book, tbl 2.1"/>
  </r>
  <r>
    <x v="0"/>
    <x v="11"/>
    <x v="7"/>
    <x v="4"/>
    <n v="-155000000"/>
    <s v="OCO.GWOT"/>
    <s v="FY19 Green Book, tbl 2.1"/>
  </r>
  <r>
    <x v="0"/>
    <x v="6"/>
    <x v="0"/>
    <x v="5"/>
    <n v="1250000000"/>
    <s v="Base, Discretionary"/>
    <s v="FY19 Green Book, tbl 2.1"/>
  </r>
  <r>
    <x v="0"/>
    <x v="6"/>
    <x v="1"/>
    <x v="5"/>
    <n v="0"/>
    <s v="OCO.GWOT"/>
    <s v="FY19 Green Book, tbl 2.1"/>
  </r>
  <r>
    <x v="0"/>
    <x v="6"/>
    <x v="2"/>
    <x v="5"/>
    <n v="0"/>
    <s v="Other Discretionary"/>
    <s v="FY19 Green Book, tbl 2.1"/>
  </r>
  <r>
    <x v="0"/>
    <x v="7"/>
    <x v="0"/>
    <x v="5"/>
    <n v="1058000000"/>
    <s v="Base, Discretionary"/>
    <s v="FY19 Green Book, tbl 2.1"/>
  </r>
  <r>
    <x v="0"/>
    <x v="7"/>
    <x v="1"/>
    <x v="5"/>
    <n v="0"/>
    <s v="OCO.GWOT"/>
    <s v="FY19 Green Book, tbl 2.1"/>
  </r>
  <r>
    <x v="0"/>
    <x v="8"/>
    <x v="0"/>
    <x v="5"/>
    <n v="1296000000"/>
    <s v="Base, Discretionary"/>
    <s v="FY19 Green Book, tbl 2.1"/>
  </r>
  <r>
    <x v="0"/>
    <x v="8"/>
    <x v="6"/>
    <x v="5"/>
    <n v="38000000"/>
    <s v="Other Discretionary"/>
    <s v="FY19 Green Book, tbl 2.1"/>
  </r>
  <r>
    <x v="0"/>
    <x v="8"/>
    <x v="1"/>
    <x v="5"/>
    <n v="0"/>
    <s v="OCO.GWOT"/>
    <s v="FY19 Green Book, tbl 2.1"/>
  </r>
  <r>
    <x v="0"/>
    <x v="8"/>
    <x v="7"/>
    <x v="5"/>
    <n v="0"/>
    <s v="OCO.GWOT"/>
    <s v="FY19 Green Book, tbl 2.1"/>
  </r>
  <r>
    <x v="0"/>
    <x v="9"/>
    <x v="0"/>
    <x v="5"/>
    <n v="684000000"/>
    <s v="Base, Discretionary"/>
    <s v="FY19 Green Book, tbl 2.1"/>
  </r>
  <r>
    <x v="0"/>
    <x v="9"/>
    <x v="7"/>
    <x v="5"/>
    <n v="0"/>
    <s v="OCO.GWOT"/>
    <s v="FY19 Green Book, tbl 2.1"/>
  </r>
  <r>
    <x v="0"/>
    <x v="9"/>
    <x v="8"/>
    <x v="5"/>
    <n v="0"/>
    <s v="Emergency Relief"/>
    <s v="FY19 Green Book, tbl 2.1"/>
  </r>
  <r>
    <x v="0"/>
    <x v="10"/>
    <x v="0"/>
    <x v="5"/>
    <n v="609000000"/>
    <s v="Base, Discretionary"/>
    <s v="FY19 Green Book, tbl 2.1"/>
  </r>
  <r>
    <x v="0"/>
    <x v="10"/>
    <x v="7"/>
    <x v="5"/>
    <n v="0"/>
    <s v="OCO.GWOT"/>
    <s v="FY19 Green Book, tbl 2.1"/>
  </r>
  <r>
    <x v="0"/>
    <x v="11"/>
    <x v="0"/>
    <x v="5"/>
    <n v="670000000"/>
    <s v="Base, Discretionary"/>
    <s v="FY19 Green Book, tbl 2.1"/>
  </r>
  <r>
    <x v="0"/>
    <x v="11"/>
    <x v="7"/>
    <x v="5"/>
    <n v="0"/>
    <s v="OCO.GWOT"/>
    <s v="FY19 Green Book, tbl 2.1"/>
  </r>
  <r>
    <x v="0"/>
    <x v="6"/>
    <x v="0"/>
    <x v="6"/>
    <n v="628000000"/>
    <s v="Base, Discretionary"/>
    <s v="FY19 Green Book, tbl 2.1"/>
  </r>
  <r>
    <x v="0"/>
    <x v="6"/>
    <x v="1"/>
    <x v="6"/>
    <n v="0"/>
    <s v="OCO.GWOT"/>
    <s v="FY19 Green Book, tbl 2.1"/>
  </r>
  <r>
    <x v="0"/>
    <x v="6"/>
    <x v="2"/>
    <x v="6"/>
    <n v="0"/>
    <s v="Other Discretionary"/>
    <s v="FY19 Green Book, tbl 2.1"/>
  </r>
  <r>
    <x v="0"/>
    <x v="7"/>
    <x v="0"/>
    <x v="6"/>
    <n v="5000000"/>
    <s v="Base, Discretionary"/>
    <s v="FY19 Green Book, tbl 2.1"/>
  </r>
  <r>
    <x v="0"/>
    <x v="7"/>
    <x v="1"/>
    <x v="6"/>
    <n v="1319000000"/>
    <s v="OCO.GWOT"/>
    <s v="FY19 Green Book, tbl 2.1"/>
  </r>
  <r>
    <x v="0"/>
    <x v="8"/>
    <x v="0"/>
    <x v="6"/>
    <n v="102000000"/>
    <s v="Base, Discretionary"/>
    <s v="FY19 Green Book, tbl 2.1"/>
  </r>
  <r>
    <x v="0"/>
    <x v="8"/>
    <x v="6"/>
    <x v="6"/>
    <n v="0"/>
    <s v="Other Discretionary"/>
    <s v="FY19 Green Book, tbl 2.1"/>
  </r>
  <r>
    <x v="0"/>
    <x v="8"/>
    <x v="1"/>
    <x v="6"/>
    <n v="0"/>
    <s v="OCO.GWOT"/>
    <s v="FY19 Green Book, tbl 2.1"/>
  </r>
  <r>
    <x v="0"/>
    <x v="8"/>
    <x v="7"/>
    <x v="6"/>
    <n v="443000000"/>
    <s v="OCO.GWOT"/>
    <s v="FY19 Green Book, tbl 2.1"/>
  </r>
  <r>
    <x v="0"/>
    <x v="9"/>
    <x v="0"/>
    <x v="6"/>
    <n v="38000000"/>
    <s v="Base, Discretionary"/>
    <s v="FY19 Green Book, tbl 2.1"/>
  </r>
  <r>
    <x v="0"/>
    <x v="9"/>
    <x v="7"/>
    <x v="6"/>
    <n v="12000000"/>
    <s v="OCO.GWOT"/>
    <s v="FY19 Green Book, tbl 2.1"/>
  </r>
  <r>
    <x v="0"/>
    <x v="9"/>
    <x v="8"/>
    <x v="6"/>
    <n v="0"/>
    <s v="Emergency Relief"/>
    <s v="FY19 Green Book, tbl 2.1"/>
  </r>
  <r>
    <x v="0"/>
    <x v="10"/>
    <x v="0"/>
    <x v="6"/>
    <n v="0"/>
    <s v="Base, Discretionary"/>
    <s v="FY19 Green Book, tbl 2.1"/>
  </r>
  <r>
    <x v="0"/>
    <x v="10"/>
    <x v="7"/>
    <x v="6"/>
    <n v="0"/>
    <s v="OCO.GWOT"/>
    <s v="FY19 Green Book, tbl 2.1"/>
  </r>
  <r>
    <x v="0"/>
    <x v="11"/>
    <x v="0"/>
    <x v="6"/>
    <n v="101000000"/>
    <s v="Base, Discretionary"/>
    <s v="FY19 Green Book, tbl 2.1"/>
  </r>
  <r>
    <x v="0"/>
    <x v="11"/>
    <x v="7"/>
    <x v="6"/>
    <n v="54000000"/>
    <s v="OCO.GWOT"/>
    <s v="FY19 Green Book, tbl 2.1"/>
  </r>
  <r>
    <x v="0"/>
    <x v="12"/>
    <x v="0"/>
    <x v="0"/>
    <n v="56029000000"/>
    <s v="Base, Discretionary"/>
    <s v="FY19 Green Book, tbl 2.1"/>
  </r>
  <r>
    <x v="0"/>
    <x v="12"/>
    <x v="7"/>
    <x v="0"/>
    <n v="8925000000"/>
    <s v="OCO.GWOT"/>
    <s v="FY19 Green Book, tbl 2.1"/>
  </r>
  <r>
    <x v="0"/>
    <x v="12"/>
    <x v="9"/>
    <x v="0"/>
    <n v="0"/>
    <s v="Emergency Relief"/>
    <s v="FY19 Green Book, tbl 2.1"/>
  </r>
  <r>
    <x v="0"/>
    <x v="13"/>
    <x v="0"/>
    <x v="0"/>
    <n v="56336000000"/>
    <s v="Base, Discretionary"/>
    <s v="FY19 Green Book, tbl 2.1"/>
  </r>
  <r>
    <x v="0"/>
    <x v="13"/>
    <x v="7"/>
    <x v="0"/>
    <n v="5632000000"/>
    <s v="OCO.GWOT"/>
    <s v="FY19 Green Book, tbl 2.1"/>
  </r>
  <r>
    <x v="0"/>
    <x v="13"/>
    <x v="10"/>
    <x v="0"/>
    <n v="0"/>
    <s v="Other Discretionary"/>
    <s v="FY19 Green Book, tbl 2.1"/>
  </r>
  <r>
    <x v="0"/>
    <x v="14"/>
    <x v="0"/>
    <x v="0"/>
    <n v="56169000000"/>
    <s v="Base, Discretionary"/>
    <s v="FY19 Green Book, tbl 2.1"/>
  </r>
  <r>
    <x v="0"/>
    <x v="14"/>
    <x v="7"/>
    <x v="0"/>
    <n v="3302000000"/>
    <s v="OCO.GWOT"/>
    <s v="FY19 Green Book, tbl 2.1"/>
  </r>
  <r>
    <x v="0"/>
    <x v="14"/>
    <x v="11"/>
    <x v="0"/>
    <n v="0"/>
    <s v="Emergency Relief"/>
    <s v="FY19 Green Book, tbl 2.1"/>
  </r>
  <r>
    <x v="0"/>
    <x v="15"/>
    <x v="0"/>
    <x v="0"/>
    <n v="55971000000"/>
    <s v="Base, Discretionary"/>
    <s v="FY19 Green Book, tbl 2.1"/>
  </r>
  <r>
    <x v="0"/>
    <x v="15"/>
    <x v="7"/>
    <x v="0"/>
    <n v="1964000000"/>
    <s v="OCO.GWOT"/>
    <s v="FY19 Green Book, tbl 2.1"/>
  </r>
  <r>
    <x v="0"/>
    <x v="16"/>
    <x v="0"/>
    <x v="0"/>
    <n v="55311000000"/>
    <s v="Base, Discretionary"/>
    <s v="FY19 Green Book, tbl 2.1"/>
  </r>
  <r>
    <x v="0"/>
    <x v="16"/>
    <x v="7"/>
    <x v="0"/>
    <n v="2349000000"/>
    <s v="OCO.GWOT"/>
    <s v="FY19 Green Book, tbl 2.1"/>
  </r>
  <r>
    <x v="0"/>
    <x v="17"/>
    <x v="0"/>
    <x v="0"/>
    <n v="55582000000"/>
    <s v="Base, Discretionary"/>
    <s v="FY19 Green Book, tbl 2.1"/>
  </r>
  <r>
    <x v="0"/>
    <x v="17"/>
    <x v="7"/>
    <x v="0"/>
    <n v="2385000000"/>
    <s v="OCO.GWOT"/>
    <s v="FY19 Green Book, tbl 2.1"/>
  </r>
  <r>
    <x v="0"/>
    <x v="17"/>
    <x v="12"/>
    <x v="0"/>
    <n v="0"/>
    <s v="uncategorized"/>
    <s v="FY19 Green Book, tbl 2.1"/>
  </r>
  <r>
    <x v="0"/>
    <x v="18"/>
    <x v="0"/>
    <x v="0"/>
    <n v="60585000000"/>
    <s v="Base, Discretionary"/>
    <s v="FY19 Green Book, tbl 2.1"/>
  </r>
  <r>
    <x v="0"/>
    <x v="18"/>
    <x v="7"/>
    <x v="0"/>
    <n v="3161000000"/>
    <s v="OCO.GWOT"/>
    <s v="FY19 Green Book, tbl 2.1"/>
  </r>
  <r>
    <x v="0"/>
    <x v="12"/>
    <x v="0"/>
    <x v="1"/>
    <n v="44700000000"/>
    <s v="Base, Discretionary"/>
    <s v="FY19 Green Book, tbl 2.1"/>
  </r>
  <r>
    <x v="0"/>
    <x v="12"/>
    <x v="7"/>
    <x v="1"/>
    <n v="34464000000"/>
    <s v="OCO.GWOT"/>
    <s v="FY19 Green Book, tbl 2.1"/>
  </r>
  <r>
    <x v="0"/>
    <x v="12"/>
    <x v="9"/>
    <x v="1"/>
    <n v="9000000"/>
    <s v="Emergency Relief"/>
    <s v="FY19 Green Book, tbl 2.1"/>
  </r>
  <r>
    <x v="0"/>
    <x v="13"/>
    <x v="0"/>
    <x v="1"/>
    <n v="41012000000"/>
    <s v="Base, Discretionary"/>
    <s v="FY19 Green Book, tbl 2.1"/>
  </r>
  <r>
    <x v="0"/>
    <x v="13"/>
    <x v="7"/>
    <x v="1"/>
    <n v="35895000000"/>
    <s v="OCO.GWOT"/>
    <s v="FY19 Green Book, tbl 2.1"/>
  </r>
  <r>
    <x v="0"/>
    <x v="13"/>
    <x v="10"/>
    <x v="1"/>
    <n v="0"/>
    <s v="Other Discretionary"/>
    <s v="FY19 Green Book, tbl 2.1"/>
  </r>
  <r>
    <x v="0"/>
    <x v="14"/>
    <x v="0"/>
    <x v="1"/>
    <n v="41198000000"/>
    <s v="Base, Discretionary"/>
    <s v="FY19 Green Book, tbl 2.1"/>
  </r>
  <r>
    <x v="0"/>
    <x v="14"/>
    <x v="7"/>
    <x v="1"/>
    <n v="23328000000"/>
    <s v="OCO.GWOT"/>
    <s v="FY19 Green Book, tbl 2.1"/>
  </r>
  <r>
    <x v="0"/>
    <x v="14"/>
    <x v="11"/>
    <x v="1"/>
    <n v="0"/>
    <s v="Emergency Relief"/>
    <s v="FY19 Green Book, tbl 2.1"/>
  </r>
  <r>
    <x v="0"/>
    <x v="15"/>
    <x v="0"/>
    <x v="1"/>
    <n v="41789000000"/>
    <s v="Base, Discretionary"/>
    <s v="FY19 Green Book, tbl 2.1"/>
  </r>
  <r>
    <x v="0"/>
    <x v="15"/>
    <x v="7"/>
    <x v="1"/>
    <n v="19454000000"/>
    <s v="OCO.GWOT"/>
    <s v="FY19 Green Book, tbl 2.1"/>
  </r>
  <r>
    <x v="0"/>
    <x v="16"/>
    <x v="0"/>
    <x v="1"/>
    <n v="42163000000"/>
    <s v="Base, Discretionary"/>
    <s v="FY19 Green Book, tbl 2.1"/>
  </r>
  <r>
    <x v="0"/>
    <x v="16"/>
    <x v="7"/>
    <x v="1"/>
    <n v="26171000000"/>
    <s v="OCO.GWOT"/>
    <s v="FY19 Green Book, tbl 2.1"/>
  </r>
  <r>
    <x v="0"/>
    <x v="17"/>
    <x v="0"/>
    <x v="1"/>
    <n v="41584000000"/>
    <s v="Base, Discretionary"/>
    <s v="FY19 Green Book, tbl 2.1"/>
  </r>
  <r>
    <x v="0"/>
    <x v="17"/>
    <x v="7"/>
    <x v="1"/>
    <n v="26266000000"/>
    <s v="OCO.GWOT"/>
    <s v="FY19 Green Book, tbl 2.1"/>
  </r>
  <r>
    <x v="0"/>
    <x v="17"/>
    <x v="12"/>
    <x v="1"/>
    <n v="0"/>
    <s v="uncategorized"/>
    <s v="FY19 Green Book, tbl 2.1"/>
  </r>
  <r>
    <x v="0"/>
    <x v="18"/>
    <x v="0"/>
    <x v="1"/>
    <n v="52529000000"/>
    <s v="Base, Discretionary"/>
    <s v="FY19 Green Book, tbl 2.1"/>
  </r>
  <r>
    <x v="0"/>
    <x v="18"/>
    <x v="7"/>
    <x v="1"/>
    <n v="24963000000"/>
    <s v="OCO.GWOT"/>
    <s v="FY19 Green Book, tbl 2.1"/>
  </r>
  <r>
    <x v="0"/>
    <x v="12"/>
    <x v="0"/>
    <x v="2"/>
    <n v="15692000000"/>
    <s v="Base, Discretionary"/>
    <s v="FY19 Green Book, tbl 2.1"/>
  </r>
  <r>
    <x v="0"/>
    <x v="12"/>
    <x v="7"/>
    <x v="2"/>
    <n v="3154000000"/>
    <s v="OCO.GWOT"/>
    <s v="FY19 Green Book, tbl 2.1"/>
  </r>
  <r>
    <x v="0"/>
    <x v="12"/>
    <x v="9"/>
    <x v="2"/>
    <n v="1000000"/>
    <s v="Emergency Relief"/>
    <s v="FY19 Green Book, tbl 2.1"/>
  </r>
  <r>
    <x v="0"/>
    <x v="13"/>
    <x v="0"/>
    <x v="2"/>
    <n v="15134000000"/>
    <s v="Base, Discretionary"/>
    <s v="FY19 Green Book, tbl 2.1"/>
  </r>
  <r>
    <x v="0"/>
    <x v="13"/>
    <x v="7"/>
    <x v="2"/>
    <n v="3027000000"/>
    <s v="OCO.GWOT"/>
    <s v="FY19 Green Book, tbl 2.1"/>
  </r>
  <r>
    <x v="0"/>
    <x v="13"/>
    <x v="10"/>
    <x v="2"/>
    <n v="0"/>
    <s v="Other Discretionary"/>
    <s v="FY19 Green Book, tbl 2.1"/>
  </r>
  <r>
    <x v="0"/>
    <x v="14"/>
    <x v="0"/>
    <x v="2"/>
    <n v="14331000000"/>
    <s v="Base, Discretionary"/>
    <s v="FY19 Green Book, tbl 2.1"/>
  </r>
  <r>
    <x v="0"/>
    <x v="14"/>
    <x v="7"/>
    <x v="2"/>
    <n v="1579000000"/>
    <s v="OCO.GWOT"/>
    <s v="FY19 Green Book, tbl 2.1"/>
  </r>
  <r>
    <x v="0"/>
    <x v="14"/>
    <x v="11"/>
    <x v="2"/>
    <n v="0"/>
    <s v="Emergency Relief"/>
    <s v="FY19 Green Book, tbl 2.1"/>
  </r>
  <r>
    <x v="0"/>
    <x v="15"/>
    <x v="0"/>
    <x v="2"/>
    <n v="16938000000"/>
    <s v="Base, Discretionary"/>
    <s v="FY19 Green Book, tbl 2.1"/>
  </r>
  <r>
    <x v="0"/>
    <x v="15"/>
    <x v="7"/>
    <x v="2"/>
    <n v="2520000000"/>
    <s v="OCO.GWOT"/>
    <s v="FY19 Green Book, tbl 2.1"/>
  </r>
  <r>
    <x v="0"/>
    <x v="16"/>
    <x v="0"/>
    <x v="2"/>
    <n v="16508000000"/>
    <s v="Base, Discretionary"/>
    <s v="FY19 Green Book, tbl 2.1"/>
  </r>
  <r>
    <x v="0"/>
    <x v="16"/>
    <x v="7"/>
    <x v="2"/>
    <n v="5248000000"/>
    <s v="OCO.GWOT"/>
    <s v="FY19 Green Book, tbl 2.1"/>
  </r>
  <r>
    <x v="0"/>
    <x v="17"/>
    <x v="0"/>
    <x v="2"/>
    <n v="16271000000"/>
    <s v="Base, Discretionary"/>
    <s v="FY19 Green Book, tbl 2.1"/>
  </r>
  <r>
    <x v="0"/>
    <x v="17"/>
    <x v="7"/>
    <x v="2"/>
    <n v="4994000000"/>
    <s v="OCO.GWOT"/>
    <s v="FY19 Green Book, tbl 2.1"/>
  </r>
  <r>
    <x v="0"/>
    <x v="17"/>
    <x v="12"/>
    <x v="2"/>
    <n v="884000000"/>
    <s v="uncategorized"/>
    <s v="FY19 Green Book, tbl 2.1"/>
  </r>
  <r>
    <x v="0"/>
    <x v="18"/>
    <x v="0"/>
    <x v="2"/>
    <n v="22856000000"/>
    <s v="Base, Discretionary"/>
    <s v="FY19 Green Book, tbl 2.1"/>
  </r>
  <r>
    <x v="0"/>
    <x v="18"/>
    <x v="7"/>
    <x v="2"/>
    <n v="4964000000"/>
    <s v="OCO.GWOT"/>
    <s v="FY19 Green Book, tbl 2.1"/>
  </r>
  <r>
    <x v="0"/>
    <x v="12"/>
    <x v="0"/>
    <x v="3"/>
    <n v="7879000000"/>
    <s v="Base, Discretionary"/>
    <s v="FY19 Green Book, tbl 2.1"/>
  </r>
  <r>
    <x v="0"/>
    <x v="12"/>
    <x v="7"/>
    <x v="3"/>
    <n v="29000000"/>
    <s v="OCO.GWOT"/>
    <s v="FY19 Green Book, tbl 2.1"/>
  </r>
  <r>
    <x v="0"/>
    <x v="12"/>
    <x v="9"/>
    <x v="3"/>
    <n v="0"/>
    <s v="Emergency Relief"/>
    <s v="FY19 Green Book, tbl 2.1"/>
  </r>
  <r>
    <x v="0"/>
    <x v="13"/>
    <x v="0"/>
    <x v="3"/>
    <n v="7052000000"/>
    <s v="Base, Discretionary"/>
    <s v="FY19 Green Book, tbl 2.1"/>
  </r>
  <r>
    <x v="0"/>
    <x v="13"/>
    <x v="7"/>
    <x v="3"/>
    <n v="31000000"/>
    <s v="OCO.GWOT"/>
    <s v="FY19 Green Book, tbl 2.1"/>
  </r>
  <r>
    <x v="0"/>
    <x v="13"/>
    <x v="10"/>
    <x v="3"/>
    <n v="0"/>
    <s v="Other Discretionary"/>
    <s v="FY19 Green Book, tbl 2.1"/>
  </r>
  <r>
    <x v="0"/>
    <x v="14"/>
    <x v="0"/>
    <x v="3"/>
    <n v="6703000000"/>
    <s v="Base, Discretionary"/>
    <s v="FY19 Green Book, tbl 2.1"/>
  </r>
  <r>
    <x v="0"/>
    <x v="14"/>
    <x v="7"/>
    <x v="3"/>
    <n v="36000000"/>
    <s v="OCO.GWOT"/>
    <s v="FY19 Green Book, tbl 2.1"/>
  </r>
  <r>
    <x v="0"/>
    <x v="14"/>
    <x v="11"/>
    <x v="3"/>
    <n v="0"/>
    <s v="Emergency Relief"/>
    <s v="FY19 Green Book, tbl 2.1"/>
  </r>
  <r>
    <x v="0"/>
    <x v="15"/>
    <x v="0"/>
    <x v="3"/>
    <n v="7653000000"/>
    <s v="Base, Discretionary"/>
    <s v="FY19 Green Book, tbl 2.1"/>
  </r>
  <r>
    <x v="0"/>
    <x v="15"/>
    <x v="7"/>
    <x v="3"/>
    <n v="2000000"/>
    <s v="OCO.GWOT"/>
    <s v="FY19 Green Book, tbl 2.1"/>
  </r>
  <r>
    <x v="0"/>
    <x v="16"/>
    <x v="0"/>
    <x v="3"/>
    <n v="8359000000"/>
    <s v="Base, Discretionary"/>
    <s v="FY19 Green Book, tbl 2.1"/>
  </r>
  <r>
    <x v="0"/>
    <x v="16"/>
    <x v="7"/>
    <x v="3"/>
    <n v="358000000"/>
    <s v="OCO.GWOT"/>
    <s v="FY19 Green Book, tbl 2.1"/>
  </r>
  <r>
    <x v="0"/>
    <x v="17"/>
    <x v="0"/>
    <x v="3"/>
    <n v="8273000000"/>
    <s v="Base, Discretionary"/>
    <s v="FY19 Green Book, tbl 2.1"/>
  </r>
  <r>
    <x v="0"/>
    <x v="17"/>
    <x v="7"/>
    <x v="3"/>
    <n v="342000000"/>
    <s v="OCO.GWOT"/>
    <s v="FY19 Green Book, tbl 2.1"/>
  </r>
  <r>
    <x v="0"/>
    <x v="17"/>
    <x v="12"/>
    <x v="3"/>
    <n v="21000000"/>
    <s v="uncategorized"/>
    <s v="FY19 Green Book, tbl 2.1"/>
  </r>
  <r>
    <x v="0"/>
    <x v="18"/>
    <x v="0"/>
    <x v="3"/>
    <n v="10159000000"/>
    <s v="Base, Discretionary"/>
    <s v="FY19 Green Book, tbl 2.1"/>
  </r>
  <r>
    <x v="0"/>
    <x v="18"/>
    <x v="7"/>
    <x v="3"/>
    <n v="325000000"/>
    <s v="OCO.GWOT"/>
    <s v="FY19 Green Book, tbl 2.1"/>
  </r>
  <r>
    <x v="0"/>
    <x v="12"/>
    <x v="0"/>
    <x v="4"/>
    <n v="2757000000"/>
    <s v="Base, Discretionary"/>
    <s v="FY19 Green Book, tbl 2.1"/>
  </r>
  <r>
    <x v="0"/>
    <x v="12"/>
    <x v="7"/>
    <x v="4"/>
    <n v="-121000000"/>
    <s v="OCO.GWOT"/>
    <s v="FY19 Green Book, tbl 2.1"/>
  </r>
  <r>
    <x v="0"/>
    <x v="12"/>
    <x v="9"/>
    <x v="4"/>
    <n v="24000000"/>
    <s v="Emergency Relief"/>
    <s v="FY19 Green Book, tbl 2.1"/>
  </r>
  <r>
    <x v="0"/>
    <x v="13"/>
    <x v="0"/>
    <x v="4"/>
    <n v="1679000000"/>
    <s v="Base, Discretionary"/>
    <s v="FY19 Green Book, tbl 2.1"/>
  </r>
  <r>
    <x v="0"/>
    <x v="13"/>
    <x v="7"/>
    <x v="4"/>
    <n v="0"/>
    <s v="OCO.GWOT"/>
    <s v="FY19 Green Book, tbl 2.1"/>
  </r>
  <r>
    <x v="0"/>
    <x v="13"/>
    <x v="10"/>
    <x v="4"/>
    <n v="0"/>
    <s v="Other Discretionary"/>
    <s v="FY19 Green Book, tbl 2.1"/>
  </r>
  <r>
    <x v="0"/>
    <x v="14"/>
    <x v="0"/>
    <x v="4"/>
    <n v="971000000"/>
    <s v="Base, Discretionary"/>
    <s v="FY19 Green Book, tbl 2.1"/>
  </r>
  <r>
    <x v="0"/>
    <x v="14"/>
    <x v="7"/>
    <x v="4"/>
    <n v="37000000"/>
    <s v="OCO.GWOT"/>
    <s v="FY19 Green Book, tbl 2.1"/>
  </r>
  <r>
    <x v="0"/>
    <x v="14"/>
    <x v="11"/>
    <x v="4"/>
    <n v="0"/>
    <s v="Emergency Relief"/>
    <s v="FY19 Green Book, tbl 2.1"/>
  </r>
  <r>
    <x v="0"/>
    <x v="15"/>
    <x v="0"/>
    <x v="4"/>
    <n v="1105000000"/>
    <s v="Base, Discretionary"/>
    <s v="FY19 Green Book, tbl 2.1"/>
  </r>
  <r>
    <x v="0"/>
    <x v="15"/>
    <x v="7"/>
    <x v="4"/>
    <n v="0"/>
    <s v="OCO.GWOT"/>
    <s v="FY19 Green Book, tbl 2.1"/>
  </r>
  <r>
    <x v="0"/>
    <x v="16"/>
    <x v="0"/>
    <x v="4"/>
    <n v="953000000"/>
    <s v="Base, Discretionary"/>
    <s v="FY19 Green Book, tbl 2.1"/>
  </r>
  <r>
    <x v="0"/>
    <x v="16"/>
    <x v="7"/>
    <x v="4"/>
    <n v="80000000"/>
    <s v="OCO.GWOT"/>
    <s v="FY19 Green Book, tbl 2.1"/>
  </r>
  <r>
    <x v="0"/>
    <x v="17"/>
    <x v="0"/>
    <x v="4"/>
    <n v="949000000"/>
    <s v="Base, Discretionary"/>
    <s v="FY19 Green Book, tbl 2.1"/>
  </r>
  <r>
    <x v="0"/>
    <x v="17"/>
    <x v="7"/>
    <x v="4"/>
    <n v="80000000"/>
    <s v="OCO.GWOT"/>
    <s v="FY19 Green Book, tbl 2.1"/>
  </r>
  <r>
    <x v="0"/>
    <x v="17"/>
    <x v="12"/>
    <x v="4"/>
    <n v="0"/>
    <s v="uncategorized"/>
    <s v="FY19 Green Book, tbl 2.1"/>
  </r>
  <r>
    <x v="0"/>
    <x v="18"/>
    <x v="0"/>
    <x v="4"/>
    <n v="1320000000"/>
    <s v="Base, Discretionary"/>
    <s v="FY19 Green Book, tbl 2.1"/>
  </r>
  <r>
    <x v="0"/>
    <x v="18"/>
    <x v="7"/>
    <x v="4"/>
    <n v="261000000"/>
    <s v="OCO.GWOT"/>
    <s v="FY19 Green Book, tbl 2.1"/>
  </r>
  <r>
    <x v="0"/>
    <x v="12"/>
    <x v="0"/>
    <x v="5"/>
    <n v="495000000"/>
    <s v="Base, Discretionary"/>
    <s v="FY19 Green Book, tbl 2.1"/>
  </r>
  <r>
    <x v="0"/>
    <x v="12"/>
    <x v="7"/>
    <x v="5"/>
    <n v="0"/>
    <s v="OCO.GWOT"/>
    <s v="FY19 Green Book, tbl 2.1"/>
  </r>
  <r>
    <x v="0"/>
    <x v="12"/>
    <x v="9"/>
    <x v="5"/>
    <n v="0"/>
    <s v="Emergency Relief"/>
    <s v="FY19 Green Book, tbl 2.1"/>
  </r>
  <r>
    <x v="0"/>
    <x v="13"/>
    <x v="0"/>
    <x v="5"/>
    <n v="540000000"/>
    <s v="Base, Discretionary"/>
    <s v="FY19 Green Book, tbl 2.1"/>
  </r>
  <r>
    <x v="0"/>
    <x v="13"/>
    <x v="7"/>
    <x v="5"/>
    <n v="0"/>
    <s v="OCO.GWOT"/>
    <s v="FY19 Green Book, tbl 2.1"/>
  </r>
  <r>
    <x v="0"/>
    <x v="13"/>
    <x v="10"/>
    <x v="5"/>
    <n v="0"/>
    <s v="Other Discretionary"/>
    <s v="FY19 Green Book, tbl 2.1"/>
  </r>
  <r>
    <x v="0"/>
    <x v="14"/>
    <x v="0"/>
    <x v="5"/>
    <n v="430000000"/>
    <s v="Base, Discretionary"/>
    <s v="FY19 Green Book, tbl 2.1"/>
  </r>
  <r>
    <x v="0"/>
    <x v="14"/>
    <x v="7"/>
    <x v="5"/>
    <n v="0"/>
    <s v="OCO.GWOT"/>
    <s v="FY19 Green Book, tbl 2.1"/>
  </r>
  <r>
    <x v="0"/>
    <x v="14"/>
    <x v="11"/>
    <x v="5"/>
    <n v="0"/>
    <s v="Emergency Relief"/>
    <s v="FY19 Green Book, tbl 2.1"/>
  </r>
  <r>
    <x v="0"/>
    <x v="15"/>
    <x v="0"/>
    <x v="5"/>
    <n v="443000000"/>
    <s v="Base, Discretionary"/>
    <s v="FY19 Green Book, tbl 2.1"/>
  </r>
  <r>
    <x v="0"/>
    <x v="15"/>
    <x v="7"/>
    <x v="5"/>
    <n v="0"/>
    <s v="OCO.GWOT"/>
    <s v="FY19 Green Book, tbl 2.1"/>
  </r>
  <r>
    <x v="0"/>
    <x v="16"/>
    <x v="0"/>
    <x v="5"/>
    <n v="483000000"/>
    <s v="Base, Discretionary"/>
    <s v="FY19 Green Book, tbl 2.1"/>
  </r>
  <r>
    <x v="0"/>
    <x v="16"/>
    <x v="7"/>
    <x v="5"/>
    <n v="0"/>
    <s v="OCO.GWOT"/>
    <s v="FY19 Green Book, tbl 2.1"/>
  </r>
  <r>
    <x v="0"/>
    <x v="17"/>
    <x v="0"/>
    <x v="5"/>
    <n v="480000000"/>
    <s v="Base, Discretionary"/>
    <s v="FY19 Green Book, tbl 2.1"/>
  </r>
  <r>
    <x v="0"/>
    <x v="17"/>
    <x v="7"/>
    <x v="5"/>
    <n v="0"/>
    <s v="OCO.GWOT"/>
    <s v="FY19 Green Book, tbl 2.1"/>
  </r>
  <r>
    <x v="0"/>
    <x v="17"/>
    <x v="12"/>
    <x v="5"/>
    <n v="0"/>
    <s v="uncategorized"/>
    <s v="FY19 Green Book, tbl 2.1"/>
  </r>
  <r>
    <x v="0"/>
    <x v="18"/>
    <x v="0"/>
    <x v="5"/>
    <n v="707000000"/>
    <s v="Base, Discretionary"/>
    <s v="FY19 Green Book, tbl 2.1"/>
  </r>
  <r>
    <x v="0"/>
    <x v="18"/>
    <x v="7"/>
    <x v="5"/>
    <n v="0"/>
    <s v="OCO.GWOT"/>
    <s v="FY19 Green Book, tbl 2.1"/>
  </r>
  <r>
    <x v="0"/>
    <x v="12"/>
    <x v="0"/>
    <x v="6"/>
    <n v="103000000"/>
    <s v="Base, Discretionary"/>
    <s v="FY19 Green Book, tbl 2.1"/>
  </r>
  <r>
    <x v="0"/>
    <x v="12"/>
    <x v="7"/>
    <x v="6"/>
    <n v="0"/>
    <s v="OCO.GWOT"/>
    <s v="FY19 Green Book, tbl 2.1"/>
  </r>
  <r>
    <x v="0"/>
    <x v="12"/>
    <x v="9"/>
    <x v="6"/>
    <n v="0"/>
    <s v="Emergency Relief"/>
    <s v="FY19 Green Book, tbl 2.1"/>
  </r>
  <r>
    <x v="0"/>
    <x v="13"/>
    <x v="0"/>
    <x v="6"/>
    <n v="220000000"/>
    <s v="Base, Discretionary"/>
    <s v="FY19 Green Book, tbl 2.1"/>
  </r>
  <r>
    <x v="0"/>
    <x v="13"/>
    <x v="7"/>
    <x v="6"/>
    <n v="0"/>
    <s v="OCO.GWOT"/>
    <s v="FY19 Green Book, tbl 2.1"/>
  </r>
  <r>
    <x v="0"/>
    <x v="13"/>
    <x v="10"/>
    <x v="6"/>
    <n v="0"/>
    <s v="Other Discretionary"/>
    <s v="FY19 Green Book, tbl 2.1"/>
  </r>
  <r>
    <x v="0"/>
    <x v="14"/>
    <x v="0"/>
    <x v="6"/>
    <n v="239000000"/>
    <s v="Base, Discretionary"/>
    <s v="FY19 Green Book, tbl 2.1"/>
  </r>
  <r>
    <x v="0"/>
    <x v="14"/>
    <x v="7"/>
    <x v="6"/>
    <n v="0"/>
    <s v="OCO.GWOT"/>
    <s v="FY19 Green Book, tbl 2.1"/>
  </r>
  <r>
    <x v="0"/>
    <x v="14"/>
    <x v="11"/>
    <x v="6"/>
    <n v="0"/>
    <s v="Emergency Relief"/>
    <s v="FY19 Green Book, tbl 2.1"/>
  </r>
  <r>
    <x v="0"/>
    <x v="15"/>
    <x v="0"/>
    <x v="6"/>
    <n v="195000000"/>
    <s v="Base, Discretionary"/>
    <s v="FY19 Green Book, tbl 2.1"/>
  </r>
  <r>
    <x v="0"/>
    <x v="15"/>
    <x v="7"/>
    <x v="6"/>
    <n v="0"/>
    <s v="OCO.GWOT"/>
    <s v="FY19 Green Book, tbl 2.1"/>
  </r>
  <r>
    <x v="0"/>
    <x v="16"/>
    <x v="0"/>
    <x v="6"/>
    <n v="245000000"/>
    <s v="Base, Discretionary"/>
    <s v="FY19 Green Book, tbl 2.1"/>
  </r>
  <r>
    <x v="0"/>
    <x v="16"/>
    <x v="7"/>
    <x v="6"/>
    <n v="0"/>
    <s v="OCO.GWOT"/>
    <s v="FY19 Green Book, tbl 2.1"/>
  </r>
  <r>
    <x v="0"/>
    <x v="17"/>
    <x v="0"/>
    <x v="6"/>
    <n v="195000000"/>
    <s v="Base, Discretionary"/>
    <s v="FY19 Green Book, tbl 2.1"/>
  </r>
  <r>
    <x v="0"/>
    <x v="17"/>
    <x v="7"/>
    <x v="6"/>
    <n v="49000000"/>
    <s v="OCO.GWOT"/>
    <s v="FY19 Green Book, tbl 2.1"/>
  </r>
  <r>
    <x v="0"/>
    <x v="17"/>
    <x v="12"/>
    <x v="6"/>
    <n v="0"/>
    <s v="uncategorized"/>
    <s v="FY19 Green Book, tbl 2.1"/>
  </r>
  <r>
    <x v="0"/>
    <x v="18"/>
    <x v="0"/>
    <x v="6"/>
    <n v="159000000"/>
    <s v="Base, Discretionary"/>
    <s v="FY19 Green Book, tbl 2.1"/>
  </r>
  <r>
    <x v="0"/>
    <x v="18"/>
    <x v="7"/>
    <x v="6"/>
    <n v="7000000"/>
    <s v="OCO.GWOT"/>
    <s v="FY19 Green Book, tbl 2.1"/>
  </r>
  <r>
    <x v="1"/>
    <x v="0"/>
    <x v="0"/>
    <x v="0"/>
    <n v="26721000000"/>
    <s v="Base, Discretionary"/>
    <s v="FY19 Green Book, tbl 2.1"/>
  </r>
  <r>
    <x v="1"/>
    <x v="0"/>
    <x v="1"/>
    <x v="0"/>
    <n v="0"/>
    <s v="OCO.GWOT"/>
    <s v="FY19 Green Book, tbl 2.1"/>
  </r>
  <r>
    <x v="1"/>
    <x v="0"/>
    <x v="2"/>
    <x v="0"/>
    <n v="153000000"/>
    <s v="Other Discretionary"/>
    <s v="FY19 Green Book, tbl 2.1"/>
  </r>
  <r>
    <x v="1"/>
    <x v="1"/>
    <x v="0"/>
    <x v="0"/>
    <n v="29956000000"/>
    <s v="Base, Discretionary"/>
    <s v="FY19 Green Book, tbl 2.1"/>
  </r>
  <r>
    <x v="1"/>
    <x v="1"/>
    <x v="1"/>
    <x v="0"/>
    <n v="0"/>
    <s v="OCO.GWOT"/>
    <s v="FY19 Green Book, tbl 2.1"/>
  </r>
  <r>
    <x v="1"/>
    <x v="2"/>
    <x v="0"/>
    <x v="0"/>
    <n v="33083000000"/>
    <s v="Base, Discretionary"/>
    <s v="FY19 Green Book, tbl 2.1"/>
  </r>
  <r>
    <x v="1"/>
    <x v="2"/>
    <x v="1"/>
    <x v="0"/>
    <n v="3082000000"/>
    <s v="OCO.GWOT"/>
    <s v="FY19 Green Book, tbl 2.1"/>
  </r>
  <r>
    <x v="1"/>
    <x v="3"/>
    <x v="0"/>
    <x v="0"/>
    <n v="35003000000"/>
    <s v="Base, Discretionary"/>
    <s v="FY19 Green Book, tbl 2.1"/>
  </r>
  <r>
    <x v="1"/>
    <x v="3"/>
    <x v="1"/>
    <x v="0"/>
    <n v="1839000000"/>
    <s v="OCO.GWOT"/>
    <s v="FY19 Green Book, tbl 2.1"/>
  </r>
  <r>
    <x v="1"/>
    <x v="3"/>
    <x v="2"/>
    <x v="0"/>
    <n v="0"/>
    <s v="Other Discretionary"/>
    <s v="FY19 Green Book, tbl 2.1"/>
  </r>
  <r>
    <x v="1"/>
    <x v="4"/>
    <x v="0"/>
    <x v="0"/>
    <n v="36741000000"/>
    <s v="Base, Discretionary"/>
    <s v="FY19 Green Book, tbl 2.1"/>
  </r>
  <r>
    <x v="1"/>
    <x v="4"/>
    <x v="1"/>
    <x v="0"/>
    <n v="1907000000"/>
    <s v="OCO.GWOT"/>
    <s v="FY19 Green Book, tbl 2.1"/>
  </r>
  <r>
    <x v="1"/>
    <x v="4"/>
    <x v="3"/>
    <x v="0"/>
    <n v="0"/>
    <s v="Emergency Relief"/>
    <s v="FY19 Green Book, tbl 2.1"/>
  </r>
  <r>
    <x v="1"/>
    <x v="5"/>
    <x v="0"/>
    <x v="0"/>
    <n v="37158000000"/>
    <s v="Base, Discretionary"/>
    <s v="FY19 Green Book, tbl 2.1"/>
  </r>
  <r>
    <x v="1"/>
    <x v="5"/>
    <x v="1"/>
    <x v="0"/>
    <n v="2893000000"/>
    <s v="OCO.GWOT"/>
    <s v="FY19 Green Book, tbl 2.1"/>
  </r>
  <r>
    <x v="1"/>
    <x v="5"/>
    <x v="4"/>
    <x v="0"/>
    <n v="138000000"/>
    <s v="Emergency Relief"/>
    <s v="FY19 Green Book, tbl 2.1"/>
  </r>
  <r>
    <x v="1"/>
    <x v="5"/>
    <x v="5"/>
    <x v="0"/>
    <n v="0"/>
    <s v="Emergency Relief"/>
    <s v="FY19 Green Book, tbl 2.1"/>
  </r>
  <r>
    <x v="1"/>
    <x v="0"/>
    <x v="0"/>
    <x v="1"/>
    <n v="27702000000"/>
    <s v="Base, Discretionary"/>
    <s v="FY19 Green Book, tbl 2.1"/>
  </r>
  <r>
    <x v="1"/>
    <x v="0"/>
    <x v="1"/>
    <x v="1"/>
    <n v="0"/>
    <s v="OCO.GWOT"/>
    <s v="FY19 Green Book, tbl 2.1"/>
  </r>
  <r>
    <x v="1"/>
    <x v="0"/>
    <x v="2"/>
    <x v="1"/>
    <n v="1320000000"/>
    <s v="Other Discretionary"/>
    <s v="FY19 Green Book, tbl 2.1"/>
  </r>
  <r>
    <x v="1"/>
    <x v="1"/>
    <x v="0"/>
    <x v="1"/>
    <n v="32584000000"/>
    <s v="Base, Discretionary"/>
    <s v="FY19 Green Book, tbl 2.1"/>
  </r>
  <r>
    <x v="1"/>
    <x v="1"/>
    <x v="1"/>
    <x v="1"/>
    <n v="37000000"/>
    <s v="OCO.GWOT"/>
    <s v="FY19 Green Book, tbl 2.1"/>
  </r>
  <r>
    <x v="1"/>
    <x v="2"/>
    <x v="0"/>
    <x v="1"/>
    <n v="35228000000"/>
    <s v="Base, Discretionary"/>
    <s v="FY19 Green Book, tbl 2.1"/>
  </r>
  <r>
    <x v="1"/>
    <x v="2"/>
    <x v="1"/>
    <x v="1"/>
    <n v="7415000000"/>
    <s v="OCO.GWOT"/>
    <s v="FY19 Green Book, tbl 2.1"/>
  </r>
  <r>
    <x v="1"/>
    <x v="3"/>
    <x v="0"/>
    <x v="1"/>
    <n v="33366000000"/>
    <s v="Base, Discretionary"/>
    <s v="FY19 Green Book, tbl 2.1"/>
  </r>
  <r>
    <x v="1"/>
    <x v="3"/>
    <x v="1"/>
    <x v="1"/>
    <n v="5103000000"/>
    <s v="OCO.GWOT"/>
    <s v="FY19 Green Book, tbl 2.1"/>
  </r>
  <r>
    <x v="1"/>
    <x v="3"/>
    <x v="2"/>
    <x v="1"/>
    <n v="94000000"/>
    <s v="Other Discretionary"/>
    <s v="FY19 Green Book, tbl 2.1"/>
  </r>
  <r>
    <x v="1"/>
    <x v="4"/>
    <x v="0"/>
    <x v="1"/>
    <n v="34784000000"/>
    <s v="Base, Discretionary"/>
    <s v="FY19 Green Book, tbl 2.1"/>
  </r>
  <r>
    <x v="1"/>
    <x v="4"/>
    <x v="1"/>
    <x v="1"/>
    <n v="4113000000"/>
    <s v="OCO.GWOT"/>
    <s v="FY19 Green Book, tbl 2.1"/>
  </r>
  <r>
    <x v="1"/>
    <x v="4"/>
    <x v="3"/>
    <x v="1"/>
    <n v="580000000"/>
    <s v="Emergency Relief"/>
    <s v="FY19 Green Book, tbl 2.1"/>
  </r>
  <r>
    <x v="1"/>
    <x v="5"/>
    <x v="0"/>
    <x v="1"/>
    <n v="35043000000"/>
    <s v="Base, Discretionary"/>
    <s v="FY19 Green Book, tbl 2.1"/>
  </r>
  <r>
    <x v="1"/>
    <x v="5"/>
    <x v="1"/>
    <x v="1"/>
    <n v="8081000000"/>
    <s v="OCO.GWOT"/>
    <s v="FY19 Green Book, tbl 2.1"/>
  </r>
  <r>
    <x v="1"/>
    <x v="5"/>
    <x v="4"/>
    <x v="1"/>
    <n v="1006000000"/>
    <s v="Emergency Relief"/>
    <s v="FY19 Green Book, tbl 2.1"/>
  </r>
  <r>
    <x v="1"/>
    <x v="5"/>
    <x v="5"/>
    <x v="1"/>
    <n v="0"/>
    <s v="Emergency Relief"/>
    <s v="FY19 Green Book, tbl 2.1"/>
  </r>
  <r>
    <x v="1"/>
    <x v="0"/>
    <x v="0"/>
    <x v="2"/>
    <n v="26285000000"/>
    <s v="Base, Discretionary"/>
    <s v="FY19 Green Book, tbl 2.1"/>
  </r>
  <r>
    <x v="1"/>
    <x v="0"/>
    <x v="1"/>
    <x v="2"/>
    <n v="0"/>
    <s v="OCO.GWOT"/>
    <s v="FY19 Green Book, tbl 2.1"/>
  </r>
  <r>
    <x v="1"/>
    <x v="0"/>
    <x v="2"/>
    <x v="2"/>
    <n v="15000000"/>
    <s v="Other Discretionary"/>
    <s v="FY19 Green Book, tbl 2.1"/>
  </r>
  <r>
    <x v="1"/>
    <x v="1"/>
    <x v="0"/>
    <x v="2"/>
    <n v="24127000000"/>
    <s v="Base, Discretionary"/>
    <s v="FY19 Green Book, tbl 2.1"/>
  </r>
  <r>
    <x v="1"/>
    <x v="1"/>
    <x v="1"/>
    <x v="2"/>
    <n v="242000000"/>
    <s v="OCO.GWOT"/>
    <s v="FY19 Green Book, tbl 2.1"/>
  </r>
  <r>
    <x v="1"/>
    <x v="2"/>
    <x v="0"/>
    <x v="2"/>
    <n v="27191000000"/>
    <s v="Base, Discretionary"/>
    <s v="FY19 Green Book, tbl 2.1"/>
  </r>
  <r>
    <x v="1"/>
    <x v="2"/>
    <x v="1"/>
    <x v="2"/>
    <n v="0"/>
    <s v="OCO.GWOT"/>
    <s v="FY19 Green Book, tbl 2.1"/>
  </r>
  <r>
    <x v="1"/>
    <x v="3"/>
    <x v="0"/>
    <x v="2"/>
    <n v="29371000000"/>
    <s v="Base, Discretionary"/>
    <s v="FY19 Green Book, tbl 2.1"/>
  </r>
  <r>
    <x v="1"/>
    <x v="3"/>
    <x v="1"/>
    <x v="2"/>
    <n v="617000000"/>
    <s v="OCO.GWOT"/>
    <s v="FY19 Green Book, tbl 2.1"/>
  </r>
  <r>
    <x v="1"/>
    <x v="3"/>
    <x v="2"/>
    <x v="2"/>
    <n v="0"/>
    <s v="Other Discretionary"/>
    <s v="FY19 Green Book, tbl 2.1"/>
  </r>
  <r>
    <x v="1"/>
    <x v="4"/>
    <x v="0"/>
    <x v="2"/>
    <n v="28430000000"/>
    <s v="Base, Discretionary"/>
    <s v="FY19 Green Book, tbl 2.1"/>
  </r>
  <r>
    <x v="1"/>
    <x v="4"/>
    <x v="1"/>
    <x v="2"/>
    <n v="3759000000"/>
    <s v="OCO.GWOT"/>
    <s v="FY19 Green Book, tbl 2.1"/>
  </r>
  <r>
    <x v="1"/>
    <x v="4"/>
    <x v="3"/>
    <x v="2"/>
    <n v="7000000"/>
    <s v="Emergency Relief"/>
    <s v="FY19 Green Book, tbl 2.1"/>
  </r>
  <r>
    <x v="1"/>
    <x v="5"/>
    <x v="0"/>
    <x v="2"/>
    <n v="28635000000"/>
    <s v="Base, Discretionary"/>
    <s v="FY19 Green Book, tbl 2.1"/>
  </r>
  <r>
    <x v="1"/>
    <x v="5"/>
    <x v="1"/>
    <x v="2"/>
    <n v="5581000000"/>
    <s v="OCO.GWOT"/>
    <s v="FY19 Green Book, tbl 2.1"/>
  </r>
  <r>
    <x v="1"/>
    <x v="5"/>
    <x v="4"/>
    <x v="2"/>
    <n v="2621000000"/>
    <s v="Emergency Relief"/>
    <s v="FY19 Green Book, tbl 2.1"/>
  </r>
  <r>
    <x v="1"/>
    <x v="5"/>
    <x v="5"/>
    <x v="2"/>
    <n v="0"/>
    <s v="Emergency Relief"/>
    <s v="FY19 Green Book, tbl 2.1"/>
  </r>
  <r>
    <x v="1"/>
    <x v="0"/>
    <x v="0"/>
    <x v="3"/>
    <n v="9451000000"/>
    <s v="Base, Discretionary"/>
    <s v="FY19 Green Book, tbl 2.1"/>
  </r>
  <r>
    <x v="1"/>
    <x v="0"/>
    <x v="1"/>
    <x v="3"/>
    <n v="0"/>
    <s v="OCO.GWOT"/>
    <s v="FY19 Green Book, tbl 2.1"/>
  </r>
  <r>
    <x v="1"/>
    <x v="0"/>
    <x v="2"/>
    <x v="3"/>
    <n v="128000000"/>
    <s v="Other Discretionary"/>
    <s v="FY19 Green Book, tbl 2.1"/>
  </r>
  <r>
    <x v="1"/>
    <x v="1"/>
    <x v="0"/>
    <x v="3"/>
    <n v="11402000000"/>
    <s v="Base, Discretionary"/>
    <s v="FY19 Green Book, tbl 2.1"/>
  </r>
  <r>
    <x v="1"/>
    <x v="1"/>
    <x v="1"/>
    <x v="3"/>
    <n v="-15000000"/>
    <s v="OCO.GWOT"/>
    <s v="FY19 Green Book, tbl 2.1"/>
  </r>
  <r>
    <x v="1"/>
    <x v="2"/>
    <x v="0"/>
    <x v="3"/>
    <n v="13668000000"/>
    <s v="Base, Discretionary"/>
    <s v="FY19 Green Book, tbl 2.1"/>
  </r>
  <r>
    <x v="1"/>
    <x v="2"/>
    <x v="1"/>
    <x v="3"/>
    <n v="-1000000"/>
    <s v="OCO.GWOT"/>
    <s v="FY19 Green Book, tbl 2.1"/>
  </r>
  <r>
    <x v="1"/>
    <x v="3"/>
    <x v="0"/>
    <x v="3"/>
    <n v="14888000000"/>
    <s v="Base, Discretionary"/>
    <s v="FY19 Green Book, tbl 2.1"/>
  </r>
  <r>
    <x v="1"/>
    <x v="3"/>
    <x v="1"/>
    <x v="3"/>
    <n v="34000000"/>
    <s v="OCO.GWOT"/>
    <s v="FY19 Green Book, tbl 2.1"/>
  </r>
  <r>
    <x v="1"/>
    <x v="3"/>
    <x v="2"/>
    <x v="3"/>
    <n v="0"/>
    <s v="Other Discretionary"/>
    <s v="FY19 Green Book, tbl 2.1"/>
  </r>
  <r>
    <x v="1"/>
    <x v="4"/>
    <x v="0"/>
    <x v="3"/>
    <n v="16696000000"/>
    <s v="Base, Discretionary"/>
    <s v="FY19 Green Book, tbl 2.1"/>
  </r>
  <r>
    <x v="1"/>
    <x v="4"/>
    <x v="1"/>
    <x v="3"/>
    <n v="204000000"/>
    <s v="OCO.GWOT"/>
    <s v="FY19 Green Book, tbl 2.1"/>
  </r>
  <r>
    <x v="1"/>
    <x v="4"/>
    <x v="3"/>
    <x v="3"/>
    <n v="0"/>
    <s v="Emergency Relief"/>
    <s v="FY19 Green Book, tbl 2.1"/>
  </r>
  <r>
    <x v="1"/>
    <x v="5"/>
    <x v="0"/>
    <x v="3"/>
    <n v="18834000000"/>
    <s v="Base, Discretionary"/>
    <s v="FY19 Green Book, tbl 2.1"/>
  </r>
  <r>
    <x v="1"/>
    <x v="5"/>
    <x v="1"/>
    <x v="3"/>
    <n v="125000000"/>
    <s v="OCO.GWOT"/>
    <s v="FY19 Green Book, tbl 2.1"/>
  </r>
  <r>
    <x v="1"/>
    <x v="5"/>
    <x v="4"/>
    <x v="3"/>
    <n v="14000000"/>
    <s v="Emergency Relief"/>
    <s v="FY19 Green Book, tbl 2.1"/>
  </r>
  <r>
    <x v="1"/>
    <x v="5"/>
    <x v="5"/>
    <x v="3"/>
    <n v="0"/>
    <s v="Emergency Relief"/>
    <s v="FY19 Green Book, tbl 2.1"/>
  </r>
  <r>
    <x v="1"/>
    <x v="0"/>
    <x v="0"/>
    <x v="4"/>
    <n v="1415000000"/>
    <s v="Base, Discretionary"/>
    <s v="FY19 Green Book, tbl 2.1"/>
  </r>
  <r>
    <x v="1"/>
    <x v="0"/>
    <x v="1"/>
    <x v="4"/>
    <n v="0"/>
    <s v="OCO.GWOT"/>
    <s v="FY19 Green Book, tbl 2.1"/>
  </r>
  <r>
    <x v="1"/>
    <x v="0"/>
    <x v="2"/>
    <x v="4"/>
    <n v="3000000"/>
    <s v="Other Discretionary"/>
    <s v="FY19 Green Book, tbl 2.1"/>
  </r>
  <r>
    <x v="1"/>
    <x v="1"/>
    <x v="0"/>
    <x v="4"/>
    <n v="1374000000"/>
    <s v="Base, Discretionary"/>
    <s v="FY19 Green Book, tbl 2.1"/>
  </r>
  <r>
    <x v="1"/>
    <x v="1"/>
    <x v="1"/>
    <x v="4"/>
    <n v="2000000"/>
    <s v="OCO.GWOT"/>
    <s v="FY19 Green Book, tbl 2.1"/>
  </r>
  <r>
    <x v="1"/>
    <x v="2"/>
    <x v="0"/>
    <x v="4"/>
    <n v="1644000000"/>
    <s v="Base, Discretionary"/>
    <s v="FY19 Green Book, tbl 2.1"/>
  </r>
  <r>
    <x v="1"/>
    <x v="2"/>
    <x v="1"/>
    <x v="4"/>
    <n v="48000000"/>
    <s v="OCO.GWOT"/>
    <s v="FY19 Green Book, tbl 2.1"/>
  </r>
  <r>
    <x v="1"/>
    <x v="3"/>
    <x v="0"/>
    <x v="4"/>
    <n v="1345000000"/>
    <s v="Base, Discretionary"/>
    <s v="FY19 Green Book, tbl 2.1"/>
  </r>
  <r>
    <x v="1"/>
    <x v="3"/>
    <x v="1"/>
    <x v="4"/>
    <n v="46000000"/>
    <s v="OCO.GWOT"/>
    <s v="FY19 Green Book, tbl 2.1"/>
  </r>
  <r>
    <x v="1"/>
    <x v="3"/>
    <x v="2"/>
    <x v="4"/>
    <n v="0"/>
    <s v="Other Discretionary"/>
    <s v="FY19 Green Book, tbl 2.1"/>
  </r>
  <r>
    <x v="1"/>
    <x v="4"/>
    <x v="0"/>
    <x v="4"/>
    <n v="1090000000"/>
    <s v="Base, Discretionary"/>
    <s v="FY19 Green Book, tbl 2.1"/>
  </r>
  <r>
    <x v="1"/>
    <x v="4"/>
    <x v="1"/>
    <x v="4"/>
    <n v="140000000"/>
    <s v="OCO.GWOT"/>
    <s v="FY19 Green Book, tbl 2.1"/>
  </r>
  <r>
    <x v="1"/>
    <x v="4"/>
    <x v="3"/>
    <x v="4"/>
    <n v="139000000"/>
    <s v="Emergency Relief"/>
    <s v="FY19 Green Book, tbl 2.1"/>
  </r>
  <r>
    <x v="1"/>
    <x v="5"/>
    <x v="0"/>
    <x v="4"/>
    <n v="1389000000"/>
    <s v="Base, Discretionary"/>
    <s v="FY19 Green Book, tbl 2.1"/>
  </r>
  <r>
    <x v="1"/>
    <x v="5"/>
    <x v="1"/>
    <x v="4"/>
    <n v="0"/>
    <s v="OCO.GWOT"/>
    <s v="FY19 Green Book, tbl 2.1"/>
  </r>
  <r>
    <x v="1"/>
    <x v="5"/>
    <x v="4"/>
    <x v="4"/>
    <n v="419000000"/>
    <s v="Emergency Relief"/>
    <s v="FY19 Green Book, tbl 2.1"/>
  </r>
  <r>
    <x v="1"/>
    <x v="5"/>
    <x v="5"/>
    <x v="4"/>
    <n v="0"/>
    <s v="Emergency Relief"/>
    <s v="FY19 Green Book, tbl 2.1"/>
  </r>
  <r>
    <x v="1"/>
    <x v="0"/>
    <x v="0"/>
    <x v="5"/>
    <n v="1292000000"/>
    <s v="Base, Discretionary"/>
    <s v="FY19 Green Book, tbl 2.1"/>
  </r>
  <r>
    <x v="1"/>
    <x v="0"/>
    <x v="1"/>
    <x v="5"/>
    <n v="0"/>
    <s v="OCO.GWOT"/>
    <s v="FY19 Green Book, tbl 2.1"/>
  </r>
  <r>
    <x v="1"/>
    <x v="0"/>
    <x v="2"/>
    <x v="5"/>
    <n v="20000000"/>
    <s v="Other Discretionary"/>
    <s v="FY19 Green Book, tbl 2.1"/>
  </r>
  <r>
    <x v="1"/>
    <x v="1"/>
    <x v="0"/>
    <x v="5"/>
    <n v="1228000000"/>
    <s v="Base, Discretionary"/>
    <s v="FY19 Green Book, tbl 2.1"/>
  </r>
  <r>
    <x v="1"/>
    <x v="1"/>
    <x v="1"/>
    <x v="5"/>
    <n v="0"/>
    <s v="OCO.GWOT"/>
    <s v="FY19 Green Book, tbl 2.1"/>
  </r>
  <r>
    <x v="1"/>
    <x v="2"/>
    <x v="0"/>
    <x v="5"/>
    <n v="1194000000"/>
    <s v="Base, Discretionary"/>
    <s v="FY19 Green Book, tbl 2.1"/>
  </r>
  <r>
    <x v="1"/>
    <x v="2"/>
    <x v="1"/>
    <x v="5"/>
    <n v="0"/>
    <s v="OCO.GWOT"/>
    <s v="FY19 Green Book, tbl 2.1"/>
  </r>
  <r>
    <x v="1"/>
    <x v="3"/>
    <x v="0"/>
    <x v="5"/>
    <n v="979000000"/>
    <s v="Base, Discretionary"/>
    <s v="FY19 Green Book, tbl 2.1"/>
  </r>
  <r>
    <x v="1"/>
    <x v="3"/>
    <x v="1"/>
    <x v="5"/>
    <n v="6000000"/>
    <s v="OCO.GWOT"/>
    <s v="FY19 Green Book, tbl 2.1"/>
  </r>
  <r>
    <x v="1"/>
    <x v="3"/>
    <x v="2"/>
    <x v="5"/>
    <n v="0"/>
    <s v="Other Discretionary"/>
    <s v="FY19 Green Book, tbl 2.1"/>
  </r>
  <r>
    <x v="1"/>
    <x v="4"/>
    <x v="0"/>
    <x v="5"/>
    <n v="703000000"/>
    <s v="Base, Discretionary"/>
    <s v="FY19 Green Book, tbl 2.1"/>
  </r>
  <r>
    <x v="1"/>
    <x v="4"/>
    <x v="1"/>
    <x v="5"/>
    <n v="0"/>
    <s v="OCO.GWOT"/>
    <s v="FY19 Green Book, tbl 2.1"/>
  </r>
  <r>
    <x v="1"/>
    <x v="4"/>
    <x v="3"/>
    <x v="5"/>
    <n v="9000000"/>
    <s v="Emergency Relief"/>
    <s v="FY19 Green Book, tbl 2.1"/>
  </r>
  <r>
    <x v="1"/>
    <x v="5"/>
    <x v="0"/>
    <x v="5"/>
    <n v="688000000"/>
    <s v="Base, Discretionary"/>
    <s v="FY19 Green Book, tbl 2.1"/>
  </r>
  <r>
    <x v="1"/>
    <x v="5"/>
    <x v="1"/>
    <x v="5"/>
    <n v="0"/>
    <s v="OCO.GWOT"/>
    <s v="FY19 Green Book, tbl 2.1"/>
  </r>
  <r>
    <x v="1"/>
    <x v="5"/>
    <x v="4"/>
    <x v="5"/>
    <n v="135000000"/>
    <s v="Emergency Relief"/>
    <s v="FY19 Green Book, tbl 2.1"/>
  </r>
  <r>
    <x v="1"/>
    <x v="5"/>
    <x v="5"/>
    <x v="5"/>
    <n v="0"/>
    <s v="Emergency Relief"/>
    <s v="FY19 Green Book, tbl 2.1"/>
  </r>
  <r>
    <x v="1"/>
    <x v="0"/>
    <x v="0"/>
    <x v="6"/>
    <n v="485000000"/>
    <s v="Base, Discretionary"/>
    <s v="FY19 Green Book, tbl 2.1"/>
  </r>
  <r>
    <x v="1"/>
    <x v="0"/>
    <x v="1"/>
    <x v="6"/>
    <n v="0"/>
    <s v="OCO.GWOT"/>
    <s v="FY19 Green Book, tbl 2.1"/>
  </r>
  <r>
    <x v="1"/>
    <x v="0"/>
    <x v="2"/>
    <x v="6"/>
    <n v="0"/>
    <s v="Other Discretionary"/>
    <s v="FY19 Green Book, tbl 2.1"/>
  </r>
  <r>
    <x v="1"/>
    <x v="1"/>
    <x v="0"/>
    <x v="6"/>
    <n v="722000000"/>
    <s v="Base, Discretionary"/>
    <s v="FY19 Green Book, tbl 2.1"/>
  </r>
  <r>
    <x v="1"/>
    <x v="1"/>
    <x v="1"/>
    <x v="6"/>
    <n v="0"/>
    <s v="OCO.GWOT"/>
    <s v="FY19 Green Book, tbl 2.1"/>
  </r>
  <r>
    <x v="1"/>
    <x v="2"/>
    <x v="0"/>
    <x v="6"/>
    <n v="893000000"/>
    <s v="Base, Discretionary"/>
    <s v="FY19 Green Book, tbl 2.1"/>
  </r>
  <r>
    <x v="1"/>
    <x v="2"/>
    <x v="1"/>
    <x v="6"/>
    <n v="0"/>
    <s v="OCO.GWOT"/>
    <s v="FY19 Green Book, tbl 2.1"/>
  </r>
  <r>
    <x v="1"/>
    <x v="3"/>
    <x v="0"/>
    <x v="6"/>
    <n v="1067000000"/>
    <s v="Base, Discretionary"/>
    <s v="FY19 Green Book, tbl 2.1"/>
  </r>
  <r>
    <x v="1"/>
    <x v="3"/>
    <x v="1"/>
    <x v="6"/>
    <n v="24000000"/>
    <s v="OCO.GWOT"/>
    <s v="FY19 Green Book, tbl 2.1"/>
  </r>
  <r>
    <x v="1"/>
    <x v="3"/>
    <x v="2"/>
    <x v="6"/>
    <n v="0"/>
    <s v="Other Discretionary"/>
    <s v="FY19 Green Book, tbl 2.1"/>
  </r>
  <r>
    <x v="1"/>
    <x v="4"/>
    <x v="0"/>
    <x v="6"/>
    <n v="1498000000"/>
    <s v="Base, Discretionary"/>
    <s v="FY19 Green Book, tbl 2.1"/>
  </r>
  <r>
    <x v="1"/>
    <x v="4"/>
    <x v="1"/>
    <x v="6"/>
    <n v="32000000"/>
    <s v="OCO.GWOT"/>
    <s v="FY19 Green Book, tbl 2.1"/>
  </r>
  <r>
    <x v="1"/>
    <x v="4"/>
    <x v="3"/>
    <x v="6"/>
    <n v="0"/>
    <s v="Emergency Relief"/>
    <s v="FY19 Green Book, tbl 2.1"/>
  </r>
  <r>
    <x v="1"/>
    <x v="5"/>
    <x v="0"/>
    <x v="6"/>
    <n v="1198000000"/>
    <s v="Base, Discretionary"/>
    <s v="FY19 Green Book, tbl 2.1"/>
  </r>
  <r>
    <x v="1"/>
    <x v="5"/>
    <x v="1"/>
    <x v="6"/>
    <n v="0"/>
    <s v="OCO.GWOT"/>
    <s v="FY19 Green Book, tbl 2.1"/>
  </r>
  <r>
    <x v="1"/>
    <x v="5"/>
    <x v="4"/>
    <x v="6"/>
    <n v="10000000"/>
    <s v="Emergency Relief"/>
    <s v="FY19 Green Book, tbl 2.1"/>
  </r>
  <r>
    <x v="1"/>
    <x v="5"/>
    <x v="5"/>
    <x v="6"/>
    <n v="0"/>
    <s v="Emergency Relief"/>
    <s v="FY19 Green Book, tbl 2.1"/>
  </r>
  <r>
    <x v="1"/>
    <x v="6"/>
    <x v="0"/>
    <x v="0"/>
    <n v="37844000000"/>
    <s v="Base, Discretionary"/>
    <s v="FY19 Green Book, tbl 2.1"/>
  </r>
  <r>
    <x v="1"/>
    <x v="6"/>
    <x v="1"/>
    <x v="0"/>
    <n v="2992000000"/>
    <s v="OCO.GWOT"/>
    <s v="FY19 Green Book, tbl 2.1"/>
  </r>
  <r>
    <x v="1"/>
    <x v="6"/>
    <x v="2"/>
    <x v="0"/>
    <n v="0"/>
    <s v="Other Discretionary"/>
    <s v="FY19 Green Book, tbl 2.1"/>
  </r>
  <r>
    <x v="1"/>
    <x v="7"/>
    <x v="0"/>
    <x v="0"/>
    <n v="39702000000"/>
    <s v="Base, Discretionary"/>
    <s v="FY19 Green Book, tbl 2.1"/>
  </r>
  <r>
    <x v="1"/>
    <x v="7"/>
    <x v="1"/>
    <x v="0"/>
    <n v="2962000000"/>
    <s v="OCO.GWOT"/>
    <s v="FY19 Green Book, tbl 2.1"/>
  </r>
  <r>
    <x v="1"/>
    <x v="8"/>
    <x v="0"/>
    <x v="0"/>
    <n v="41498000000"/>
    <s v="Base, Discretionary"/>
    <s v="FY19 Green Book, tbl 2.1"/>
  </r>
  <r>
    <x v="1"/>
    <x v="8"/>
    <x v="6"/>
    <x v="0"/>
    <n v="0"/>
    <s v="Other Discretionary"/>
    <s v="FY19 Green Book, tbl 2.1"/>
  </r>
  <r>
    <x v="1"/>
    <x v="8"/>
    <x v="1"/>
    <x v="0"/>
    <n v="130000000"/>
    <s v="OCO.GWOT"/>
    <s v="FY19 Green Book, tbl 2.1"/>
  </r>
  <r>
    <x v="1"/>
    <x v="8"/>
    <x v="7"/>
    <x v="0"/>
    <n v="3221000000"/>
    <s v="OCO.GWOT"/>
    <s v="FY19 Green Book, tbl 2.1"/>
  </r>
  <r>
    <x v="1"/>
    <x v="9"/>
    <x v="0"/>
    <x v="0"/>
    <n v="44183000000"/>
    <s v="Base, Discretionary"/>
    <s v="FY19 Green Book, tbl 2.1"/>
  </r>
  <r>
    <x v="1"/>
    <x v="9"/>
    <x v="7"/>
    <x v="0"/>
    <n v="2532000000"/>
    <s v="OCO.GWOT"/>
    <s v="FY19 Green Book, tbl 2.1"/>
  </r>
  <r>
    <x v="1"/>
    <x v="9"/>
    <x v="8"/>
    <x v="0"/>
    <n v="0"/>
    <s v="Emergency Relief"/>
    <s v="FY19 Green Book, tbl 2.1"/>
  </r>
  <r>
    <x v="1"/>
    <x v="10"/>
    <x v="0"/>
    <x v="0"/>
    <n v="45198000000"/>
    <s v="Base, Discretionary"/>
    <s v="FY19 Green Book, tbl 2.1"/>
  </r>
  <r>
    <x v="1"/>
    <x v="10"/>
    <x v="7"/>
    <x v="0"/>
    <n v="2162000000"/>
    <s v="OCO.GWOT"/>
    <s v="FY19 Green Book, tbl 2.1"/>
  </r>
  <r>
    <x v="1"/>
    <x v="11"/>
    <x v="0"/>
    <x v="0"/>
    <n v="45740000000"/>
    <s v="Base, Discretionary"/>
    <s v="FY19 Green Book, tbl 2.1"/>
  </r>
  <r>
    <x v="1"/>
    <x v="11"/>
    <x v="7"/>
    <x v="0"/>
    <n v="1974000000"/>
    <s v="OCO.GWOT"/>
    <s v="FY19 Green Book, tbl 2.1"/>
  </r>
  <r>
    <x v="1"/>
    <x v="6"/>
    <x v="0"/>
    <x v="1"/>
    <n v="36334000000"/>
    <s v="Base, Discretionary"/>
    <s v="FY19 Green Book, tbl 2.1"/>
  </r>
  <r>
    <x v="1"/>
    <x v="6"/>
    <x v="1"/>
    <x v="1"/>
    <n v="10310000000"/>
    <s v="OCO.GWOT"/>
    <s v="FY19 Green Book, tbl 2.1"/>
  </r>
  <r>
    <x v="1"/>
    <x v="6"/>
    <x v="2"/>
    <x v="1"/>
    <n v="0"/>
    <s v="Other Discretionary"/>
    <s v="FY19 Green Book, tbl 2.1"/>
  </r>
  <r>
    <x v="1"/>
    <x v="7"/>
    <x v="0"/>
    <x v="1"/>
    <n v="39907000000"/>
    <s v="Base, Discretionary"/>
    <s v="FY19 Green Book, tbl 2.1"/>
  </r>
  <r>
    <x v="1"/>
    <x v="7"/>
    <x v="1"/>
    <x v="1"/>
    <n v="10813000000"/>
    <s v="OCO.GWOT"/>
    <s v="FY19 Green Book, tbl 2.1"/>
  </r>
  <r>
    <x v="1"/>
    <x v="8"/>
    <x v="0"/>
    <x v="1"/>
    <n v="42529000000"/>
    <s v="Base, Discretionary"/>
    <s v="FY19 Green Book, tbl 2.1"/>
  </r>
  <r>
    <x v="1"/>
    <x v="8"/>
    <x v="6"/>
    <x v="1"/>
    <n v="866000000"/>
    <s v="Other Discretionary"/>
    <s v="FY19 Green Book, tbl 2.1"/>
  </r>
  <r>
    <x v="1"/>
    <x v="8"/>
    <x v="1"/>
    <x v="1"/>
    <n v="6323000000"/>
    <s v="OCO.GWOT"/>
    <s v="FY19 Green Book, tbl 2.1"/>
  </r>
  <r>
    <x v="1"/>
    <x v="8"/>
    <x v="7"/>
    <x v="1"/>
    <n v="2420000000"/>
    <s v="OCO.GWOT"/>
    <s v="FY19 Green Book, tbl 2.1"/>
  </r>
  <r>
    <x v="1"/>
    <x v="9"/>
    <x v="0"/>
    <x v="1"/>
    <n v="41674000000"/>
    <s v="Base, Discretionary"/>
    <s v="FY19 Green Book, tbl 2.1"/>
  </r>
  <r>
    <x v="1"/>
    <x v="9"/>
    <x v="7"/>
    <x v="1"/>
    <n v="13265000000"/>
    <s v="OCO.GWOT"/>
    <s v="FY19 Green Book, tbl 2.1"/>
  </r>
  <r>
    <x v="1"/>
    <x v="9"/>
    <x v="8"/>
    <x v="1"/>
    <n v="218000000"/>
    <s v="Emergency Relief"/>
    <s v="FY19 Green Book, tbl 2.1"/>
  </r>
  <r>
    <x v="1"/>
    <x v="10"/>
    <x v="0"/>
    <x v="1"/>
    <n v="45165000000"/>
    <s v="Base, Discretionary"/>
    <s v="FY19 Green Book, tbl 2.1"/>
  </r>
  <r>
    <x v="1"/>
    <x v="10"/>
    <x v="7"/>
    <x v="1"/>
    <n v="13377000000"/>
    <s v="OCO.GWOT"/>
    <s v="FY19 Green Book, tbl 2.1"/>
  </r>
  <r>
    <x v="1"/>
    <x v="11"/>
    <x v="0"/>
    <x v="1"/>
    <n v="47064000000"/>
    <s v="Base, Discretionary"/>
    <s v="FY19 Green Book, tbl 2.1"/>
  </r>
  <r>
    <x v="1"/>
    <x v="11"/>
    <x v="7"/>
    <x v="1"/>
    <n v="11167000000"/>
    <s v="OCO.GWOT"/>
    <s v="FY19 Green Book, tbl 2.1"/>
  </r>
  <r>
    <x v="1"/>
    <x v="6"/>
    <x v="0"/>
    <x v="2"/>
    <n v="29677000000"/>
    <s v="Base, Discretionary"/>
    <s v="FY19 Green Book, tbl 2.1"/>
  </r>
  <r>
    <x v="1"/>
    <x v="6"/>
    <x v="1"/>
    <x v="2"/>
    <n v="10358000000"/>
    <s v="OCO.GWOT"/>
    <s v="FY19 Green Book, tbl 2.1"/>
  </r>
  <r>
    <x v="1"/>
    <x v="6"/>
    <x v="2"/>
    <x v="2"/>
    <n v="0"/>
    <s v="Other Discretionary"/>
    <s v="FY19 Green Book, tbl 2.1"/>
  </r>
  <r>
    <x v="1"/>
    <x v="7"/>
    <x v="0"/>
    <x v="2"/>
    <n v="39033000000"/>
    <s v="Base, Discretionary"/>
    <s v="FY19 Green Book, tbl 2.1"/>
  </r>
  <r>
    <x v="1"/>
    <x v="7"/>
    <x v="1"/>
    <x v="2"/>
    <n v="8320000000"/>
    <s v="OCO.GWOT"/>
    <s v="FY19 Green Book, tbl 2.1"/>
  </r>
  <r>
    <x v="1"/>
    <x v="8"/>
    <x v="0"/>
    <x v="2"/>
    <n v="38719000000"/>
    <s v="Base, Discretionary"/>
    <s v="FY19 Green Book, tbl 2.1"/>
  </r>
  <r>
    <x v="1"/>
    <x v="8"/>
    <x v="6"/>
    <x v="2"/>
    <n v="0"/>
    <s v="Other Discretionary"/>
    <s v="FY19 Green Book, tbl 2.1"/>
  </r>
  <r>
    <x v="1"/>
    <x v="8"/>
    <x v="1"/>
    <x v="2"/>
    <n v="529000000"/>
    <s v="OCO.GWOT"/>
    <s v="FY19 Green Book, tbl 2.1"/>
  </r>
  <r>
    <x v="1"/>
    <x v="8"/>
    <x v="7"/>
    <x v="2"/>
    <n v="2728000000"/>
    <s v="OCO.GWOT"/>
    <s v="FY19 Green Book, tbl 2.1"/>
  </r>
  <r>
    <x v="1"/>
    <x v="9"/>
    <x v="0"/>
    <x v="2"/>
    <n v="43197000000"/>
    <s v="Base, Discretionary"/>
    <s v="FY19 Green Book, tbl 2.1"/>
  </r>
  <r>
    <x v="1"/>
    <x v="9"/>
    <x v="7"/>
    <x v="2"/>
    <n v="4733000000"/>
    <s v="OCO.GWOT"/>
    <s v="FY19 Green Book, tbl 2.1"/>
  </r>
  <r>
    <x v="1"/>
    <x v="9"/>
    <x v="8"/>
    <x v="2"/>
    <n v="0"/>
    <s v="Emergency Relief"/>
    <s v="FY19 Green Book, tbl 2.1"/>
  </r>
  <r>
    <x v="1"/>
    <x v="10"/>
    <x v="0"/>
    <x v="2"/>
    <n v="42155000000"/>
    <s v="Base, Discretionary"/>
    <s v="FY19 Green Book, tbl 2.1"/>
  </r>
  <r>
    <x v="1"/>
    <x v="10"/>
    <x v="7"/>
    <x v="2"/>
    <n v="4630000000"/>
    <s v="OCO.GWOT"/>
    <s v="FY19 Green Book, tbl 2.1"/>
  </r>
  <r>
    <x v="1"/>
    <x v="11"/>
    <x v="0"/>
    <x v="2"/>
    <n v="43728000000"/>
    <s v="Base, Discretionary"/>
    <s v="FY19 Green Book, tbl 2.1"/>
  </r>
  <r>
    <x v="1"/>
    <x v="11"/>
    <x v="7"/>
    <x v="2"/>
    <n v="2309000000"/>
    <s v="OCO.GWOT"/>
    <s v="FY19 Green Book, tbl 2.1"/>
  </r>
  <r>
    <x v="1"/>
    <x v="6"/>
    <x v="0"/>
    <x v="3"/>
    <n v="19034000000"/>
    <s v="Base, Discretionary"/>
    <s v="FY19 Green Book, tbl 2.1"/>
  </r>
  <r>
    <x v="1"/>
    <x v="6"/>
    <x v="1"/>
    <x v="3"/>
    <n v="530000000"/>
    <s v="OCO.GWOT"/>
    <s v="FY19 Green Book, tbl 2.1"/>
  </r>
  <r>
    <x v="1"/>
    <x v="6"/>
    <x v="2"/>
    <x v="3"/>
    <n v="0"/>
    <s v="Other Discretionary"/>
    <s v="FY19 Green Book, tbl 2.1"/>
  </r>
  <r>
    <x v="1"/>
    <x v="7"/>
    <x v="0"/>
    <x v="3"/>
    <n v="18101000000"/>
    <s v="Base, Discretionary"/>
    <s v="FY19 Green Book, tbl 2.1"/>
  </r>
  <r>
    <x v="1"/>
    <x v="7"/>
    <x v="1"/>
    <x v="3"/>
    <n v="337000000"/>
    <s v="OCO.GWOT"/>
    <s v="FY19 Green Book, tbl 2.1"/>
  </r>
  <r>
    <x v="1"/>
    <x v="8"/>
    <x v="0"/>
    <x v="3"/>
    <n v="19707000000"/>
    <s v="Base, Discretionary"/>
    <s v="FY19 Green Book, tbl 2.1"/>
  </r>
  <r>
    <x v="1"/>
    <x v="8"/>
    <x v="6"/>
    <x v="3"/>
    <n v="75000000"/>
    <s v="Other Discretionary"/>
    <s v="FY19 Green Book, tbl 2.1"/>
  </r>
  <r>
    <x v="1"/>
    <x v="8"/>
    <x v="1"/>
    <x v="3"/>
    <n v="102000000"/>
    <s v="OCO.GWOT"/>
    <s v="FY19 Green Book, tbl 2.1"/>
  </r>
  <r>
    <x v="1"/>
    <x v="8"/>
    <x v="7"/>
    <x v="3"/>
    <n v="-80000000"/>
    <s v="OCO.GWOT"/>
    <s v="FY19 Green Book, tbl 2.1"/>
  </r>
  <r>
    <x v="1"/>
    <x v="9"/>
    <x v="0"/>
    <x v="3"/>
    <n v="19745000000"/>
    <s v="Base, Discretionary"/>
    <s v="FY19 Green Book, tbl 2.1"/>
  </r>
  <r>
    <x v="1"/>
    <x v="9"/>
    <x v="7"/>
    <x v="3"/>
    <n v="193000000"/>
    <s v="OCO.GWOT"/>
    <s v="FY19 Green Book, tbl 2.1"/>
  </r>
  <r>
    <x v="1"/>
    <x v="9"/>
    <x v="8"/>
    <x v="3"/>
    <n v="0"/>
    <s v="Emergency Relief"/>
    <s v="FY19 Green Book, tbl 2.1"/>
  </r>
  <r>
    <x v="1"/>
    <x v="10"/>
    <x v="0"/>
    <x v="3"/>
    <n v="17643000000"/>
    <s v="Base, Discretionary"/>
    <s v="FY19 Green Book, tbl 2.1"/>
  </r>
  <r>
    <x v="1"/>
    <x v="10"/>
    <x v="7"/>
    <x v="3"/>
    <n v="289000000"/>
    <s v="OCO.GWOT"/>
    <s v="FY19 Green Book, tbl 2.1"/>
  </r>
  <r>
    <x v="1"/>
    <x v="11"/>
    <x v="0"/>
    <x v="3"/>
    <n v="17604000000"/>
    <s v="Base, Discretionary"/>
    <s v="FY19 Green Book, tbl 2.1"/>
  </r>
  <r>
    <x v="1"/>
    <x v="11"/>
    <x v="7"/>
    <x v="3"/>
    <n v="54000000"/>
    <s v="OCO.GWOT"/>
    <s v="FY19 Green Book, tbl 2.1"/>
  </r>
  <r>
    <x v="1"/>
    <x v="6"/>
    <x v="0"/>
    <x v="4"/>
    <n v="1894000000"/>
    <s v="Base, Discretionary"/>
    <s v="FY19 Green Book, tbl 2.1"/>
  </r>
  <r>
    <x v="1"/>
    <x v="6"/>
    <x v="1"/>
    <x v="4"/>
    <n v="371000000"/>
    <s v="OCO.GWOT"/>
    <s v="FY19 Green Book, tbl 2.1"/>
  </r>
  <r>
    <x v="1"/>
    <x v="6"/>
    <x v="2"/>
    <x v="4"/>
    <n v="0"/>
    <s v="Other Discretionary"/>
    <s v="FY19 Green Book, tbl 2.1"/>
  </r>
  <r>
    <x v="1"/>
    <x v="7"/>
    <x v="0"/>
    <x v="4"/>
    <n v="2900000000"/>
    <s v="Base, Discretionary"/>
    <s v="FY19 Green Book, tbl 2.1"/>
  </r>
  <r>
    <x v="1"/>
    <x v="7"/>
    <x v="1"/>
    <x v="4"/>
    <n v="476000000"/>
    <s v="OCO.GWOT"/>
    <s v="FY19 Green Book, tbl 2.1"/>
  </r>
  <r>
    <x v="1"/>
    <x v="8"/>
    <x v="0"/>
    <x v="4"/>
    <n v="4367000000"/>
    <s v="Base, Discretionary"/>
    <s v="FY19 Green Book, tbl 2.1"/>
  </r>
  <r>
    <x v="1"/>
    <x v="8"/>
    <x v="6"/>
    <x v="4"/>
    <n v="280000000"/>
    <s v="Other Discretionary"/>
    <s v="FY19 Green Book, tbl 2.1"/>
  </r>
  <r>
    <x v="1"/>
    <x v="8"/>
    <x v="1"/>
    <x v="4"/>
    <n v="0"/>
    <s v="OCO.GWOT"/>
    <s v="FY19 Green Book, tbl 2.1"/>
  </r>
  <r>
    <x v="1"/>
    <x v="8"/>
    <x v="7"/>
    <x v="4"/>
    <n v="236000000"/>
    <s v="OCO.GWOT"/>
    <s v="FY19 Green Book, tbl 2.1"/>
  </r>
  <r>
    <x v="1"/>
    <x v="9"/>
    <x v="0"/>
    <x v="4"/>
    <n v="4324000000"/>
    <s v="Base, Discretionary"/>
    <s v="FY19 Green Book, tbl 2.1"/>
  </r>
  <r>
    <x v="1"/>
    <x v="9"/>
    <x v="7"/>
    <x v="4"/>
    <n v="0"/>
    <s v="OCO.GWOT"/>
    <s v="FY19 Green Book, tbl 2.1"/>
  </r>
  <r>
    <x v="1"/>
    <x v="9"/>
    <x v="8"/>
    <x v="4"/>
    <n v="0"/>
    <s v="Emergency Relief"/>
    <s v="FY19 Green Book, tbl 2.1"/>
  </r>
  <r>
    <x v="1"/>
    <x v="10"/>
    <x v="0"/>
    <x v="4"/>
    <n v="3791000000"/>
    <s v="Base, Discretionary"/>
    <s v="FY19 Green Book, tbl 2.1"/>
  </r>
  <r>
    <x v="1"/>
    <x v="10"/>
    <x v="7"/>
    <x v="4"/>
    <n v="0"/>
    <s v="OCO.GWOT"/>
    <s v="FY19 Green Book, tbl 2.1"/>
  </r>
  <r>
    <x v="1"/>
    <x v="11"/>
    <x v="0"/>
    <x v="4"/>
    <n v="2243000000"/>
    <s v="Base, Discretionary"/>
    <s v="FY19 Green Book, tbl 2.1"/>
  </r>
  <r>
    <x v="1"/>
    <x v="11"/>
    <x v="7"/>
    <x v="4"/>
    <n v="190000000"/>
    <s v="OCO.GWOT"/>
    <s v="FY19 Green Book, tbl 2.1"/>
  </r>
  <r>
    <x v="1"/>
    <x v="6"/>
    <x v="0"/>
    <x v="5"/>
    <n v="637000000"/>
    <s v="Base, Discretionary"/>
    <s v="FY19 Green Book, tbl 2.1"/>
  </r>
  <r>
    <x v="1"/>
    <x v="6"/>
    <x v="1"/>
    <x v="5"/>
    <n v="0"/>
    <s v="OCO.GWOT"/>
    <s v="FY19 Green Book, tbl 2.1"/>
  </r>
  <r>
    <x v="1"/>
    <x v="6"/>
    <x v="2"/>
    <x v="5"/>
    <n v="0"/>
    <s v="Other Discretionary"/>
    <s v="FY19 Green Book, tbl 2.1"/>
  </r>
  <r>
    <x v="1"/>
    <x v="7"/>
    <x v="0"/>
    <x v="5"/>
    <n v="665000000"/>
    <s v="Base, Discretionary"/>
    <s v="FY19 Green Book, tbl 2.1"/>
  </r>
  <r>
    <x v="1"/>
    <x v="7"/>
    <x v="1"/>
    <x v="5"/>
    <n v="12000000"/>
    <s v="OCO.GWOT"/>
    <s v="FY19 Green Book, tbl 2.1"/>
  </r>
  <r>
    <x v="1"/>
    <x v="8"/>
    <x v="0"/>
    <x v="5"/>
    <n v="756000000"/>
    <s v="Base, Discretionary"/>
    <s v="FY19 Green Book, tbl 2.1"/>
  </r>
  <r>
    <x v="1"/>
    <x v="8"/>
    <x v="6"/>
    <x v="5"/>
    <n v="0"/>
    <s v="Other Discretionary"/>
    <s v="FY19 Green Book, tbl 2.1"/>
  </r>
  <r>
    <x v="1"/>
    <x v="8"/>
    <x v="1"/>
    <x v="5"/>
    <n v="0"/>
    <s v="OCO.GWOT"/>
    <s v="FY19 Green Book, tbl 2.1"/>
  </r>
  <r>
    <x v="1"/>
    <x v="8"/>
    <x v="7"/>
    <x v="5"/>
    <n v="0"/>
    <s v="OCO.GWOT"/>
    <s v="FY19 Green Book, tbl 2.1"/>
  </r>
  <r>
    <x v="1"/>
    <x v="9"/>
    <x v="0"/>
    <x v="5"/>
    <n v="515000000"/>
    <s v="Base, Discretionary"/>
    <s v="FY19 Green Book, tbl 2.1"/>
  </r>
  <r>
    <x v="1"/>
    <x v="9"/>
    <x v="7"/>
    <x v="5"/>
    <n v="0"/>
    <s v="OCO.GWOT"/>
    <s v="FY19 Green Book, tbl 2.1"/>
  </r>
  <r>
    <x v="1"/>
    <x v="9"/>
    <x v="8"/>
    <x v="5"/>
    <n v="0"/>
    <s v="Emergency Relief"/>
    <s v="FY19 Green Book, tbl 2.1"/>
  </r>
  <r>
    <x v="1"/>
    <x v="10"/>
    <x v="0"/>
    <x v="5"/>
    <n v="552000000"/>
    <s v="Base, Discretionary"/>
    <s v="FY19 Green Book, tbl 2.1"/>
  </r>
  <r>
    <x v="1"/>
    <x v="10"/>
    <x v="7"/>
    <x v="5"/>
    <n v="0"/>
    <s v="OCO.GWOT"/>
    <s v="FY19 Green Book, tbl 2.1"/>
  </r>
  <r>
    <x v="1"/>
    <x v="11"/>
    <x v="0"/>
    <x v="5"/>
    <n v="469000000"/>
    <s v="Base, Discretionary"/>
    <s v="FY19 Green Book, tbl 2.1"/>
  </r>
  <r>
    <x v="1"/>
    <x v="11"/>
    <x v="7"/>
    <x v="5"/>
    <n v="0"/>
    <s v="OCO.GWOT"/>
    <s v="FY19 Green Book, tbl 2.1"/>
  </r>
  <r>
    <x v="1"/>
    <x v="6"/>
    <x v="0"/>
    <x v="6"/>
    <n v="1151000000"/>
    <s v="Base, Discretionary"/>
    <s v="FY19 Green Book, tbl 2.1"/>
  </r>
  <r>
    <x v="1"/>
    <x v="6"/>
    <x v="1"/>
    <x v="6"/>
    <n v="5000000"/>
    <s v="OCO.GWOT"/>
    <s v="FY19 Green Book, tbl 2.1"/>
  </r>
  <r>
    <x v="1"/>
    <x v="6"/>
    <x v="2"/>
    <x v="6"/>
    <n v="0"/>
    <s v="Other Discretionary"/>
    <s v="FY19 Green Book, tbl 2.1"/>
  </r>
  <r>
    <x v="1"/>
    <x v="7"/>
    <x v="0"/>
    <x v="6"/>
    <n v="1386000000"/>
    <s v="Base, Discretionary"/>
    <s v="FY19 Green Book, tbl 2.1"/>
  </r>
  <r>
    <x v="1"/>
    <x v="7"/>
    <x v="1"/>
    <x v="6"/>
    <n v="256000000"/>
    <s v="OCO.GWOT"/>
    <s v="FY19 Green Book, tbl 2.1"/>
  </r>
  <r>
    <x v="1"/>
    <x v="8"/>
    <x v="0"/>
    <x v="6"/>
    <n v="1668000000"/>
    <s v="Base, Discretionary"/>
    <s v="FY19 Green Book, tbl 2.1"/>
  </r>
  <r>
    <x v="1"/>
    <x v="8"/>
    <x v="6"/>
    <x v="6"/>
    <n v="0"/>
    <s v="Other Discretionary"/>
    <s v="FY19 Green Book, tbl 2.1"/>
  </r>
  <r>
    <x v="1"/>
    <x v="8"/>
    <x v="1"/>
    <x v="6"/>
    <n v="0"/>
    <s v="OCO.GWOT"/>
    <s v="FY19 Green Book, tbl 2.1"/>
  </r>
  <r>
    <x v="1"/>
    <x v="8"/>
    <x v="7"/>
    <x v="6"/>
    <n v="0"/>
    <s v="OCO.GWOT"/>
    <s v="FY19 Green Book, tbl 2.1"/>
  </r>
  <r>
    <x v="1"/>
    <x v="9"/>
    <x v="0"/>
    <x v="6"/>
    <n v="1668000000"/>
    <s v="Base, Discretionary"/>
    <s v="FY19 Green Book, tbl 2.1"/>
  </r>
  <r>
    <x v="1"/>
    <x v="9"/>
    <x v="7"/>
    <x v="6"/>
    <n v="204000000"/>
    <s v="OCO.GWOT"/>
    <s v="FY19 Green Book, tbl 2.1"/>
  </r>
  <r>
    <x v="1"/>
    <x v="9"/>
    <x v="8"/>
    <x v="6"/>
    <n v="0"/>
    <s v="Emergency Relief"/>
    <s v="FY19 Green Book, tbl 2.1"/>
  </r>
  <r>
    <x v="1"/>
    <x v="10"/>
    <x v="0"/>
    <x v="6"/>
    <n v="1475000000"/>
    <s v="Base, Discretionary"/>
    <s v="FY19 Green Book, tbl 2.1"/>
  </r>
  <r>
    <x v="1"/>
    <x v="10"/>
    <x v="7"/>
    <x v="6"/>
    <n v="0"/>
    <s v="OCO.GWOT"/>
    <s v="FY19 Green Book, tbl 2.1"/>
  </r>
  <r>
    <x v="1"/>
    <x v="11"/>
    <x v="0"/>
    <x v="6"/>
    <n v="1070000000"/>
    <s v="Base, Discretionary"/>
    <s v="FY19 Green Book, tbl 2.1"/>
  </r>
  <r>
    <x v="1"/>
    <x v="11"/>
    <x v="7"/>
    <x v="6"/>
    <n v="0"/>
    <s v="OCO.GWOT"/>
    <s v="FY19 Green Book, tbl 2.1"/>
  </r>
  <r>
    <x v="1"/>
    <x v="12"/>
    <x v="0"/>
    <x v="0"/>
    <n v="43885000000"/>
    <s v="Base, Discretionary"/>
    <s v="FY19 Green Book, tbl 2.1"/>
  </r>
  <r>
    <x v="1"/>
    <x v="12"/>
    <x v="7"/>
    <x v="0"/>
    <n v="2298000000"/>
    <s v="OCO.GWOT"/>
    <s v="FY19 Green Book, tbl 2.1"/>
  </r>
  <r>
    <x v="1"/>
    <x v="12"/>
    <x v="9"/>
    <x v="0"/>
    <n v="0"/>
    <s v="Emergency Relief"/>
    <s v="FY19 Green Book, tbl 2.1"/>
  </r>
  <r>
    <x v="1"/>
    <x v="13"/>
    <x v="0"/>
    <x v="0"/>
    <n v="44600000000"/>
    <s v="Base, Discretionary"/>
    <s v="FY19 Green Book, tbl 2.1"/>
  </r>
  <r>
    <x v="1"/>
    <x v="13"/>
    <x v="7"/>
    <x v="0"/>
    <n v="1393000000"/>
    <s v="OCO.GWOT"/>
    <s v="FY19 Green Book, tbl 2.1"/>
  </r>
  <r>
    <x v="1"/>
    <x v="13"/>
    <x v="10"/>
    <x v="0"/>
    <n v="0"/>
    <s v="Other Discretionary"/>
    <s v="FY19 Green Book, tbl 2.1"/>
  </r>
  <r>
    <x v="1"/>
    <x v="14"/>
    <x v="0"/>
    <x v="0"/>
    <n v="45101000000"/>
    <s v="Base, Discretionary"/>
    <s v="FY19 Green Book, tbl 2.1"/>
  </r>
  <r>
    <x v="1"/>
    <x v="14"/>
    <x v="7"/>
    <x v="0"/>
    <n v="717000000"/>
    <s v="OCO.GWOT"/>
    <s v="FY19 Green Book, tbl 2.1"/>
  </r>
  <r>
    <x v="1"/>
    <x v="14"/>
    <x v="11"/>
    <x v="0"/>
    <n v="0"/>
    <s v="Emergency Relief"/>
    <s v="FY19 Green Book, tbl 2.1"/>
  </r>
  <r>
    <x v="1"/>
    <x v="15"/>
    <x v="0"/>
    <x v="0"/>
    <n v="45399000000"/>
    <s v="Base, Discretionary"/>
    <s v="FY19 Green Book, tbl 2.1"/>
  </r>
  <r>
    <x v="1"/>
    <x v="15"/>
    <x v="7"/>
    <x v="0"/>
    <n v="438000000"/>
    <s v="OCO.GWOT"/>
    <s v="FY19 Green Book, tbl 2.1"/>
  </r>
  <r>
    <x v="1"/>
    <x v="16"/>
    <x v="0"/>
    <x v="0"/>
    <n v="45744000000"/>
    <s v="Base, Discretionary"/>
    <s v="FY19 Green Book, tbl 2.1"/>
  </r>
  <r>
    <x v="1"/>
    <x v="16"/>
    <x v="7"/>
    <x v="0"/>
    <n v="488000000"/>
    <s v="OCO.GWOT"/>
    <s v="FY19 Green Book, tbl 2.1"/>
  </r>
  <r>
    <x v="1"/>
    <x v="17"/>
    <x v="0"/>
    <x v="0"/>
    <n v="45690000000"/>
    <s v="Base, Discretionary"/>
    <s v="FY19 Green Book, tbl 2.1"/>
  </r>
  <r>
    <x v="1"/>
    <x v="17"/>
    <x v="7"/>
    <x v="0"/>
    <n v="539000000"/>
    <s v="OCO.GWOT"/>
    <s v="FY19 Green Book, tbl 2.1"/>
  </r>
  <r>
    <x v="1"/>
    <x v="17"/>
    <x v="12"/>
    <x v="0"/>
    <n v="0"/>
    <s v="uncategorized"/>
    <s v="FY19 Green Book, tbl 2.1"/>
  </r>
  <r>
    <x v="1"/>
    <x v="18"/>
    <x v="0"/>
    <x v="0"/>
    <n v="49674000000"/>
    <s v="Base, Discretionary"/>
    <s v="FY19 Green Book, tbl 2.1"/>
  </r>
  <r>
    <x v="1"/>
    <x v="18"/>
    <x v="7"/>
    <x v="0"/>
    <n v="508000000"/>
    <s v="OCO.GWOT"/>
    <s v="FY19 Green Book, tbl 2.1"/>
  </r>
  <r>
    <x v="1"/>
    <x v="12"/>
    <x v="0"/>
    <x v="1"/>
    <n v="49152000000"/>
    <s v="Base, Discretionary"/>
    <s v="FY19 Green Book, tbl 2.1"/>
  </r>
  <r>
    <x v="1"/>
    <x v="12"/>
    <x v="7"/>
    <x v="1"/>
    <n v="8472000000"/>
    <s v="OCO.GWOT"/>
    <s v="FY19 Green Book, tbl 2.1"/>
  </r>
  <r>
    <x v="1"/>
    <x v="12"/>
    <x v="9"/>
    <x v="1"/>
    <n v="40000000"/>
    <s v="Emergency Relief"/>
    <s v="FY19 Green Book, tbl 2.1"/>
  </r>
  <r>
    <x v="1"/>
    <x v="13"/>
    <x v="0"/>
    <x v="1"/>
    <n v="43613000000"/>
    <s v="Base, Discretionary"/>
    <s v="FY19 Green Book, tbl 2.1"/>
  </r>
  <r>
    <x v="1"/>
    <x v="13"/>
    <x v="7"/>
    <x v="1"/>
    <n v="12262000000"/>
    <s v="OCO.GWOT"/>
    <s v="FY19 Green Book, tbl 2.1"/>
  </r>
  <r>
    <x v="1"/>
    <x v="13"/>
    <x v="10"/>
    <x v="1"/>
    <n v="0"/>
    <s v="Other Discretionary"/>
    <s v="FY19 Green Book, tbl 2.1"/>
  </r>
  <r>
    <x v="1"/>
    <x v="14"/>
    <x v="0"/>
    <x v="1"/>
    <n v="45248000000"/>
    <s v="Base, Discretionary"/>
    <s v="FY19 Green Book, tbl 2.1"/>
  </r>
  <r>
    <x v="1"/>
    <x v="14"/>
    <x v="7"/>
    <x v="1"/>
    <n v="8991000000"/>
    <s v="OCO.GWOT"/>
    <s v="FY19 Green Book, tbl 2.1"/>
  </r>
  <r>
    <x v="1"/>
    <x v="14"/>
    <x v="11"/>
    <x v="1"/>
    <n v="0"/>
    <s v="Emergency Relief"/>
    <s v="FY19 Green Book, tbl 2.1"/>
  </r>
  <r>
    <x v="1"/>
    <x v="15"/>
    <x v="0"/>
    <x v="1"/>
    <n v="46315000000"/>
    <s v="Base, Discretionary"/>
    <s v="FY19 Green Book, tbl 2.1"/>
  </r>
  <r>
    <x v="1"/>
    <x v="15"/>
    <x v="7"/>
    <x v="1"/>
    <n v="8638000000"/>
    <s v="OCO.GWOT"/>
    <s v="FY19 Green Book, tbl 2.1"/>
  </r>
  <r>
    <x v="1"/>
    <x v="16"/>
    <x v="0"/>
    <x v="1"/>
    <n v="43520000000"/>
    <s v="Base, Discretionary"/>
    <s v="FY19 Green Book, tbl 2.1"/>
  </r>
  <r>
    <x v="1"/>
    <x v="16"/>
    <x v="7"/>
    <x v="1"/>
    <n v="11868000000"/>
    <s v="OCO.GWOT"/>
    <s v="FY19 Green Book, tbl 2.1"/>
  </r>
  <r>
    <x v="1"/>
    <x v="17"/>
    <x v="0"/>
    <x v="1"/>
    <n v="45063000000"/>
    <s v="Base, Discretionary"/>
    <s v="FY19 Green Book, tbl 2.1"/>
  </r>
  <r>
    <x v="1"/>
    <x v="17"/>
    <x v="7"/>
    <x v="1"/>
    <n v="11834000000"/>
    <s v="OCO.GWOT"/>
    <s v="FY19 Green Book, tbl 2.1"/>
  </r>
  <r>
    <x v="1"/>
    <x v="17"/>
    <x v="12"/>
    <x v="1"/>
    <n v="674000000"/>
    <s v="uncategorized"/>
    <s v="FY19 Green Book, tbl 2.1"/>
  </r>
  <r>
    <x v="1"/>
    <x v="18"/>
    <x v="0"/>
    <x v="1"/>
    <n v="57464000000"/>
    <s v="Base, Discretionary"/>
    <s v="FY19 Green Book, tbl 2.1"/>
  </r>
  <r>
    <x v="1"/>
    <x v="18"/>
    <x v="7"/>
    <x v="1"/>
    <n v="5908000000"/>
    <s v="OCO.GWOT"/>
    <s v="FY19 Green Book, tbl 2.1"/>
  </r>
  <r>
    <x v="1"/>
    <x v="12"/>
    <x v="0"/>
    <x v="2"/>
    <n v="39036000000"/>
    <s v="Base, Discretionary"/>
    <s v="FY19 Green Book, tbl 2.1"/>
  </r>
  <r>
    <x v="1"/>
    <x v="12"/>
    <x v="7"/>
    <x v="2"/>
    <n v="1097000000"/>
    <s v="OCO.GWOT"/>
    <s v="FY19 Green Book, tbl 2.1"/>
  </r>
  <r>
    <x v="1"/>
    <x v="12"/>
    <x v="9"/>
    <x v="2"/>
    <n v="0"/>
    <s v="Emergency Relief"/>
    <s v="FY19 Green Book, tbl 2.1"/>
  </r>
  <r>
    <x v="1"/>
    <x v="13"/>
    <x v="0"/>
    <x v="2"/>
    <n v="41490000000"/>
    <s v="Base, Discretionary"/>
    <s v="FY19 Green Book, tbl 2.1"/>
  </r>
  <r>
    <x v="1"/>
    <x v="13"/>
    <x v="7"/>
    <x v="2"/>
    <n v="732000000"/>
    <s v="OCO.GWOT"/>
    <s v="FY19 Green Book, tbl 2.1"/>
  </r>
  <r>
    <x v="1"/>
    <x v="13"/>
    <x v="10"/>
    <x v="2"/>
    <n v="0"/>
    <s v="Other Discretionary"/>
    <s v="FY19 Green Book, tbl 2.1"/>
  </r>
  <r>
    <x v="1"/>
    <x v="14"/>
    <x v="0"/>
    <x v="2"/>
    <n v="41152000000"/>
    <s v="Base, Discretionary"/>
    <s v="FY19 Green Book, tbl 2.1"/>
  </r>
  <r>
    <x v="1"/>
    <x v="14"/>
    <x v="7"/>
    <x v="2"/>
    <n v="654000000"/>
    <s v="OCO.GWOT"/>
    <s v="FY19 Green Book, tbl 2.1"/>
  </r>
  <r>
    <x v="1"/>
    <x v="14"/>
    <x v="11"/>
    <x v="2"/>
    <n v="0"/>
    <s v="Emergency Relief"/>
    <s v="FY19 Green Book, tbl 2.1"/>
  </r>
  <r>
    <x v="1"/>
    <x v="15"/>
    <x v="0"/>
    <x v="2"/>
    <n v="47230000000"/>
    <s v="Base, Discretionary"/>
    <s v="FY19 Green Book, tbl 2.1"/>
  </r>
  <r>
    <x v="1"/>
    <x v="15"/>
    <x v="7"/>
    <x v="2"/>
    <n v="405000000"/>
    <s v="OCO.GWOT"/>
    <s v="FY19 Green Book, tbl 2.1"/>
  </r>
  <r>
    <x v="1"/>
    <x v="16"/>
    <x v="0"/>
    <x v="2"/>
    <n v="48293000000"/>
    <s v="Base, Discretionary"/>
    <s v="FY19 Green Book, tbl 2.1"/>
  </r>
  <r>
    <x v="1"/>
    <x v="16"/>
    <x v="7"/>
    <x v="2"/>
    <n v="1632000000"/>
    <s v="OCO.GWOT"/>
    <s v="FY19 Green Book, tbl 2.1"/>
  </r>
  <r>
    <x v="1"/>
    <x v="17"/>
    <x v="0"/>
    <x v="2"/>
    <n v="48102000000"/>
    <s v="Base, Discretionary"/>
    <s v="FY19 Green Book, tbl 2.1"/>
  </r>
  <r>
    <x v="1"/>
    <x v="17"/>
    <x v="7"/>
    <x v="2"/>
    <n v="1571000000"/>
    <s v="OCO.GWOT"/>
    <s v="FY19 Green Book, tbl 2.1"/>
  </r>
  <r>
    <x v="1"/>
    <x v="17"/>
    <x v="12"/>
    <x v="2"/>
    <n v="0"/>
    <s v="uncategorized"/>
    <s v="FY19 Green Book, tbl 2.1"/>
  </r>
  <r>
    <x v="1"/>
    <x v="18"/>
    <x v="0"/>
    <x v="2"/>
    <n v="57897000000"/>
    <s v="Base, Discretionary"/>
    <s v="FY19 Green Book, tbl 2.1"/>
  </r>
  <r>
    <x v="1"/>
    <x v="18"/>
    <x v="7"/>
    <x v="2"/>
    <n v="586000000"/>
    <s v="OCO.GWOT"/>
    <s v="FY19 Green Book, tbl 2.1"/>
  </r>
  <r>
    <x v="1"/>
    <x v="12"/>
    <x v="0"/>
    <x v="3"/>
    <n v="15126000000"/>
    <s v="Base, Discretionary"/>
    <s v="FY19 Green Book, tbl 2.1"/>
  </r>
  <r>
    <x v="1"/>
    <x v="12"/>
    <x v="7"/>
    <x v="3"/>
    <n v="48000000"/>
    <s v="OCO.GWOT"/>
    <s v="FY19 Green Book, tbl 2.1"/>
  </r>
  <r>
    <x v="1"/>
    <x v="12"/>
    <x v="9"/>
    <x v="3"/>
    <n v="0"/>
    <s v="Emergency Relief"/>
    <s v="FY19 Green Book, tbl 2.1"/>
  </r>
  <r>
    <x v="1"/>
    <x v="13"/>
    <x v="0"/>
    <x v="3"/>
    <n v="14994000000"/>
    <s v="Base, Discretionary"/>
    <s v="FY19 Green Book, tbl 2.1"/>
  </r>
  <r>
    <x v="1"/>
    <x v="13"/>
    <x v="7"/>
    <x v="3"/>
    <n v="34000000"/>
    <s v="OCO.GWOT"/>
    <s v="FY19 Green Book, tbl 2.1"/>
  </r>
  <r>
    <x v="1"/>
    <x v="13"/>
    <x v="10"/>
    <x v="3"/>
    <n v="0"/>
    <s v="Other Discretionary"/>
    <s v="FY19 Green Book, tbl 2.1"/>
  </r>
  <r>
    <x v="1"/>
    <x v="14"/>
    <x v="0"/>
    <x v="3"/>
    <n v="15827000000"/>
    <s v="Base, Discretionary"/>
    <s v="FY19 Green Book, tbl 2.1"/>
  </r>
  <r>
    <x v="1"/>
    <x v="14"/>
    <x v="7"/>
    <x v="3"/>
    <n v="37000000"/>
    <s v="OCO.GWOT"/>
    <s v="FY19 Green Book, tbl 2.1"/>
  </r>
  <r>
    <x v="1"/>
    <x v="14"/>
    <x v="11"/>
    <x v="3"/>
    <n v="0"/>
    <s v="Emergency Relief"/>
    <s v="FY19 Green Book, tbl 2.1"/>
  </r>
  <r>
    <x v="1"/>
    <x v="15"/>
    <x v="0"/>
    <x v="3"/>
    <n v="17898000000"/>
    <s v="Base, Discretionary"/>
    <s v="FY19 Green Book, tbl 2.1"/>
  </r>
  <r>
    <x v="1"/>
    <x v="15"/>
    <x v="7"/>
    <x v="3"/>
    <n v="36000000"/>
    <s v="OCO.GWOT"/>
    <s v="FY19 Green Book, tbl 2.1"/>
  </r>
  <r>
    <x v="1"/>
    <x v="16"/>
    <x v="0"/>
    <x v="3"/>
    <n v="17175000000"/>
    <s v="Base, Discretionary"/>
    <s v="FY19 Green Book, tbl 2.1"/>
  </r>
  <r>
    <x v="1"/>
    <x v="16"/>
    <x v="7"/>
    <x v="3"/>
    <n v="327000000"/>
    <s v="OCO.GWOT"/>
    <s v="FY19 Green Book, tbl 2.1"/>
  </r>
  <r>
    <x v="1"/>
    <x v="17"/>
    <x v="0"/>
    <x v="3"/>
    <n v="17092000000"/>
    <s v="Base, Discretionary"/>
    <s v="FY19 Green Book, tbl 2.1"/>
  </r>
  <r>
    <x v="1"/>
    <x v="17"/>
    <x v="7"/>
    <x v="3"/>
    <n v="327000000"/>
    <s v="OCO.GWOT"/>
    <s v="FY19 Green Book, tbl 2.1"/>
  </r>
  <r>
    <x v="1"/>
    <x v="17"/>
    <x v="12"/>
    <x v="3"/>
    <n v="60000000"/>
    <s v="uncategorized"/>
    <s v="FY19 Green Book, tbl 2.1"/>
  </r>
  <r>
    <x v="1"/>
    <x v="18"/>
    <x v="0"/>
    <x v="3"/>
    <n v="18482000000"/>
    <s v="Base, Discretionary"/>
    <s v="FY19 Green Book, tbl 2.1"/>
  </r>
  <r>
    <x v="1"/>
    <x v="18"/>
    <x v="7"/>
    <x v="3"/>
    <n v="168000000"/>
    <s v="OCO.GWOT"/>
    <s v="FY19 Green Book, tbl 2.1"/>
  </r>
  <r>
    <x v="1"/>
    <x v="12"/>
    <x v="0"/>
    <x v="4"/>
    <n v="1572000000"/>
    <s v="Base, Discretionary"/>
    <s v="FY19 Green Book, tbl 2.1"/>
  </r>
  <r>
    <x v="1"/>
    <x v="12"/>
    <x v="7"/>
    <x v="4"/>
    <n v="143000000"/>
    <s v="OCO.GWOT"/>
    <s v="FY19 Green Book, tbl 2.1"/>
  </r>
  <r>
    <x v="1"/>
    <x v="12"/>
    <x v="9"/>
    <x v="4"/>
    <n v="0"/>
    <s v="Emergency Relief"/>
    <s v="FY19 Green Book, tbl 2.1"/>
  </r>
  <r>
    <x v="1"/>
    <x v="13"/>
    <x v="0"/>
    <x v="4"/>
    <n v="1791000000"/>
    <s v="Base, Discretionary"/>
    <s v="FY19 Green Book, tbl 2.1"/>
  </r>
  <r>
    <x v="1"/>
    <x v="13"/>
    <x v="7"/>
    <x v="4"/>
    <n v="0"/>
    <s v="OCO.GWOT"/>
    <s v="FY19 Green Book, tbl 2.1"/>
  </r>
  <r>
    <x v="1"/>
    <x v="13"/>
    <x v="10"/>
    <x v="4"/>
    <n v="0"/>
    <s v="Other Discretionary"/>
    <s v="FY19 Green Book, tbl 2.1"/>
  </r>
  <r>
    <x v="1"/>
    <x v="14"/>
    <x v="0"/>
    <x v="4"/>
    <n v="1249000000"/>
    <s v="Base, Discretionary"/>
    <s v="FY19 Green Book, tbl 2.1"/>
  </r>
  <r>
    <x v="1"/>
    <x v="14"/>
    <x v="7"/>
    <x v="4"/>
    <n v="0"/>
    <s v="OCO.GWOT"/>
    <s v="FY19 Green Book, tbl 2.1"/>
  </r>
  <r>
    <x v="1"/>
    <x v="14"/>
    <x v="11"/>
    <x v="4"/>
    <n v="0"/>
    <s v="Emergency Relief"/>
    <s v="FY19 Green Book, tbl 2.1"/>
  </r>
  <r>
    <x v="1"/>
    <x v="15"/>
    <x v="0"/>
    <x v="4"/>
    <n v="1924000000"/>
    <s v="Base, Discretionary"/>
    <s v="FY19 Green Book, tbl 2.1"/>
  </r>
  <r>
    <x v="1"/>
    <x v="15"/>
    <x v="7"/>
    <x v="4"/>
    <n v="0"/>
    <s v="OCO.GWOT"/>
    <s v="FY19 Green Book, tbl 2.1"/>
  </r>
  <r>
    <x v="1"/>
    <x v="16"/>
    <x v="0"/>
    <x v="4"/>
    <n v="1531000000"/>
    <s v="Base, Discretionary"/>
    <s v="FY19 Green Book, tbl 2.1"/>
  </r>
  <r>
    <x v="1"/>
    <x v="16"/>
    <x v="7"/>
    <x v="4"/>
    <n v="131000000"/>
    <s v="OCO.GWOT"/>
    <s v="FY19 Green Book, tbl 2.1"/>
  </r>
  <r>
    <x v="1"/>
    <x v="17"/>
    <x v="0"/>
    <x v="4"/>
    <n v="1518000000"/>
    <s v="Base, Discretionary"/>
    <s v="FY19 Green Book, tbl 2.1"/>
  </r>
  <r>
    <x v="1"/>
    <x v="17"/>
    <x v="7"/>
    <x v="4"/>
    <n v="131000000"/>
    <s v="OCO.GWOT"/>
    <s v="FY19 Green Book, tbl 2.1"/>
  </r>
  <r>
    <x v="1"/>
    <x v="17"/>
    <x v="12"/>
    <x v="4"/>
    <n v="0"/>
    <s v="uncategorized"/>
    <s v="FY19 Green Book, tbl 2.1"/>
  </r>
  <r>
    <x v="1"/>
    <x v="18"/>
    <x v="0"/>
    <x v="4"/>
    <n v="2738000000"/>
    <s v="Base, Discretionary"/>
    <s v="FY19 Green Book, tbl 2.1"/>
  </r>
  <r>
    <x v="1"/>
    <x v="18"/>
    <x v="7"/>
    <x v="4"/>
    <n v="227000000"/>
    <s v="OCO.GWOT"/>
    <s v="FY19 Green Book, tbl 2.1"/>
  </r>
  <r>
    <x v="1"/>
    <x v="12"/>
    <x v="0"/>
    <x v="5"/>
    <n v="424000000"/>
    <s v="Base, Discretionary"/>
    <s v="FY19 Green Book, tbl 2.1"/>
  </r>
  <r>
    <x v="1"/>
    <x v="12"/>
    <x v="7"/>
    <x v="5"/>
    <n v="0"/>
    <s v="OCO.GWOT"/>
    <s v="FY19 Green Book, tbl 2.1"/>
  </r>
  <r>
    <x v="1"/>
    <x v="12"/>
    <x v="9"/>
    <x v="5"/>
    <n v="0"/>
    <s v="Emergency Relief"/>
    <s v="FY19 Green Book, tbl 2.1"/>
  </r>
  <r>
    <x v="1"/>
    <x v="13"/>
    <x v="0"/>
    <x v="5"/>
    <n v="453000000"/>
    <s v="Base, Discretionary"/>
    <s v="FY19 Green Book, tbl 2.1"/>
  </r>
  <r>
    <x v="1"/>
    <x v="13"/>
    <x v="7"/>
    <x v="5"/>
    <n v="0"/>
    <s v="OCO.GWOT"/>
    <s v="FY19 Green Book, tbl 2.1"/>
  </r>
  <r>
    <x v="1"/>
    <x v="13"/>
    <x v="10"/>
    <x v="5"/>
    <n v="0"/>
    <s v="Other Discretionary"/>
    <s v="FY19 Green Book, tbl 2.1"/>
  </r>
  <r>
    <x v="1"/>
    <x v="14"/>
    <x v="0"/>
    <x v="5"/>
    <n v="370000000"/>
    <s v="Base, Discretionary"/>
    <s v="FY19 Green Book, tbl 2.1"/>
  </r>
  <r>
    <x v="1"/>
    <x v="14"/>
    <x v="7"/>
    <x v="5"/>
    <n v="0"/>
    <s v="OCO.GWOT"/>
    <s v="FY19 Green Book, tbl 2.1"/>
  </r>
  <r>
    <x v="1"/>
    <x v="14"/>
    <x v="11"/>
    <x v="5"/>
    <n v="0"/>
    <s v="Emergency Relief"/>
    <s v="FY19 Green Book, tbl 2.1"/>
  </r>
  <r>
    <x v="1"/>
    <x v="15"/>
    <x v="0"/>
    <x v="5"/>
    <n v="362000000"/>
    <s v="Base, Discretionary"/>
    <s v="FY19 Green Book, tbl 2.1"/>
  </r>
  <r>
    <x v="1"/>
    <x v="15"/>
    <x v="7"/>
    <x v="5"/>
    <n v="0"/>
    <s v="OCO.GWOT"/>
    <s v="FY19 Green Book, tbl 2.1"/>
  </r>
  <r>
    <x v="1"/>
    <x v="16"/>
    <x v="0"/>
    <x v="5"/>
    <n v="395000000"/>
    <s v="Base, Discretionary"/>
    <s v="FY19 Green Book, tbl 2.1"/>
  </r>
  <r>
    <x v="1"/>
    <x v="16"/>
    <x v="7"/>
    <x v="5"/>
    <n v="0"/>
    <s v="OCO.GWOT"/>
    <s v="FY19 Green Book, tbl 2.1"/>
  </r>
  <r>
    <x v="1"/>
    <x v="17"/>
    <x v="0"/>
    <x v="5"/>
    <n v="392000000"/>
    <s v="Base, Discretionary"/>
    <s v="FY19 Green Book, tbl 2.1"/>
  </r>
  <r>
    <x v="1"/>
    <x v="17"/>
    <x v="7"/>
    <x v="5"/>
    <n v="0"/>
    <s v="OCO.GWOT"/>
    <s v="FY19 Green Book, tbl 2.1"/>
  </r>
  <r>
    <x v="1"/>
    <x v="17"/>
    <x v="12"/>
    <x v="5"/>
    <n v="0"/>
    <s v="uncategorized"/>
    <s v="FY19 Green Book, tbl 2.1"/>
  </r>
  <r>
    <x v="1"/>
    <x v="18"/>
    <x v="0"/>
    <x v="5"/>
    <n v="419000000"/>
    <s v="Base, Discretionary"/>
    <s v="FY19 Green Book, tbl 2.1"/>
  </r>
  <r>
    <x v="1"/>
    <x v="18"/>
    <x v="7"/>
    <x v="5"/>
    <n v="0"/>
    <s v="OCO.GWOT"/>
    <s v="FY19 Green Book, tbl 2.1"/>
  </r>
  <r>
    <x v="1"/>
    <x v="12"/>
    <x v="0"/>
    <x v="6"/>
    <n v="697000000"/>
    <s v="Base, Discretionary"/>
    <s v="FY19 Green Book, tbl 2.1"/>
  </r>
  <r>
    <x v="1"/>
    <x v="12"/>
    <x v="7"/>
    <x v="6"/>
    <n v="0"/>
    <s v="OCO.GWOT"/>
    <s v="FY19 Green Book, tbl 2.1"/>
  </r>
  <r>
    <x v="1"/>
    <x v="12"/>
    <x v="9"/>
    <x v="6"/>
    <n v="24000000"/>
    <s v="Emergency Relief"/>
    <s v="FY19 Green Book, tbl 2.1"/>
  </r>
  <r>
    <x v="1"/>
    <x v="13"/>
    <x v="0"/>
    <x v="6"/>
    <n v="573000000"/>
    <s v="Base, Discretionary"/>
    <s v="FY19 Green Book, tbl 2.1"/>
  </r>
  <r>
    <x v="1"/>
    <x v="13"/>
    <x v="7"/>
    <x v="6"/>
    <n v="0"/>
    <s v="OCO.GWOT"/>
    <s v="FY19 Green Book, tbl 2.1"/>
  </r>
  <r>
    <x v="1"/>
    <x v="13"/>
    <x v="10"/>
    <x v="6"/>
    <n v="0"/>
    <s v="Other Discretionary"/>
    <s v="FY19 Green Book, tbl 2.1"/>
  </r>
  <r>
    <x v="1"/>
    <x v="14"/>
    <x v="0"/>
    <x v="6"/>
    <n v="485000000"/>
    <s v="Base, Discretionary"/>
    <s v="FY19 Green Book, tbl 2.1"/>
  </r>
  <r>
    <x v="1"/>
    <x v="14"/>
    <x v="7"/>
    <x v="6"/>
    <n v="0"/>
    <s v="OCO.GWOT"/>
    <s v="FY19 Green Book, tbl 2.1"/>
  </r>
  <r>
    <x v="1"/>
    <x v="14"/>
    <x v="11"/>
    <x v="6"/>
    <n v="0"/>
    <s v="Emergency Relief"/>
    <s v="FY19 Green Book, tbl 2.1"/>
  </r>
  <r>
    <x v="1"/>
    <x v="15"/>
    <x v="0"/>
    <x v="6"/>
    <n v="474000000"/>
    <s v="Base, Discretionary"/>
    <s v="FY19 Green Book, tbl 2.1"/>
  </r>
  <r>
    <x v="1"/>
    <x v="15"/>
    <x v="7"/>
    <x v="6"/>
    <n v="0"/>
    <s v="OCO.GWOT"/>
    <s v="FY19 Green Book, tbl 2.1"/>
  </r>
  <r>
    <x v="1"/>
    <x v="16"/>
    <x v="0"/>
    <x v="6"/>
    <n v="511000000"/>
    <s v="Base, Discretionary"/>
    <s v="FY19 Green Book, tbl 2.1"/>
  </r>
  <r>
    <x v="1"/>
    <x v="16"/>
    <x v="7"/>
    <x v="6"/>
    <n v="0"/>
    <s v="OCO.GWOT"/>
    <s v="FY19 Green Book, tbl 2.1"/>
  </r>
  <r>
    <x v="1"/>
    <x v="17"/>
    <x v="0"/>
    <x v="6"/>
    <n v="0"/>
    <s v="Base, Discretionary"/>
    <s v="FY19 Green Book, tbl 2.1"/>
  </r>
  <r>
    <x v="1"/>
    <x v="17"/>
    <x v="7"/>
    <x v="6"/>
    <n v="0"/>
    <s v="OCO.GWOT"/>
    <s v="FY19 Green Book, tbl 2.1"/>
  </r>
  <r>
    <x v="1"/>
    <x v="17"/>
    <x v="12"/>
    <x v="6"/>
    <n v="0"/>
    <s v="uncategorized"/>
    <s v="FY19 Green Book, tbl 2.1"/>
  </r>
  <r>
    <x v="1"/>
    <x v="18"/>
    <x v="0"/>
    <x v="6"/>
    <n v="0"/>
    <s v="Base, Discretionary"/>
    <s v="FY19 Green Book, tbl 2.1"/>
  </r>
  <r>
    <x v="1"/>
    <x v="18"/>
    <x v="7"/>
    <x v="6"/>
    <n v="0"/>
    <s v="OCO.GWOT"/>
    <s v="FY19 Green Book, tbl 2.1"/>
  </r>
  <r>
    <x v="2"/>
    <x v="0"/>
    <x v="0"/>
    <x v="0"/>
    <n v="20816000000"/>
    <s v="Base, Discretionary"/>
    <s v="FY19 Green Book, tbl 2.1"/>
  </r>
  <r>
    <x v="2"/>
    <x v="0"/>
    <x v="1"/>
    <x v="0"/>
    <n v="0"/>
    <s v="OCO.GWOT"/>
    <s v="FY19 Green Book, tbl 2.1"/>
  </r>
  <r>
    <x v="2"/>
    <x v="0"/>
    <x v="2"/>
    <x v="0"/>
    <n v="140000000"/>
    <s v="Other Discretionary"/>
    <s v="FY19 Green Book, tbl 2.1"/>
  </r>
  <r>
    <x v="2"/>
    <x v="1"/>
    <x v="0"/>
    <x v="0"/>
    <n v="24531000000"/>
    <s v="Base, Discretionary"/>
    <s v="FY19 Green Book, tbl 2.1"/>
  </r>
  <r>
    <x v="2"/>
    <x v="1"/>
    <x v="1"/>
    <x v="0"/>
    <n v="206000000"/>
    <s v="OCO.GWOT"/>
    <s v="FY19 Green Book, tbl 2.1"/>
  </r>
  <r>
    <x v="2"/>
    <x v="2"/>
    <x v="0"/>
    <x v="0"/>
    <n v="25317000000"/>
    <s v="Base, Discretionary"/>
    <s v="FY19 Green Book, tbl 2.1"/>
  </r>
  <r>
    <x v="2"/>
    <x v="2"/>
    <x v="1"/>
    <x v="0"/>
    <n v="3363000000"/>
    <s v="OCO.GWOT"/>
    <s v="FY19 Green Book, tbl 2.1"/>
  </r>
  <r>
    <x v="2"/>
    <x v="3"/>
    <x v="0"/>
    <x v="0"/>
    <n v="26231000000"/>
    <s v="Base, Discretionary"/>
    <s v="FY19 Green Book, tbl 2.1"/>
  </r>
  <r>
    <x v="2"/>
    <x v="3"/>
    <x v="1"/>
    <x v="0"/>
    <n v="3450000000"/>
    <s v="OCO.GWOT"/>
    <s v="FY19 Green Book, tbl 2.1"/>
  </r>
  <r>
    <x v="2"/>
    <x v="3"/>
    <x v="2"/>
    <x v="0"/>
    <n v="0"/>
    <s v="Other Discretionary"/>
    <s v="FY19 Green Book, tbl 2.1"/>
  </r>
  <r>
    <x v="2"/>
    <x v="4"/>
    <x v="0"/>
    <x v="0"/>
    <n v="28744000000"/>
    <s v="Base, Discretionary"/>
    <s v="FY19 Green Book, tbl 2.1"/>
  </r>
  <r>
    <x v="2"/>
    <x v="4"/>
    <x v="1"/>
    <x v="0"/>
    <n v="1600000000"/>
    <s v="OCO.GWOT"/>
    <s v="FY19 Green Book, tbl 2.1"/>
  </r>
  <r>
    <x v="2"/>
    <x v="4"/>
    <x v="3"/>
    <x v="0"/>
    <n v="0"/>
    <s v="Emergency Relief"/>
    <s v="FY19 Green Book, tbl 2.1"/>
  </r>
  <r>
    <x v="2"/>
    <x v="5"/>
    <x v="0"/>
    <x v="0"/>
    <n v="29548000000"/>
    <s v="Base, Discretionary"/>
    <s v="FY19 Green Book, tbl 2.1"/>
  </r>
  <r>
    <x v="2"/>
    <x v="5"/>
    <x v="1"/>
    <x v="0"/>
    <n v="1670000000"/>
    <s v="OCO.GWOT"/>
    <s v="FY19 Green Book, tbl 2.1"/>
  </r>
  <r>
    <x v="2"/>
    <x v="5"/>
    <x v="4"/>
    <x v="0"/>
    <n v="180000000"/>
    <s v="Emergency Relief"/>
    <s v="FY19 Green Book, tbl 2.1"/>
  </r>
  <r>
    <x v="2"/>
    <x v="5"/>
    <x v="5"/>
    <x v="0"/>
    <n v="0"/>
    <s v="Emergency Relief"/>
    <s v="FY19 Green Book, tbl 2.1"/>
  </r>
  <r>
    <x v="2"/>
    <x v="0"/>
    <x v="0"/>
    <x v="1"/>
    <n v="28357000000"/>
    <s v="Base, Discretionary"/>
    <s v="FY19 Green Book, tbl 2.1"/>
  </r>
  <r>
    <x v="2"/>
    <x v="0"/>
    <x v="1"/>
    <x v="1"/>
    <n v="0"/>
    <s v="OCO.GWOT"/>
    <s v="FY19 Green Book, tbl 2.1"/>
  </r>
  <r>
    <x v="2"/>
    <x v="0"/>
    <x v="2"/>
    <x v="1"/>
    <n v="971000000"/>
    <s v="Other Discretionary"/>
    <s v="FY19 Green Book, tbl 2.1"/>
  </r>
  <r>
    <x v="2"/>
    <x v="1"/>
    <x v="0"/>
    <x v="1"/>
    <n v="34323000000"/>
    <s v="Base, Discretionary"/>
    <s v="FY19 Green Book, tbl 2.1"/>
  </r>
  <r>
    <x v="2"/>
    <x v="1"/>
    <x v="1"/>
    <x v="1"/>
    <n v="41000000"/>
    <s v="OCO.GWOT"/>
    <s v="FY19 Green Book, tbl 2.1"/>
  </r>
  <r>
    <x v="2"/>
    <x v="2"/>
    <x v="0"/>
    <x v="1"/>
    <n v="34367000000"/>
    <s v="Base, Discretionary"/>
    <s v="FY19 Green Book, tbl 2.1"/>
  </r>
  <r>
    <x v="2"/>
    <x v="2"/>
    <x v="1"/>
    <x v="1"/>
    <n v="8887000000"/>
    <s v="OCO.GWOT"/>
    <s v="FY19 Green Book, tbl 2.1"/>
  </r>
  <r>
    <x v="2"/>
    <x v="3"/>
    <x v="0"/>
    <x v="1"/>
    <n v="32981000000"/>
    <s v="Base, Discretionary"/>
    <s v="FY19 Green Book, tbl 2.1"/>
  </r>
  <r>
    <x v="2"/>
    <x v="3"/>
    <x v="1"/>
    <x v="1"/>
    <n v="6102000000"/>
    <s v="OCO.GWOT"/>
    <s v="FY19 Green Book, tbl 2.1"/>
  </r>
  <r>
    <x v="2"/>
    <x v="3"/>
    <x v="2"/>
    <x v="1"/>
    <n v="169000000"/>
    <s v="Other Discretionary"/>
    <s v="FY19 Green Book, tbl 2.1"/>
  </r>
  <r>
    <x v="2"/>
    <x v="4"/>
    <x v="0"/>
    <x v="1"/>
    <n v="33925000000"/>
    <s v="Base, Discretionary"/>
    <s v="FY19 Green Book, tbl 2.1"/>
  </r>
  <r>
    <x v="2"/>
    <x v="4"/>
    <x v="1"/>
    <x v="1"/>
    <n v="5627000000"/>
    <s v="OCO.GWOT"/>
    <s v="FY19 Green Book, tbl 2.1"/>
  </r>
  <r>
    <x v="2"/>
    <x v="4"/>
    <x v="3"/>
    <x v="1"/>
    <n v="200000000"/>
    <s v="Emergency Relief"/>
    <s v="FY19 Green Book, tbl 2.1"/>
  </r>
  <r>
    <x v="2"/>
    <x v="5"/>
    <x v="0"/>
    <x v="1"/>
    <n v="38035000000"/>
    <s v="Base, Discretionary"/>
    <s v="FY19 Green Book, tbl 2.1"/>
  </r>
  <r>
    <x v="2"/>
    <x v="5"/>
    <x v="1"/>
    <x v="1"/>
    <n v="8121000000"/>
    <s v="OCO.GWOT"/>
    <s v="FY19 Green Book, tbl 2.1"/>
  </r>
  <r>
    <x v="2"/>
    <x v="5"/>
    <x v="4"/>
    <x v="1"/>
    <n v="553000000"/>
    <s v="Emergency Relief"/>
    <s v="FY19 Green Book, tbl 2.1"/>
  </r>
  <r>
    <x v="2"/>
    <x v="5"/>
    <x v="5"/>
    <x v="1"/>
    <n v="0"/>
    <s v="Emergency Relief"/>
    <s v="FY19 Green Book, tbl 2.1"/>
  </r>
  <r>
    <x v="2"/>
    <x v="0"/>
    <x v="0"/>
    <x v="2"/>
    <n v="21019000000"/>
    <s v="Base, Discretionary"/>
    <s v="FY19 Green Book, tbl 2.1"/>
  </r>
  <r>
    <x v="2"/>
    <x v="0"/>
    <x v="1"/>
    <x v="2"/>
    <n v="1165000000"/>
    <s v="OCO.GWOT"/>
    <s v="FY19 Green Book, tbl 2.1"/>
  </r>
  <r>
    <x v="2"/>
    <x v="0"/>
    <x v="2"/>
    <x v="2"/>
    <n v="-130000000"/>
    <s v="Other Discretionary"/>
    <s v="FY19 Green Book, tbl 2.1"/>
  </r>
  <r>
    <x v="2"/>
    <x v="1"/>
    <x v="0"/>
    <x v="2"/>
    <n v="22397000000"/>
    <s v="Base, Discretionary"/>
    <s v="FY19 Green Book, tbl 2.1"/>
  </r>
  <r>
    <x v="2"/>
    <x v="1"/>
    <x v="1"/>
    <x v="2"/>
    <n v="832000000"/>
    <s v="OCO.GWOT"/>
    <s v="FY19 Green Book, tbl 2.1"/>
  </r>
  <r>
    <x v="2"/>
    <x v="2"/>
    <x v="0"/>
    <x v="2"/>
    <n v="28880000000"/>
    <s v="Base, Discretionary"/>
    <s v="FY19 Green Book, tbl 2.1"/>
  </r>
  <r>
    <x v="2"/>
    <x v="2"/>
    <x v="1"/>
    <x v="2"/>
    <n v="2500000000"/>
    <s v="OCO.GWOT"/>
    <s v="FY19 Green Book, tbl 2.1"/>
  </r>
  <r>
    <x v="2"/>
    <x v="3"/>
    <x v="0"/>
    <x v="2"/>
    <n v="28836000000"/>
    <s v="Base, Discretionary"/>
    <s v="FY19 Green Book, tbl 2.1"/>
  </r>
  <r>
    <x v="2"/>
    <x v="3"/>
    <x v="1"/>
    <x v="2"/>
    <n v="3622000000"/>
    <s v="OCO.GWOT"/>
    <s v="FY19 Green Book, tbl 2.1"/>
  </r>
  <r>
    <x v="2"/>
    <x v="3"/>
    <x v="2"/>
    <x v="2"/>
    <n v="2000000"/>
    <s v="Other Discretionary"/>
    <s v="FY19 Green Book, tbl 2.1"/>
  </r>
  <r>
    <x v="2"/>
    <x v="4"/>
    <x v="0"/>
    <x v="2"/>
    <n v="32244000000"/>
    <s v="Base, Discretionary"/>
    <s v="FY19 Green Book, tbl 2.1"/>
  </r>
  <r>
    <x v="2"/>
    <x v="4"/>
    <x v="1"/>
    <x v="2"/>
    <n v="2870000000"/>
    <s v="OCO.GWOT"/>
    <s v="FY19 Green Book, tbl 2.1"/>
  </r>
  <r>
    <x v="2"/>
    <x v="4"/>
    <x v="3"/>
    <x v="2"/>
    <n v="3000000"/>
    <s v="Emergency Relief"/>
    <s v="FY19 Green Book, tbl 2.1"/>
  </r>
  <r>
    <x v="2"/>
    <x v="5"/>
    <x v="0"/>
    <x v="2"/>
    <n v="33603000000"/>
    <s v="Base, Discretionary"/>
    <s v="FY19 Green Book, tbl 2.1"/>
  </r>
  <r>
    <x v="2"/>
    <x v="5"/>
    <x v="1"/>
    <x v="2"/>
    <n v="2235000000"/>
    <s v="OCO.GWOT"/>
    <s v="FY19 Green Book, tbl 2.1"/>
  </r>
  <r>
    <x v="2"/>
    <x v="5"/>
    <x v="4"/>
    <x v="2"/>
    <n v="151000000"/>
    <s v="Emergency Relief"/>
    <s v="FY19 Green Book, tbl 2.1"/>
  </r>
  <r>
    <x v="2"/>
    <x v="5"/>
    <x v="5"/>
    <x v="2"/>
    <n v="0"/>
    <s v="Emergency Relief"/>
    <s v="FY19 Green Book, tbl 2.1"/>
  </r>
  <r>
    <x v="2"/>
    <x v="0"/>
    <x v="0"/>
    <x v="3"/>
    <n v="14020000000"/>
    <s v="Base, Discretionary"/>
    <s v="FY19 Green Book, tbl 2.1"/>
  </r>
  <r>
    <x v="2"/>
    <x v="0"/>
    <x v="1"/>
    <x v="3"/>
    <n v="0"/>
    <s v="OCO.GWOT"/>
    <s v="FY19 Green Book, tbl 2.1"/>
  </r>
  <r>
    <x v="2"/>
    <x v="0"/>
    <x v="2"/>
    <x v="3"/>
    <n v="277000000"/>
    <s v="Other Discretionary"/>
    <s v="FY19 Green Book, tbl 2.1"/>
  </r>
  <r>
    <x v="2"/>
    <x v="1"/>
    <x v="0"/>
    <x v="3"/>
    <n v="14545000000"/>
    <s v="Base, Discretionary"/>
    <s v="FY19 Green Book, tbl 2.1"/>
  </r>
  <r>
    <x v="2"/>
    <x v="1"/>
    <x v="1"/>
    <x v="3"/>
    <n v="-26000000"/>
    <s v="OCO.GWOT"/>
    <s v="FY19 Green Book, tbl 2.1"/>
  </r>
  <r>
    <x v="2"/>
    <x v="2"/>
    <x v="0"/>
    <x v="3"/>
    <n v="18513000000"/>
    <s v="Base, Discretionary"/>
    <s v="FY19 Green Book, tbl 2.1"/>
  </r>
  <r>
    <x v="2"/>
    <x v="2"/>
    <x v="1"/>
    <x v="3"/>
    <n v="312000000"/>
    <s v="OCO.GWOT"/>
    <s v="FY19 Green Book, tbl 2.1"/>
  </r>
  <r>
    <x v="2"/>
    <x v="3"/>
    <x v="0"/>
    <x v="3"/>
    <n v="20251000000"/>
    <s v="Base, Discretionary"/>
    <s v="FY19 Green Book, tbl 2.1"/>
  </r>
  <r>
    <x v="2"/>
    <x v="3"/>
    <x v="1"/>
    <x v="3"/>
    <n v="39000000"/>
    <s v="OCO.GWOT"/>
    <s v="FY19 Green Book, tbl 2.1"/>
  </r>
  <r>
    <x v="2"/>
    <x v="3"/>
    <x v="2"/>
    <x v="3"/>
    <n v="0"/>
    <s v="Other Discretionary"/>
    <s v="FY19 Green Book, tbl 2.1"/>
  </r>
  <r>
    <x v="2"/>
    <x v="4"/>
    <x v="0"/>
    <x v="3"/>
    <n v="20408000000"/>
    <s v="Base, Discretionary"/>
    <s v="FY19 Green Book, tbl 2.1"/>
  </r>
  <r>
    <x v="2"/>
    <x v="4"/>
    <x v="1"/>
    <x v="3"/>
    <n v="143000000"/>
    <s v="OCO.GWOT"/>
    <s v="FY19 Green Book, tbl 2.1"/>
  </r>
  <r>
    <x v="2"/>
    <x v="4"/>
    <x v="3"/>
    <x v="3"/>
    <n v="0"/>
    <s v="Emergency Relief"/>
    <s v="FY19 Green Book, tbl 2.1"/>
  </r>
  <r>
    <x v="2"/>
    <x v="5"/>
    <x v="0"/>
    <x v="3"/>
    <n v="21813000000"/>
    <s v="Base, Discretionary"/>
    <s v="FY19 Green Book, tbl 2.1"/>
  </r>
  <r>
    <x v="2"/>
    <x v="5"/>
    <x v="1"/>
    <x v="3"/>
    <n v="395000000"/>
    <s v="OCO.GWOT"/>
    <s v="FY19 Green Book, tbl 2.1"/>
  </r>
  <r>
    <x v="2"/>
    <x v="5"/>
    <x v="4"/>
    <x v="3"/>
    <n v="12000000"/>
    <s v="Emergency Relief"/>
    <s v="FY19 Green Book, tbl 2.1"/>
  </r>
  <r>
    <x v="2"/>
    <x v="5"/>
    <x v="5"/>
    <x v="3"/>
    <n v="0"/>
    <s v="Emergency Relief"/>
    <s v="FY19 Green Book, tbl 2.1"/>
  </r>
  <r>
    <x v="2"/>
    <x v="0"/>
    <x v="0"/>
    <x v="4"/>
    <n v="1386000000"/>
    <s v="Base, Discretionary"/>
    <s v="FY19 Green Book, tbl 2.1"/>
  </r>
  <r>
    <x v="2"/>
    <x v="0"/>
    <x v="1"/>
    <x v="4"/>
    <n v="0"/>
    <s v="OCO.GWOT"/>
    <s v="FY19 Green Book, tbl 2.1"/>
  </r>
  <r>
    <x v="2"/>
    <x v="0"/>
    <x v="2"/>
    <x v="4"/>
    <n v="24000000"/>
    <s v="Other Discretionary"/>
    <s v="FY19 Green Book, tbl 2.1"/>
  </r>
  <r>
    <x v="2"/>
    <x v="1"/>
    <x v="0"/>
    <x v="4"/>
    <n v="1759000000"/>
    <s v="Base, Discretionary"/>
    <s v="FY19 Green Book, tbl 2.1"/>
  </r>
  <r>
    <x v="2"/>
    <x v="1"/>
    <x v="1"/>
    <x v="4"/>
    <n v="47000000"/>
    <s v="OCO.GWOT"/>
    <s v="FY19 Green Book, tbl 2.1"/>
  </r>
  <r>
    <x v="2"/>
    <x v="2"/>
    <x v="0"/>
    <x v="4"/>
    <n v="1496000000"/>
    <s v="Base, Discretionary"/>
    <s v="FY19 Green Book, tbl 2.1"/>
  </r>
  <r>
    <x v="2"/>
    <x v="2"/>
    <x v="1"/>
    <x v="4"/>
    <n v="138000000"/>
    <s v="OCO.GWOT"/>
    <s v="FY19 Green Book, tbl 2.1"/>
  </r>
  <r>
    <x v="2"/>
    <x v="3"/>
    <x v="0"/>
    <x v="4"/>
    <n v="1538000000"/>
    <s v="Base, Discretionary"/>
    <s v="FY19 Green Book, tbl 2.1"/>
  </r>
  <r>
    <x v="2"/>
    <x v="3"/>
    <x v="1"/>
    <x v="4"/>
    <n v="293000000"/>
    <s v="OCO.GWOT"/>
    <s v="FY19 Green Book, tbl 2.1"/>
  </r>
  <r>
    <x v="2"/>
    <x v="3"/>
    <x v="2"/>
    <x v="4"/>
    <n v="0"/>
    <s v="Other Discretionary"/>
    <s v="FY19 Green Book, tbl 2.1"/>
  </r>
  <r>
    <x v="2"/>
    <x v="4"/>
    <x v="0"/>
    <x v="4"/>
    <n v="1358000000"/>
    <s v="Base, Discretionary"/>
    <s v="FY19 Green Book, tbl 2.1"/>
  </r>
  <r>
    <x v="2"/>
    <x v="4"/>
    <x v="1"/>
    <x v="4"/>
    <n v="141000000"/>
    <s v="OCO.GWOT"/>
    <s v="FY19 Green Book, tbl 2.1"/>
  </r>
  <r>
    <x v="2"/>
    <x v="4"/>
    <x v="3"/>
    <x v="4"/>
    <n v="0"/>
    <s v="Emergency Relief"/>
    <s v="FY19 Green Book, tbl 2.1"/>
  </r>
  <r>
    <x v="2"/>
    <x v="5"/>
    <x v="0"/>
    <x v="4"/>
    <n v="1964000000"/>
    <s v="Base, Discretionary"/>
    <s v="FY19 Green Book, tbl 2.1"/>
  </r>
  <r>
    <x v="2"/>
    <x v="5"/>
    <x v="1"/>
    <x v="4"/>
    <n v="28000000"/>
    <s v="OCO.GWOT"/>
    <s v="FY19 Green Book, tbl 2.1"/>
  </r>
  <r>
    <x v="2"/>
    <x v="5"/>
    <x v="4"/>
    <x v="4"/>
    <n v="191000000"/>
    <s v="Emergency Relief"/>
    <s v="FY19 Green Book, tbl 2.1"/>
  </r>
  <r>
    <x v="2"/>
    <x v="5"/>
    <x v="5"/>
    <x v="4"/>
    <n v="0"/>
    <s v="Emergency Relief"/>
    <s v="FY19 Green Book, tbl 2.1"/>
  </r>
  <r>
    <x v="2"/>
    <x v="0"/>
    <x v="0"/>
    <x v="5"/>
    <n v="1070000000"/>
    <s v="Base, Discretionary"/>
    <s v="FY19 Green Book, tbl 2.1"/>
  </r>
  <r>
    <x v="2"/>
    <x v="0"/>
    <x v="1"/>
    <x v="5"/>
    <n v="0"/>
    <s v="OCO.GWOT"/>
    <s v="FY19 Green Book, tbl 2.1"/>
  </r>
  <r>
    <x v="2"/>
    <x v="0"/>
    <x v="2"/>
    <x v="5"/>
    <n v="14000000"/>
    <s v="Other Discretionary"/>
    <s v="FY19 Green Book, tbl 2.1"/>
  </r>
  <r>
    <x v="2"/>
    <x v="1"/>
    <x v="0"/>
    <x v="5"/>
    <n v="1374000000"/>
    <s v="Base, Discretionary"/>
    <s v="FY19 Green Book, tbl 2.1"/>
  </r>
  <r>
    <x v="2"/>
    <x v="1"/>
    <x v="1"/>
    <x v="5"/>
    <n v="0"/>
    <s v="OCO.GWOT"/>
    <s v="FY19 Green Book, tbl 2.1"/>
  </r>
  <r>
    <x v="2"/>
    <x v="2"/>
    <x v="0"/>
    <x v="5"/>
    <n v="1534000000"/>
    <s v="Base, Discretionary"/>
    <s v="FY19 Green Book, tbl 2.1"/>
  </r>
  <r>
    <x v="2"/>
    <x v="2"/>
    <x v="1"/>
    <x v="5"/>
    <n v="2000000"/>
    <s v="OCO.GWOT"/>
    <s v="FY19 Green Book, tbl 2.1"/>
  </r>
  <r>
    <x v="2"/>
    <x v="3"/>
    <x v="0"/>
    <x v="5"/>
    <n v="1434000000"/>
    <s v="Base, Discretionary"/>
    <s v="FY19 Green Book, tbl 2.1"/>
  </r>
  <r>
    <x v="2"/>
    <x v="3"/>
    <x v="1"/>
    <x v="5"/>
    <n v="7000000"/>
    <s v="OCO.GWOT"/>
    <s v="FY19 Green Book, tbl 2.1"/>
  </r>
  <r>
    <x v="2"/>
    <x v="3"/>
    <x v="2"/>
    <x v="5"/>
    <n v="0"/>
    <s v="Other Discretionary"/>
    <s v="FY19 Green Book, tbl 2.1"/>
  </r>
  <r>
    <x v="2"/>
    <x v="4"/>
    <x v="0"/>
    <x v="5"/>
    <n v="1669000000"/>
    <s v="Base, Discretionary"/>
    <s v="FY19 Green Book, tbl 2.1"/>
  </r>
  <r>
    <x v="2"/>
    <x v="4"/>
    <x v="1"/>
    <x v="5"/>
    <n v="0"/>
    <s v="OCO.GWOT"/>
    <s v="FY19 Green Book, tbl 2.1"/>
  </r>
  <r>
    <x v="2"/>
    <x v="4"/>
    <x v="3"/>
    <x v="5"/>
    <n v="11000000"/>
    <s v="Emergency Relief"/>
    <s v="FY19 Green Book, tbl 2.1"/>
  </r>
  <r>
    <x v="2"/>
    <x v="5"/>
    <x v="0"/>
    <x v="5"/>
    <n v="1761000000"/>
    <s v="Base, Discretionary"/>
    <s v="FY19 Green Book, tbl 2.1"/>
  </r>
  <r>
    <x v="2"/>
    <x v="5"/>
    <x v="1"/>
    <x v="5"/>
    <n v="0"/>
    <s v="OCO.GWOT"/>
    <s v="FY19 Green Book, tbl 2.1"/>
  </r>
  <r>
    <x v="2"/>
    <x v="5"/>
    <x v="4"/>
    <x v="5"/>
    <n v="325000000"/>
    <s v="Emergency Relief"/>
    <s v="FY19 Green Book, tbl 2.1"/>
  </r>
  <r>
    <x v="2"/>
    <x v="5"/>
    <x v="5"/>
    <x v="5"/>
    <n v="0"/>
    <s v="Emergency Relief"/>
    <s v="FY19 Green Book, tbl 2.1"/>
  </r>
  <r>
    <x v="2"/>
    <x v="0"/>
    <x v="0"/>
    <x v="6"/>
    <n v="12000000"/>
    <s v="Base, Discretionary"/>
    <s v="FY19 Green Book, tbl 2.1"/>
  </r>
  <r>
    <x v="2"/>
    <x v="0"/>
    <x v="1"/>
    <x v="6"/>
    <n v="0"/>
    <s v="OCO.GWOT"/>
    <s v="FY19 Green Book, tbl 2.1"/>
  </r>
  <r>
    <x v="2"/>
    <x v="0"/>
    <x v="2"/>
    <x v="6"/>
    <n v="0"/>
    <s v="Other Discretionary"/>
    <s v="FY19 Green Book, tbl 2.1"/>
  </r>
  <r>
    <x v="2"/>
    <x v="1"/>
    <x v="0"/>
    <x v="6"/>
    <n v="34000000"/>
    <s v="Base, Discretionary"/>
    <s v="FY19 Green Book, tbl 2.1"/>
  </r>
  <r>
    <x v="2"/>
    <x v="1"/>
    <x v="1"/>
    <x v="6"/>
    <n v="0"/>
    <s v="OCO.GWOT"/>
    <s v="FY19 Green Book, tbl 2.1"/>
  </r>
  <r>
    <x v="2"/>
    <x v="2"/>
    <x v="0"/>
    <x v="6"/>
    <n v="24000000"/>
    <s v="Base, Discretionary"/>
    <s v="FY19 Green Book, tbl 2.1"/>
  </r>
  <r>
    <x v="2"/>
    <x v="2"/>
    <x v="1"/>
    <x v="6"/>
    <n v="0"/>
    <s v="OCO.GWOT"/>
    <s v="FY19 Green Book, tbl 2.1"/>
  </r>
  <r>
    <x v="2"/>
    <x v="3"/>
    <x v="0"/>
    <x v="6"/>
    <n v="0"/>
    <s v="Base, Discretionary"/>
    <s v="FY19 Green Book, tbl 2.1"/>
  </r>
  <r>
    <x v="2"/>
    <x v="3"/>
    <x v="1"/>
    <x v="6"/>
    <n v="0"/>
    <s v="OCO.GWOT"/>
    <s v="FY19 Green Book, tbl 2.1"/>
  </r>
  <r>
    <x v="2"/>
    <x v="3"/>
    <x v="2"/>
    <x v="6"/>
    <n v="0"/>
    <s v="Other Discretionary"/>
    <s v="FY19 Green Book, tbl 2.1"/>
  </r>
  <r>
    <x v="2"/>
    <x v="4"/>
    <x v="0"/>
    <x v="6"/>
    <n v="0"/>
    <s v="Base, Discretionary"/>
    <s v="FY19 Green Book, tbl 2.1"/>
  </r>
  <r>
    <x v="2"/>
    <x v="4"/>
    <x v="1"/>
    <x v="6"/>
    <n v="0"/>
    <s v="OCO.GWOT"/>
    <s v="FY19 Green Book, tbl 2.1"/>
  </r>
  <r>
    <x v="2"/>
    <x v="4"/>
    <x v="3"/>
    <x v="6"/>
    <n v="0"/>
    <s v="Emergency Relief"/>
    <s v="FY19 Green Book, tbl 2.1"/>
  </r>
  <r>
    <x v="2"/>
    <x v="5"/>
    <x v="0"/>
    <x v="6"/>
    <n v="212000000"/>
    <s v="Base, Discretionary"/>
    <s v="FY19 Green Book, tbl 2.1"/>
  </r>
  <r>
    <x v="2"/>
    <x v="5"/>
    <x v="1"/>
    <x v="6"/>
    <n v="0"/>
    <s v="OCO.GWOT"/>
    <s v="FY19 Green Book, tbl 2.1"/>
  </r>
  <r>
    <x v="2"/>
    <x v="5"/>
    <x v="4"/>
    <x v="6"/>
    <n v="0"/>
    <s v="Emergency Relief"/>
    <s v="FY19 Green Book, tbl 2.1"/>
  </r>
  <r>
    <x v="2"/>
    <x v="5"/>
    <x v="5"/>
    <x v="6"/>
    <n v="0"/>
    <s v="Emergency Relief"/>
    <s v="FY19 Green Book, tbl 2.1"/>
  </r>
  <r>
    <x v="2"/>
    <x v="6"/>
    <x v="0"/>
    <x v="0"/>
    <n v="30163000000"/>
    <s v="Base, Discretionary"/>
    <s v="FY19 Green Book, tbl 2.1"/>
  </r>
  <r>
    <x v="2"/>
    <x v="6"/>
    <x v="1"/>
    <x v="0"/>
    <n v="1626000000"/>
    <s v="OCO.GWOT"/>
    <s v="FY19 Green Book, tbl 2.1"/>
  </r>
  <r>
    <x v="2"/>
    <x v="6"/>
    <x v="2"/>
    <x v="0"/>
    <n v="0"/>
    <s v="Other Discretionary"/>
    <s v="FY19 Green Book, tbl 2.1"/>
  </r>
  <r>
    <x v="2"/>
    <x v="7"/>
    <x v="0"/>
    <x v="0"/>
    <n v="30677000000"/>
    <s v="Base, Discretionary"/>
    <s v="FY19 Green Book, tbl 2.1"/>
  </r>
  <r>
    <x v="2"/>
    <x v="7"/>
    <x v="1"/>
    <x v="0"/>
    <n v="1503000000"/>
    <s v="OCO.GWOT"/>
    <s v="FY19 Green Book, tbl 2.1"/>
  </r>
  <r>
    <x v="2"/>
    <x v="8"/>
    <x v="0"/>
    <x v="0"/>
    <n v="31847000000"/>
    <s v="Base, Discretionary"/>
    <s v="FY19 Green Book, tbl 2.1"/>
  </r>
  <r>
    <x v="2"/>
    <x v="8"/>
    <x v="6"/>
    <x v="0"/>
    <n v="0"/>
    <s v="Other Discretionary"/>
    <s v="FY19 Green Book, tbl 2.1"/>
  </r>
  <r>
    <x v="2"/>
    <x v="8"/>
    <x v="1"/>
    <x v="0"/>
    <n v="75000000"/>
    <s v="OCO.GWOT"/>
    <s v="FY19 Green Book, tbl 2.1"/>
  </r>
  <r>
    <x v="2"/>
    <x v="8"/>
    <x v="7"/>
    <x v="0"/>
    <n v="1561000000"/>
    <s v="OCO.GWOT"/>
    <s v="FY19 Green Book, tbl 2.1"/>
  </r>
  <r>
    <x v="2"/>
    <x v="9"/>
    <x v="0"/>
    <x v="0"/>
    <n v="33614000000"/>
    <s v="Base, Discretionary"/>
    <s v="FY19 Green Book, tbl 2.1"/>
  </r>
  <r>
    <x v="2"/>
    <x v="9"/>
    <x v="7"/>
    <x v="0"/>
    <n v="1792000000"/>
    <s v="OCO.GWOT"/>
    <s v="FY19 Green Book, tbl 2.1"/>
  </r>
  <r>
    <x v="2"/>
    <x v="9"/>
    <x v="8"/>
    <x v="0"/>
    <n v="0"/>
    <s v="Emergency Relief"/>
    <s v="FY19 Green Book, tbl 2.1"/>
  </r>
  <r>
    <x v="2"/>
    <x v="10"/>
    <x v="0"/>
    <x v="0"/>
    <n v="34235000000"/>
    <s v="Base, Discretionary"/>
    <s v="FY19 Green Book, tbl 2.1"/>
  </r>
  <r>
    <x v="2"/>
    <x v="10"/>
    <x v="7"/>
    <x v="0"/>
    <n v="1805000000"/>
    <s v="OCO.GWOT"/>
    <s v="FY19 Green Book, tbl 2.1"/>
  </r>
  <r>
    <x v="2"/>
    <x v="11"/>
    <x v="0"/>
    <x v="0"/>
    <n v="35131000000"/>
    <s v="Base, Discretionary"/>
    <s v="FY19 Green Book, tbl 2.1"/>
  </r>
  <r>
    <x v="2"/>
    <x v="11"/>
    <x v="7"/>
    <x v="0"/>
    <n v="1493000000"/>
    <s v="OCO.GWOT"/>
    <s v="FY19 Green Book, tbl 2.1"/>
  </r>
  <r>
    <x v="2"/>
    <x v="6"/>
    <x v="0"/>
    <x v="1"/>
    <n v="38584000000"/>
    <s v="Base, Discretionary"/>
    <s v="FY19 Green Book, tbl 2.1"/>
  </r>
  <r>
    <x v="2"/>
    <x v="6"/>
    <x v="1"/>
    <x v="1"/>
    <n v="9653000000"/>
    <s v="OCO.GWOT"/>
    <s v="FY19 Green Book, tbl 2.1"/>
  </r>
  <r>
    <x v="2"/>
    <x v="6"/>
    <x v="2"/>
    <x v="1"/>
    <n v="0"/>
    <s v="Other Discretionary"/>
    <s v="FY19 Green Book, tbl 2.1"/>
  </r>
  <r>
    <x v="2"/>
    <x v="7"/>
    <x v="0"/>
    <x v="1"/>
    <n v="40957000000"/>
    <s v="Base, Discretionary"/>
    <s v="FY19 Green Book, tbl 2.1"/>
  </r>
  <r>
    <x v="2"/>
    <x v="7"/>
    <x v="1"/>
    <x v="1"/>
    <n v="11268000000"/>
    <s v="OCO.GWOT"/>
    <s v="FY19 Green Book, tbl 2.1"/>
  </r>
  <r>
    <x v="2"/>
    <x v="8"/>
    <x v="0"/>
    <x v="1"/>
    <n v="44353000000"/>
    <s v="Base, Discretionary"/>
    <s v="FY19 Green Book, tbl 2.1"/>
  </r>
  <r>
    <x v="2"/>
    <x v="8"/>
    <x v="6"/>
    <x v="1"/>
    <n v="1135000000"/>
    <s v="Other Discretionary"/>
    <s v="FY19 Green Book, tbl 2.1"/>
  </r>
  <r>
    <x v="2"/>
    <x v="8"/>
    <x v="1"/>
    <x v="1"/>
    <n v="4140000000"/>
    <s v="OCO.GWOT"/>
    <s v="FY19 Green Book, tbl 2.1"/>
  </r>
  <r>
    <x v="2"/>
    <x v="8"/>
    <x v="7"/>
    <x v="1"/>
    <n v="5601000000"/>
    <s v="OCO.GWOT"/>
    <s v="FY19 Green Book, tbl 2.1"/>
  </r>
  <r>
    <x v="2"/>
    <x v="9"/>
    <x v="0"/>
    <x v="1"/>
    <n v="42267000000"/>
    <s v="Base, Discretionary"/>
    <s v="FY19 Green Book, tbl 2.1"/>
  </r>
  <r>
    <x v="2"/>
    <x v="9"/>
    <x v="7"/>
    <x v="1"/>
    <n v="13560000000"/>
    <s v="OCO.GWOT"/>
    <s v="FY19 Green Book, tbl 2.1"/>
  </r>
  <r>
    <x v="2"/>
    <x v="9"/>
    <x v="8"/>
    <x v="1"/>
    <n v="218000000"/>
    <s v="Emergency Relief"/>
    <s v="FY19 Green Book, tbl 2.1"/>
  </r>
  <r>
    <x v="2"/>
    <x v="10"/>
    <x v="0"/>
    <x v="1"/>
    <n v="45820000000"/>
    <s v="Base, Discretionary"/>
    <s v="FY19 Green Book, tbl 2.1"/>
  </r>
  <r>
    <x v="2"/>
    <x v="10"/>
    <x v="7"/>
    <x v="1"/>
    <n v="13538000000"/>
    <s v="OCO.GWOT"/>
    <s v="FY19 Green Book, tbl 2.1"/>
  </r>
  <r>
    <x v="2"/>
    <x v="11"/>
    <x v="0"/>
    <x v="1"/>
    <n v="47007000000"/>
    <s v="Base, Discretionary"/>
    <s v="FY19 Green Book, tbl 2.1"/>
  </r>
  <r>
    <x v="2"/>
    <x v="11"/>
    <x v="7"/>
    <x v="1"/>
    <n v="10595000000"/>
    <s v="OCO.GWOT"/>
    <s v="FY19 Green Book, tbl 2.1"/>
  </r>
  <r>
    <x v="2"/>
    <x v="6"/>
    <x v="0"/>
    <x v="2"/>
    <n v="31490000000"/>
    <s v="Base, Discretionary"/>
    <s v="FY19 Green Book, tbl 2.1"/>
  </r>
  <r>
    <x v="2"/>
    <x v="6"/>
    <x v="1"/>
    <x v="2"/>
    <n v="7945000000"/>
    <s v="OCO.GWOT"/>
    <s v="FY19 Green Book, tbl 2.1"/>
  </r>
  <r>
    <x v="2"/>
    <x v="6"/>
    <x v="2"/>
    <x v="2"/>
    <n v="0"/>
    <s v="Other Discretionary"/>
    <s v="FY19 Green Book, tbl 2.1"/>
  </r>
  <r>
    <x v="2"/>
    <x v="7"/>
    <x v="0"/>
    <x v="2"/>
    <n v="35136000000"/>
    <s v="Base, Discretionary"/>
    <s v="FY19 Green Book, tbl 2.1"/>
  </r>
  <r>
    <x v="2"/>
    <x v="7"/>
    <x v="1"/>
    <x v="2"/>
    <n v="8679000000"/>
    <s v="OCO.GWOT"/>
    <s v="FY19 Green Book, tbl 2.1"/>
  </r>
  <r>
    <x v="2"/>
    <x v="8"/>
    <x v="0"/>
    <x v="2"/>
    <n v="35938000000"/>
    <s v="Base, Discretionary"/>
    <s v="FY19 Green Book, tbl 2.1"/>
  </r>
  <r>
    <x v="2"/>
    <x v="8"/>
    <x v="6"/>
    <x v="2"/>
    <n v="0"/>
    <s v="Other Discretionary"/>
    <s v="FY19 Green Book, tbl 2.1"/>
  </r>
  <r>
    <x v="2"/>
    <x v="8"/>
    <x v="1"/>
    <x v="2"/>
    <n v="1658000000"/>
    <s v="OCO.GWOT"/>
    <s v="FY19 Green Book, tbl 2.1"/>
  </r>
  <r>
    <x v="2"/>
    <x v="8"/>
    <x v="7"/>
    <x v="2"/>
    <n v="6585000000"/>
    <s v="OCO.GWOT"/>
    <s v="FY19 Green Book, tbl 2.1"/>
  </r>
  <r>
    <x v="2"/>
    <x v="9"/>
    <x v="0"/>
    <x v="2"/>
    <n v="35830000000"/>
    <s v="Base, Discretionary"/>
    <s v="FY19 Green Book, tbl 2.1"/>
  </r>
  <r>
    <x v="2"/>
    <x v="9"/>
    <x v="7"/>
    <x v="2"/>
    <n v="4556000000"/>
    <s v="OCO.GWOT"/>
    <s v="FY19 Green Book, tbl 2.1"/>
  </r>
  <r>
    <x v="2"/>
    <x v="9"/>
    <x v="8"/>
    <x v="2"/>
    <n v="0"/>
    <s v="Emergency Relief"/>
    <s v="FY19 Green Book, tbl 2.1"/>
  </r>
  <r>
    <x v="2"/>
    <x v="10"/>
    <x v="0"/>
    <x v="2"/>
    <n v="36277000000"/>
    <s v="Base, Discretionary"/>
    <s v="FY19 Green Book, tbl 2.1"/>
  </r>
  <r>
    <x v="2"/>
    <x v="10"/>
    <x v="7"/>
    <x v="2"/>
    <n v="5512000000"/>
    <s v="OCO.GWOT"/>
    <s v="FY19 Green Book, tbl 2.1"/>
  </r>
  <r>
    <x v="2"/>
    <x v="11"/>
    <x v="0"/>
    <x v="2"/>
    <n v="36020000000"/>
    <s v="Base, Discretionary"/>
    <s v="FY19 Green Book, tbl 2.1"/>
  </r>
  <r>
    <x v="2"/>
    <x v="11"/>
    <x v="7"/>
    <x v="2"/>
    <n v="4472000000"/>
    <s v="OCO.GWOT"/>
    <s v="FY19 Green Book, tbl 2.1"/>
  </r>
  <r>
    <x v="2"/>
    <x v="6"/>
    <x v="0"/>
    <x v="3"/>
    <n v="24342000000"/>
    <s v="Base, Discretionary"/>
    <s v="FY19 Green Book, tbl 2.1"/>
  </r>
  <r>
    <x v="2"/>
    <x v="6"/>
    <x v="1"/>
    <x v="3"/>
    <n v="224000000"/>
    <s v="OCO.GWOT"/>
    <s v="FY19 Green Book, tbl 2.1"/>
  </r>
  <r>
    <x v="2"/>
    <x v="6"/>
    <x v="2"/>
    <x v="3"/>
    <n v="0"/>
    <s v="Other Discretionary"/>
    <s v="FY19 Green Book, tbl 2.1"/>
  </r>
  <r>
    <x v="2"/>
    <x v="7"/>
    <x v="0"/>
    <x v="3"/>
    <n v="26261000000"/>
    <s v="Base, Discretionary"/>
    <s v="FY19 Green Book, tbl 2.1"/>
  </r>
  <r>
    <x v="2"/>
    <x v="7"/>
    <x v="1"/>
    <x v="3"/>
    <n v="368000000"/>
    <s v="OCO.GWOT"/>
    <s v="FY19 Green Book, tbl 2.1"/>
  </r>
  <r>
    <x v="2"/>
    <x v="8"/>
    <x v="0"/>
    <x v="3"/>
    <n v="26305000000"/>
    <s v="Base, Discretionary"/>
    <s v="FY19 Green Book, tbl 2.1"/>
  </r>
  <r>
    <x v="2"/>
    <x v="8"/>
    <x v="6"/>
    <x v="3"/>
    <n v="75000000"/>
    <s v="Other Discretionary"/>
    <s v="FY19 Green Book, tbl 2.1"/>
  </r>
  <r>
    <x v="2"/>
    <x v="8"/>
    <x v="1"/>
    <x v="3"/>
    <n v="36000000"/>
    <s v="OCO.GWOT"/>
    <s v="FY19 Green Book, tbl 2.1"/>
  </r>
  <r>
    <x v="2"/>
    <x v="8"/>
    <x v="7"/>
    <x v="3"/>
    <n v="-127000000"/>
    <s v="OCO.GWOT"/>
    <s v="FY19 Green Book, tbl 2.1"/>
  </r>
  <r>
    <x v="2"/>
    <x v="9"/>
    <x v="0"/>
    <x v="3"/>
    <n v="27700000000"/>
    <s v="Base, Discretionary"/>
    <s v="FY19 Green Book, tbl 2.1"/>
  </r>
  <r>
    <x v="2"/>
    <x v="9"/>
    <x v="7"/>
    <x v="3"/>
    <n v="247000000"/>
    <s v="OCO.GWOT"/>
    <s v="FY19 Green Book, tbl 2.1"/>
  </r>
  <r>
    <x v="2"/>
    <x v="9"/>
    <x v="8"/>
    <x v="3"/>
    <n v="0"/>
    <s v="Emergency Relief"/>
    <s v="FY19 Green Book, tbl 2.1"/>
  </r>
  <r>
    <x v="2"/>
    <x v="10"/>
    <x v="0"/>
    <x v="3"/>
    <n v="26982000000"/>
    <s v="Base, Discretionary"/>
    <s v="FY19 Green Book, tbl 2.1"/>
  </r>
  <r>
    <x v="2"/>
    <x v="10"/>
    <x v="7"/>
    <x v="3"/>
    <n v="499000000"/>
    <s v="OCO.GWOT"/>
    <s v="FY19 Green Book, tbl 2.1"/>
  </r>
  <r>
    <x v="2"/>
    <x v="11"/>
    <x v="0"/>
    <x v="3"/>
    <n v="26113000000"/>
    <s v="Base, Discretionary"/>
    <s v="FY19 Green Book, tbl 2.1"/>
  </r>
  <r>
    <x v="2"/>
    <x v="11"/>
    <x v="7"/>
    <x v="3"/>
    <n v="260000000"/>
    <s v="OCO.GWOT"/>
    <s v="FY19 Green Book, tbl 2.1"/>
  </r>
  <r>
    <x v="2"/>
    <x v="6"/>
    <x v="0"/>
    <x v="4"/>
    <n v="2285000000"/>
    <s v="Base, Discretionary"/>
    <s v="FY19 Green Book, tbl 2.1"/>
  </r>
  <r>
    <x v="2"/>
    <x v="6"/>
    <x v="1"/>
    <x v="4"/>
    <n v="43000000"/>
    <s v="OCO.GWOT"/>
    <s v="FY19 Green Book, tbl 2.1"/>
  </r>
  <r>
    <x v="2"/>
    <x v="6"/>
    <x v="2"/>
    <x v="4"/>
    <n v="0"/>
    <s v="Other Discretionary"/>
    <s v="FY19 Green Book, tbl 2.1"/>
  </r>
  <r>
    <x v="2"/>
    <x v="7"/>
    <x v="0"/>
    <x v="4"/>
    <n v="2507000000"/>
    <s v="Base, Discretionary"/>
    <s v="FY19 Green Book, tbl 2.1"/>
  </r>
  <r>
    <x v="2"/>
    <x v="7"/>
    <x v="1"/>
    <x v="4"/>
    <n v="582000000"/>
    <s v="OCO.GWOT"/>
    <s v="FY19 Green Book, tbl 2.1"/>
  </r>
  <r>
    <x v="2"/>
    <x v="8"/>
    <x v="0"/>
    <x v="4"/>
    <n v="2591000000"/>
    <s v="Base, Discretionary"/>
    <s v="FY19 Green Book, tbl 2.1"/>
  </r>
  <r>
    <x v="2"/>
    <x v="8"/>
    <x v="6"/>
    <x v="4"/>
    <n v="230000000"/>
    <s v="Other Discretionary"/>
    <s v="FY19 Green Book, tbl 2.1"/>
  </r>
  <r>
    <x v="2"/>
    <x v="8"/>
    <x v="1"/>
    <x v="4"/>
    <n v="0"/>
    <s v="OCO.GWOT"/>
    <s v="FY19 Green Book, tbl 2.1"/>
  </r>
  <r>
    <x v="2"/>
    <x v="8"/>
    <x v="7"/>
    <x v="4"/>
    <n v="282000000"/>
    <s v="OCO.GWOT"/>
    <s v="FY19 Green Book, tbl 2.1"/>
  </r>
  <r>
    <x v="2"/>
    <x v="9"/>
    <x v="0"/>
    <x v="4"/>
    <n v="2317000000"/>
    <s v="Base, Discretionary"/>
    <s v="FY19 Green Book, tbl 2.1"/>
  </r>
  <r>
    <x v="2"/>
    <x v="9"/>
    <x v="7"/>
    <x v="4"/>
    <n v="881000000"/>
    <s v="OCO.GWOT"/>
    <s v="FY19 Green Book, tbl 2.1"/>
  </r>
  <r>
    <x v="2"/>
    <x v="9"/>
    <x v="8"/>
    <x v="4"/>
    <n v="0"/>
    <s v="Emergency Relief"/>
    <s v="FY19 Green Book, tbl 2.1"/>
  </r>
  <r>
    <x v="2"/>
    <x v="10"/>
    <x v="0"/>
    <x v="4"/>
    <n v="1416000000"/>
    <s v="Base, Discretionary"/>
    <s v="FY19 Green Book, tbl 2.1"/>
  </r>
  <r>
    <x v="2"/>
    <x v="10"/>
    <x v="7"/>
    <x v="4"/>
    <n v="195000000"/>
    <s v="OCO.GWOT"/>
    <s v="FY19 Green Book, tbl 2.1"/>
  </r>
  <r>
    <x v="2"/>
    <x v="11"/>
    <x v="0"/>
    <x v="4"/>
    <n v="1468000000"/>
    <s v="Base, Discretionary"/>
    <s v="FY19 Green Book, tbl 2.1"/>
  </r>
  <r>
    <x v="2"/>
    <x v="11"/>
    <x v="7"/>
    <x v="4"/>
    <n v="-35000000"/>
    <s v="OCO.GWOT"/>
    <s v="FY19 Green Book, tbl 2.1"/>
  </r>
  <r>
    <x v="2"/>
    <x v="6"/>
    <x v="0"/>
    <x v="5"/>
    <n v="1900000000"/>
    <s v="Base, Discretionary"/>
    <s v="FY19 Green Book, tbl 2.1"/>
  </r>
  <r>
    <x v="2"/>
    <x v="6"/>
    <x v="1"/>
    <x v="5"/>
    <n v="0"/>
    <s v="OCO.GWOT"/>
    <s v="FY19 Green Book, tbl 2.1"/>
  </r>
  <r>
    <x v="2"/>
    <x v="6"/>
    <x v="2"/>
    <x v="5"/>
    <n v="0"/>
    <s v="Other Discretionary"/>
    <s v="FY19 Green Book, tbl 2.1"/>
  </r>
  <r>
    <x v="2"/>
    <x v="7"/>
    <x v="0"/>
    <x v="5"/>
    <n v="1001000000"/>
    <s v="Base, Discretionary"/>
    <s v="FY19 Green Book, tbl 2.1"/>
  </r>
  <r>
    <x v="2"/>
    <x v="7"/>
    <x v="1"/>
    <x v="5"/>
    <n v="0"/>
    <s v="OCO.GWOT"/>
    <s v="FY19 Green Book, tbl 2.1"/>
  </r>
  <r>
    <x v="2"/>
    <x v="8"/>
    <x v="0"/>
    <x v="5"/>
    <n v="990000000"/>
    <s v="Base, Discretionary"/>
    <s v="FY19 Green Book, tbl 2.1"/>
  </r>
  <r>
    <x v="2"/>
    <x v="8"/>
    <x v="6"/>
    <x v="5"/>
    <n v="97000000"/>
    <s v="Other Discretionary"/>
    <s v="FY19 Green Book, tbl 2.1"/>
  </r>
  <r>
    <x v="2"/>
    <x v="8"/>
    <x v="1"/>
    <x v="5"/>
    <n v="0"/>
    <s v="OCO.GWOT"/>
    <s v="FY19 Green Book, tbl 2.1"/>
  </r>
  <r>
    <x v="2"/>
    <x v="8"/>
    <x v="7"/>
    <x v="5"/>
    <n v="0"/>
    <s v="OCO.GWOT"/>
    <s v="FY19 Green Book, tbl 2.1"/>
  </r>
  <r>
    <x v="2"/>
    <x v="9"/>
    <x v="0"/>
    <x v="5"/>
    <n v="569000000"/>
    <s v="Base, Discretionary"/>
    <s v="FY19 Green Book, tbl 2.1"/>
  </r>
  <r>
    <x v="2"/>
    <x v="9"/>
    <x v="7"/>
    <x v="5"/>
    <n v="8000000"/>
    <s v="OCO.GWOT"/>
    <s v="FY19 Green Book, tbl 2.1"/>
  </r>
  <r>
    <x v="2"/>
    <x v="9"/>
    <x v="8"/>
    <x v="5"/>
    <n v="0"/>
    <s v="Emergency Relief"/>
    <s v="FY19 Green Book, tbl 2.1"/>
  </r>
  <r>
    <x v="2"/>
    <x v="10"/>
    <x v="0"/>
    <x v="5"/>
    <n v="591000000"/>
    <s v="Base, Discretionary"/>
    <s v="FY19 Green Book, tbl 2.1"/>
  </r>
  <r>
    <x v="2"/>
    <x v="10"/>
    <x v="7"/>
    <x v="5"/>
    <n v="0"/>
    <s v="OCO.GWOT"/>
    <s v="FY19 Green Book, tbl 2.1"/>
  </r>
  <r>
    <x v="2"/>
    <x v="11"/>
    <x v="0"/>
    <x v="5"/>
    <n v="490000000"/>
    <s v="Base, Discretionary"/>
    <s v="FY19 Green Book, tbl 2.1"/>
  </r>
  <r>
    <x v="2"/>
    <x v="11"/>
    <x v="7"/>
    <x v="5"/>
    <n v="0"/>
    <s v="OCO.GWOT"/>
    <s v="FY19 Green Book, tbl 2.1"/>
  </r>
  <r>
    <x v="2"/>
    <x v="6"/>
    <x v="0"/>
    <x v="6"/>
    <n v="44000000"/>
    <s v="Base, Discretionary"/>
    <s v="FY19 Green Book, tbl 2.1"/>
  </r>
  <r>
    <x v="2"/>
    <x v="6"/>
    <x v="1"/>
    <x v="6"/>
    <n v="0"/>
    <s v="OCO.GWOT"/>
    <s v="FY19 Green Book, tbl 2.1"/>
  </r>
  <r>
    <x v="2"/>
    <x v="6"/>
    <x v="2"/>
    <x v="6"/>
    <n v="0"/>
    <s v="Other Discretionary"/>
    <s v="FY19 Green Book, tbl 2.1"/>
  </r>
  <r>
    <x v="2"/>
    <x v="7"/>
    <x v="0"/>
    <x v="6"/>
    <n v="60000000"/>
    <s v="Base, Discretionary"/>
    <s v="FY19 Green Book, tbl 2.1"/>
  </r>
  <r>
    <x v="2"/>
    <x v="7"/>
    <x v="1"/>
    <x v="6"/>
    <n v="548000000"/>
    <s v="OCO.GWOT"/>
    <s v="FY19 Green Book, tbl 2.1"/>
  </r>
  <r>
    <x v="2"/>
    <x v="8"/>
    <x v="0"/>
    <x v="6"/>
    <n v="61000000"/>
    <s v="Base, Discretionary"/>
    <s v="FY19 Green Book, tbl 2.1"/>
  </r>
  <r>
    <x v="2"/>
    <x v="8"/>
    <x v="6"/>
    <x v="6"/>
    <n v="0"/>
    <s v="Other Discretionary"/>
    <s v="FY19 Green Book, tbl 2.1"/>
  </r>
  <r>
    <x v="2"/>
    <x v="8"/>
    <x v="1"/>
    <x v="6"/>
    <n v="0"/>
    <s v="OCO.GWOT"/>
    <s v="FY19 Green Book, tbl 2.1"/>
  </r>
  <r>
    <x v="2"/>
    <x v="8"/>
    <x v="7"/>
    <x v="6"/>
    <n v="15000000"/>
    <s v="OCO.GWOT"/>
    <s v="FY19 Green Book, tbl 2.1"/>
  </r>
  <r>
    <x v="2"/>
    <x v="9"/>
    <x v="0"/>
    <x v="6"/>
    <n v="64000000"/>
    <s v="Base, Discretionary"/>
    <s v="FY19 Green Book, tbl 2.1"/>
  </r>
  <r>
    <x v="2"/>
    <x v="9"/>
    <x v="7"/>
    <x v="6"/>
    <n v="863000000"/>
    <s v="OCO.GWOT"/>
    <s v="FY19 Green Book, tbl 2.1"/>
  </r>
  <r>
    <x v="2"/>
    <x v="9"/>
    <x v="8"/>
    <x v="6"/>
    <n v="0"/>
    <s v="Emergency Relief"/>
    <s v="FY19 Green Book, tbl 2.1"/>
  </r>
  <r>
    <x v="2"/>
    <x v="10"/>
    <x v="0"/>
    <x v="6"/>
    <n v="67000000"/>
    <s v="Base, Discretionary"/>
    <s v="FY19 Green Book, tbl 2.1"/>
  </r>
  <r>
    <x v="2"/>
    <x v="10"/>
    <x v="7"/>
    <x v="6"/>
    <n v="17000000"/>
    <s v="OCO.GWOT"/>
    <s v="FY19 Green Book, tbl 2.1"/>
  </r>
  <r>
    <x v="2"/>
    <x v="11"/>
    <x v="0"/>
    <x v="6"/>
    <n v="65000000"/>
    <s v="Base, Discretionary"/>
    <s v="FY19 Green Book, tbl 2.1"/>
  </r>
  <r>
    <x v="2"/>
    <x v="11"/>
    <x v="7"/>
    <x v="6"/>
    <n v="12000000"/>
    <s v="OCO.GWOT"/>
    <s v="FY19 Green Book, tbl 2.1"/>
  </r>
  <r>
    <x v="2"/>
    <x v="12"/>
    <x v="0"/>
    <x v="0"/>
    <n v="34704000000"/>
    <s v="Base, Discretionary"/>
    <s v="FY19 Green Book, tbl 2.1"/>
  </r>
  <r>
    <x v="2"/>
    <x v="12"/>
    <x v="7"/>
    <x v="0"/>
    <n v="900000000"/>
    <s v="OCO.GWOT"/>
    <s v="FY19 Green Book, tbl 2.1"/>
  </r>
  <r>
    <x v="2"/>
    <x v="12"/>
    <x v="9"/>
    <x v="0"/>
    <n v="0"/>
    <s v="Emergency Relief"/>
    <s v="FY19 Green Book, tbl 2.1"/>
  </r>
  <r>
    <x v="2"/>
    <x v="13"/>
    <x v="0"/>
    <x v="0"/>
    <n v="35103000000"/>
    <s v="Base, Discretionary"/>
    <s v="FY19 Green Book, tbl 2.1"/>
  </r>
  <r>
    <x v="2"/>
    <x v="13"/>
    <x v="7"/>
    <x v="0"/>
    <n v="784000000"/>
    <s v="OCO.GWOT"/>
    <s v="FY19 Green Book, tbl 2.1"/>
  </r>
  <r>
    <x v="2"/>
    <x v="13"/>
    <x v="10"/>
    <x v="0"/>
    <n v="0"/>
    <s v="Other Discretionary"/>
    <s v="FY19 Green Book, tbl 2.1"/>
  </r>
  <r>
    <x v="2"/>
    <x v="14"/>
    <x v="0"/>
    <x v="0"/>
    <n v="33617000000"/>
    <s v="Base, Discretionary"/>
    <s v="FY19 Green Book, tbl 2.1"/>
  </r>
  <r>
    <x v="2"/>
    <x v="14"/>
    <x v="7"/>
    <x v="0"/>
    <n v="756000000"/>
    <s v="OCO.GWOT"/>
    <s v="FY19 Green Book, tbl 2.1"/>
  </r>
  <r>
    <x v="2"/>
    <x v="14"/>
    <x v="11"/>
    <x v="0"/>
    <n v="0"/>
    <s v="Emergency Relief"/>
    <s v="FY19 Green Book, tbl 2.1"/>
  </r>
  <r>
    <x v="2"/>
    <x v="15"/>
    <x v="0"/>
    <x v="0"/>
    <n v="34026000000"/>
    <s v="Base, Discretionary"/>
    <s v="FY19 Green Book, tbl 2.1"/>
  </r>
  <r>
    <x v="2"/>
    <x v="15"/>
    <x v="7"/>
    <x v="0"/>
    <n v="778000000"/>
    <s v="OCO.GWOT"/>
    <s v="FY19 Green Book, tbl 2.1"/>
  </r>
  <r>
    <x v="2"/>
    <x v="16"/>
    <x v="0"/>
    <x v="0"/>
    <n v="34570000000"/>
    <s v="Base, Discretionary"/>
    <s v="FY19 Green Book, tbl 2.1"/>
  </r>
  <r>
    <x v="2"/>
    <x v="16"/>
    <x v="7"/>
    <x v="0"/>
    <n v="915000000"/>
    <s v="OCO.GWOT"/>
    <s v="FY19 Green Book, tbl 2.1"/>
  </r>
  <r>
    <x v="2"/>
    <x v="17"/>
    <x v="0"/>
    <x v="0"/>
    <n v="34693000000"/>
    <s v="Base, Discretionary"/>
    <s v="FY19 Green Book, tbl 2.1"/>
  </r>
  <r>
    <x v="2"/>
    <x v="17"/>
    <x v="7"/>
    <x v="0"/>
    <n v="915000000"/>
    <s v="OCO.GWOT"/>
    <s v="FY19 Green Book, tbl 2.1"/>
  </r>
  <r>
    <x v="2"/>
    <x v="17"/>
    <x v="12"/>
    <x v="0"/>
    <n v="0"/>
    <s v="uncategorized"/>
    <s v="FY19 Green Book, tbl 2.1"/>
  </r>
  <r>
    <x v="2"/>
    <x v="18"/>
    <x v="0"/>
    <x v="0"/>
    <n v="37963000000"/>
    <s v="Base, Discretionary"/>
    <s v="FY19 Green Book, tbl 2.1"/>
  </r>
  <r>
    <x v="2"/>
    <x v="18"/>
    <x v="7"/>
    <x v="0"/>
    <n v="991000000"/>
    <s v="OCO.GWOT"/>
    <s v="FY19 Green Book, tbl 2.1"/>
  </r>
  <r>
    <x v="2"/>
    <x v="12"/>
    <x v="0"/>
    <x v="1"/>
    <n v="42550000000"/>
    <s v="Base, Discretionary"/>
    <s v="FY19 Green Book, tbl 2.1"/>
  </r>
  <r>
    <x v="2"/>
    <x v="12"/>
    <x v="7"/>
    <x v="1"/>
    <n v="9508000000"/>
    <s v="OCO.GWOT"/>
    <s v="FY19 Green Book, tbl 2.1"/>
  </r>
  <r>
    <x v="2"/>
    <x v="12"/>
    <x v="9"/>
    <x v="1"/>
    <n v="14000000"/>
    <s v="Emergency Relief"/>
    <s v="FY19 Green Book, tbl 2.1"/>
  </r>
  <r>
    <x v="2"/>
    <x v="13"/>
    <x v="0"/>
    <x v="1"/>
    <n v="43196000000"/>
    <s v="Base, Discretionary"/>
    <s v="FY19 Green Book, tbl 2.1"/>
  </r>
  <r>
    <x v="2"/>
    <x v="13"/>
    <x v="7"/>
    <x v="1"/>
    <n v="12795000000"/>
    <s v="OCO.GWOT"/>
    <s v="FY19 Green Book, tbl 2.1"/>
  </r>
  <r>
    <x v="2"/>
    <x v="13"/>
    <x v="10"/>
    <x v="1"/>
    <n v="0"/>
    <s v="Other Discretionary"/>
    <s v="FY19 Green Book, tbl 2.1"/>
  </r>
  <r>
    <x v="2"/>
    <x v="14"/>
    <x v="0"/>
    <x v="1"/>
    <n v="44596000000"/>
    <s v="Base, Discretionary"/>
    <s v="FY19 Green Book, tbl 2.1"/>
  </r>
  <r>
    <x v="2"/>
    <x v="14"/>
    <x v="7"/>
    <x v="1"/>
    <n v="10531000000"/>
    <s v="OCO.GWOT"/>
    <s v="FY19 Green Book, tbl 2.1"/>
  </r>
  <r>
    <x v="2"/>
    <x v="14"/>
    <x v="11"/>
    <x v="1"/>
    <n v="0"/>
    <s v="Emergency Relief"/>
    <s v="FY19 Green Book, tbl 2.1"/>
  </r>
  <r>
    <x v="2"/>
    <x v="15"/>
    <x v="0"/>
    <x v="1"/>
    <n v="44442000000"/>
    <s v="Base, Discretionary"/>
    <s v="FY19 Green Book, tbl 2.1"/>
  </r>
  <r>
    <x v="2"/>
    <x v="15"/>
    <x v="7"/>
    <x v="1"/>
    <n v="11336000000"/>
    <s v="OCO.GWOT"/>
    <s v="FY19 Green Book, tbl 2.1"/>
  </r>
  <r>
    <x v="2"/>
    <x v="16"/>
    <x v="0"/>
    <x v="1"/>
    <n v="45920000000"/>
    <s v="Base, Discretionary"/>
    <s v="FY19 Green Book, tbl 2.1"/>
  </r>
  <r>
    <x v="2"/>
    <x v="16"/>
    <x v="7"/>
    <x v="1"/>
    <n v="12859000000"/>
    <s v="OCO.GWOT"/>
    <s v="FY19 Green Book, tbl 2.1"/>
  </r>
  <r>
    <x v="2"/>
    <x v="17"/>
    <x v="0"/>
    <x v="1"/>
    <n v="45406000000"/>
    <s v="Base, Discretionary"/>
    <s v="FY19 Green Book, tbl 2.1"/>
  </r>
  <r>
    <x v="2"/>
    <x v="17"/>
    <x v="7"/>
    <x v="1"/>
    <n v="12767000000"/>
    <s v="OCO.GWOT"/>
    <s v="FY19 Green Book, tbl 2.1"/>
  </r>
  <r>
    <x v="2"/>
    <x v="17"/>
    <x v="12"/>
    <x v="1"/>
    <n v="19000000"/>
    <s v="uncategorized"/>
    <s v="FY19 Green Book, tbl 2.1"/>
  </r>
  <r>
    <x v="2"/>
    <x v="18"/>
    <x v="0"/>
    <x v="1"/>
    <n v="52045000000"/>
    <s v="Base, Discretionary"/>
    <s v="FY19 Green Book, tbl 2.1"/>
  </r>
  <r>
    <x v="2"/>
    <x v="18"/>
    <x v="7"/>
    <x v="1"/>
    <n v="9362000000"/>
    <s v="OCO.GWOT"/>
    <s v="FY19 Green Book, tbl 2.1"/>
  </r>
  <r>
    <x v="2"/>
    <x v="12"/>
    <x v="0"/>
    <x v="2"/>
    <n v="30341000000"/>
    <s v="Base, Discretionary"/>
    <s v="FY19 Green Book, tbl 2.1"/>
  </r>
  <r>
    <x v="2"/>
    <x v="12"/>
    <x v="7"/>
    <x v="2"/>
    <n v="2611000000"/>
    <s v="OCO.GWOT"/>
    <s v="FY19 Green Book, tbl 2.1"/>
  </r>
  <r>
    <x v="2"/>
    <x v="12"/>
    <x v="9"/>
    <x v="2"/>
    <n v="0"/>
    <s v="Emergency Relief"/>
    <s v="FY19 Green Book, tbl 2.1"/>
  </r>
  <r>
    <x v="2"/>
    <x v="13"/>
    <x v="0"/>
    <x v="2"/>
    <n v="31259000000"/>
    <s v="Base, Discretionary"/>
    <s v="FY19 Green Book, tbl 2.1"/>
  </r>
  <r>
    <x v="2"/>
    <x v="13"/>
    <x v="7"/>
    <x v="2"/>
    <n v="3131000000"/>
    <s v="OCO.GWOT"/>
    <s v="FY19 Green Book, tbl 2.1"/>
  </r>
  <r>
    <x v="2"/>
    <x v="13"/>
    <x v="10"/>
    <x v="2"/>
    <n v="0"/>
    <s v="Other Discretionary"/>
    <s v="FY19 Green Book, tbl 2.1"/>
  </r>
  <r>
    <x v="2"/>
    <x v="14"/>
    <x v="0"/>
    <x v="2"/>
    <n v="33914000000"/>
    <s v="Base, Discretionary"/>
    <s v="FY19 Green Book, tbl 2.1"/>
  </r>
  <r>
    <x v="2"/>
    <x v="14"/>
    <x v="7"/>
    <x v="2"/>
    <n v="4484000000"/>
    <s v="OCO.GWOT"/>
    <s v="FY19 Green Book, tbl 2.1"/>
  </r>
  <r>
    <x v="2"/>
    <x v="14"/>
    <x v="11"/>
    <x v="2"/>
    <n v="0"/>
    <s v="Emergency Relief"/>
    <s v="FY19 Green Book, tbl 2.1"/>
  </r>
  <r>
    <x v="2"/>
    <x v="15"/>
    <x v="0"/>
    <x v="2"/>
    <n v="40939000000"/>
    <s v="Base, Discretionary"/>
    <s v="FY19 Green Book, tbl 2.1"/>
  </r>
  <r>
    <x v="2"/>
    <x v="15"/>
    <x v="7"/>
    <x v="2"/>
    <n v="4247000000"/>
    <s v="OCO.GWOT"/>
    <s v="FY19 Green Book, tbl 2.1"/>
  </r>
  <r>
    <x v="2"/>
    <x v="16"/>
    <x v="0"/>
    <x v="2"/>
    <n v="38102000000"/>
    <s v="Base, Discretionary"/>
    <s v="FY19 Green Book, tbl 2.1"/>
  </r>
  <r>
    <x v="2"/>
    <x v="16"/>
    <x v="7"/>
    <x v="2"/>
    <n v="7604000000"/>
    <s v="OCO.GWOT"/>
    <s v="FY19 Green Book, tbl 2.1"/>
  </r>
  <r>
    <x v="2"/>
    <x v="17"/>
    <x v="0"/>
    <x v="2"/>
    <n v="37853000000"/>
    <s v="Base, Discretionary"/>
    <s v="FY19 Green Book, tbl 2.1"/>
  </r>
  <r>
    <x v="2"/>
    <x v="17"/>
    <x v="7"/>
    <x v="2"/>
    <n v="7502000000"/>
    <s v="OCO.GWOT"/>
    <s v="FY19 Green Book, tbl 2.1"/>
  </r>
  <r>
    <x v="2"/>
    <x v="17"/>
    <x v="12"/>
    <x v="2"/>
    <n v="300000000"/>
    <s v="uncategorized"/>
    <s v="FY19 Green Book, tbl 2.1"/>
  </r>
  <r>
    <x v="2"/>
    <x v="18"/>
    <x v="0"/>
    <x v="2"/>
    <n v="43881000000"/>
    <s v="Base, Discretionary"/>
    <s v="FY19 Green Book, tbl 2.1"/>
  </r>
  <r>
    <x v="2"/>
    <x v="18"/>
    <x v="7"/>
    <x v="2"/>
    <n v="6660000000"/>
    <s v="OCO.GWOT"/>
    <s v="FY19 Green Book, tbl 2.1"/>
  </r>
  <r>
    <x v="2"/>
    <x v="12"/>
    <x v="0"/>
    <x v="3"/>
    <n v="22766000000"/>
    <s v="Base, Discretionary"/>
    <s v="FY19 Green Book, tbl 2.1"/>
  </r>
  <r>
    <x v="2"/>
    <x v="12"/>
    <x v="7"/>
    <x v="3"/>
    <n v="3000000"/>
    <s v="OCO.GWOT"/>
    <s v="FY19 Green Book, tbl 2.1"/>
  </r>
  <r>
    <x v="2"/>
    <x v="12"/>
    <x v="9"/>
    <x v="3"/>
    <n v="0"/>
    <s v="Emergency Relief"/>
    <s v="FY19 Green Book, tbl 2.1"/>
  </r>
  <r>
    <x v="2"/>
    <x v="13"/>
    <x v="0"/>
    <x v="3"/>
    <n v="23655000000"/>
    <s v="Base, Discretionary"/>
    <s v="FY19 Green Book, tbl 2.1"/>
  </r>
  <r>
    <x v="2"/>
    <x v="13"/>
    <x v="7"/>
    <x v="3"/>
    <n v="167000000"/>
    <s v="OCO.GWOT"/>
    <s v="FY19 Green Book, tbl 2.1"/>
  </r>
  <r>
    <x v="2"/>
    <x v="13"/>
    <x v="10"/>
    <x v="3"/>
    <n v="0"/>
    <s v="Other Discretionary"/>
    <s v="FY19 Green Book, tbl 2.1"/>
  </r>
  <r>
    <x v="2"/>
    <x v="14"/>
    <x v="0"/>
    <x v="3"/>
    <n v="23568000000"/>
    <s v="Base, Discretionary"/>
    <s v="FY19 Green Book, tbl 2.1"/>
  </r>
  <r>
    <x v="2"/>
    <x v="14"/>
    <x v="7"/>
    <x v="3"/>
    <n v="15000000"/>
    <s v="OCO.GWOT"/>
    <s v="FY19 Green Book, tbl 2.1"/>
  </r>
  <r>
    <x v="2"/>
    <x v="14"/>
    <x v="11"/>
    <x v="3"/>
    <n v="0"/>
    <s v="Emergency Relief"/>
    <s v="FY19 Green Book, tbl 2.1"/>
  </r>
  <r>
    <x v="2"/>
    <x v="15"/>
    <x v="0"/>
    <x v="3"/>
    <n v="24458000000"/>
    <s v="Base, Discretionary"/>
    <s v="FY19 Green Book, tbl 2.1"/>
  </r>
  <r>
    <x v="2"/>
    <x v="15"/>
    <x v="7"/>
    <x v="3"/>
    <n v="17000000"/>
    <s v="OCO.GWOT"/>
    <s v="FY19 Green Book, tbl 2.1"/>
  </r>
  <r>
    <x v="2"/>
    <x v="16"/>
    <x v="0"/>
    <x v="3"/>
    <n v="27339000000"/>
    <s v="Base, Discretionary"/>
    <s v="FY19 Green Book, tbl 2.1"/>
  </r>
  <r>
    <x v="2"/>
    <x v="16"/>
    <x v="7"/>
    <x v="3"/>
    <n v="387000000"/>
    <s v="OCO.GWOT"/>
    <s v="FY19 Green Book, tbl 2.1"/>
  </r>
  <r>
    <x v="2"/>
    <x v="17"/>
    <x v="0"/>
    <x v="3"/>
    <n v="27577000000"/>
    <s v="Base, Discretionary"/>
    <s v="FY19 Green Book, tbl 2.1"/>
  </r>
  <r>
    <x v="2"/>
    <x v="17"/>
    <x v="7"/>
    <x v="3"/>
    <n v="365000000"/>
    <s v="OCO.GWOT"/>
    <s v="FY19 Green Book, tbl 2.1"/>
  </r>
  <r>
    <x v="2"/>
    <x v="17"/>
    <x v="12"/>
    <x v="3"/>
    <n v="256000000"/>
    <s v="uncategorized"/>
    <s v="FY19 Green Book, tbl 2.1"/>
  </r>
  <r>
    <x v="2"/>
    <x v="18"/>
    <x v="0"/>
    <x v="3"/>
    <n v="40178000000"/>
    <s v="Base, Discretionary"/>
    <s v="FY19 Green Book, tbl 2.1"/>
  </r>
  <r>
    <x v="2"/>
    <x v="18"/>
    <x v="7"/>
    <x v="3"/>
    <n v="314000000"/>
    <s v="OCO.GWOT"/>
    <s v="FY19 Green Book, tbl 2.1"/>
  </r>
  <r>
    <x v="2"/>
    <x v="12"/>
    <x v="0"/>
    <x v="4"/>
    <n v="482000000"/>
    <s v="Base, Discretionary"/>
    <s v="FY19 Green Book, tbl 2.1"/>
  </r>
  <r>
    <x v="2"/>
    <x v="12"/>
    <x v="7"/>
    <x v="4"/>
    <n v="-30000000"/>
    <s v="OCO.GWOT"/>
    <s v="FY19 Green Book, tbl 2.1"/>
  </r>
  <r>
    <x v="2"/>
    <x v="12"/>
    <x v="9"/>
    <x v="4"/>
    <n v="0"/>
    <s v="Emergency Relief"/>
    <s v="FY19 Green Book, tbl 2.1"/>
  </r>
  <r>
    <x v="2"/>
    <x v="13"/>
    <x v="0"/>
    <x v="4"/>
    <n v="1291000000"/>
    <s v="Base, Discretionary"/>
    <s v="FY19 Green Book, tbl 2.1"/>
  </r>
  <r>
    <x v="2"/>
    <x v="13"/>
    <x v="7"/>
    <x v="4"/>
    <n v="0"/>
    <s v="OCO.GWOT"/>
    <s v="FY19 Green Book, tbl 2.1"/>
  </r>
  <r>
    <x v="2"/>
    <x v="13"/>
    <x v="10"/>
    <x v="4"/>
    <n v="0"/>
    <s v="Other Discretionary"/>
    <s v="FY19 Green Book, tbl 2.1"/>
  </r>
  <r>
    <x v="2"/>
    <x v="14"/>
    <x v="0"/>
    <x v="4"/>
    <n v="1045000000"/>
    <s v="Base, Discretionary"/>
    <s v="FY19 Green Book, tbl 2.1"/>
  </r>
  <r>
    <x v="2"/>
    <x v="14"/>
    <x v="7"/>
    <x v="4"/>
    <n v="133000000"/>
    <s v="OCO.GWOT"/>
    <s v="FY19 Green Book, tbl 2.1"/>
  </r>
  <r>
    <x v="2"/>
    <x v="14"/>
    <x v="11"/>
    <x v="4"/>
    <n v="0"/>
    <s v="Emergency Relief"/>
    <s v="FY19 Green Book, tbl 2.1"/>
  </r>
  <r>
    <x v="2"/>
    <x v="15"/>
    <x v="0"/>
    <x v="4"/>
    <n v="1654000000"/>
    <s v="Base, Discretionary"/>
    <s v="FY19 Green Book, tbl 2.1"/>
  </r>
  <r>
    <x v="2"/>
    <x v="15"/>
    <x v="7"/>
    <x v="4"/>
    <n v="0"/>
    <s v="OCO.GWOT"/>
    <s v="FY19 Green Book, tbl 2.1"/>
  </r>
  <r>
    <x v="2"/>
    <x v="16"/>
    <x v="0"/>
    <x v="4"/>
    <n v="1989000000"/>
    <s v="Base, Discretionary"/>
    <s v="FY19 Green Book, tbl 2.1"/>
  </r>
  <r>
    <x v="2"/>
    <x v="16"/>
    <x v="7"/>
    <x v="4"/>
    <n v="203000000"/>
    <s v="OCO.GWOT"/>
    <s v="FY19 Green Book, tbl 2.1"/>
  </r>
  <r>
    <x v="2"/>
    <x v="17"/>
    <x v="0"/>
    <x v="4"/>
    <n v="1976000000"/>
    <s v="Base, Discretionary"/>
    <s v="FY19 Green Book, tbl 2.1"/>
  </r>
  <r>
    <x v="2"/>
    <x v="17"/>
    <x v="7"/>
    <x v="4"/>
    <n v="216000000"/>
    <s v="OCO.GWOT"/>
    <s v="FY19 Green Book, tbl 2.1"/>
  </r>
  <r>
    <x v="2"/>
    <x v="17"/>
    <x v="12"/>
    <x v="4"/>
    <n v="0"/>
    <s v="uncategorized"/>
    <s v="FY19 Green Book, tbl 2.1"/>
  </r>
  <r>
    <x v="2"/>
    <x v="18"/>
    <x v="0"/>
    <x v="4"/>
    <n v="1958000000"/>
    <s v="Base, Discretionary"/>
    <s v="FY19 Green Book, tbl 2.1"/>
  </r>
  <r>
    <x v="2"/>
    <x v="18"/>
    <x v="7"/>
    <x v="4"/>
    <n v="346000000"/>
    <s v="OCO.GWOT"/>
    <s v="FY19 Green Book, tbl 2.1"/>
  </r>
  <r>
    <x v="2"/>
    <x v="12"/>
    <x v="0"/>
    <x v="5"/>
    <n v="520000000"/>
    <s v="Base, Discretionary"/>
    <s v="FY19 Green Book, tbl 2.1"/>
  </r>
  <r>
    <x v="2"/>
    <x v="12"/>
    <x v="7"/>
    <x v="5"/>
    <n v="0"/>
    <s v="OCO.GWOT"/>
    <s v="FY19 Green Book, tbl 2.1"/>
  </r>
  <r>
    <x v="2"/>
    <x v="12"/>
    <x v="9"/>
    <x v="5"/>
    <n v="0"/>
    <s v="Emergency Relief"/>
    <s v="FY19 Green Book, tbl 2.1"/>
  </r>
  <r>
    <x v="2"/>
    <x v="13"/>
    <x v="0"/>
    <x v="5"/>
    <n v="465000000"/>
    <s v="Base, Discretionary"/>
    <s v="FY19 Green Book, tbl 2.1"/>
  </r>
  <r>
    <x v="2"/>
    <x v="13"/>
    <x v="7"/>
    <x v="5"/>
    <n v="0"/>
    <s v="OCO.GWOT"/>
    <s v="FY19 Green Book, tbl 2.1"/>
  </r>
  <r>
    <x v="2"/>
    <x v="13"/>
    <x v="10"/>
    <x v="5"/>
    <n v="0"/>
    <s v="Other Discretionary"/>
    <s v="FY19 Green Book, tbl 2.1"/>
  </r>
  <r>
    <x v="2"/>
    <x v="14"/>
    <x v="0"/>
    <x v="5"/>
    <n v="328000000"/>
    <s v="Base, Discretionary"/>
    <s v="FY19 Green Book, tbl 2.1"/>
  </r>
  <r>
    <x v="2"/>
    <x v="14"/>
    <x v="7"/>
    <x v="5"/>
    <n v="0"/>
    <s v="OCO.GWOT"/>
    <s v="FY19 Green Book, tbl 2.1"/>
  </r>
  <r>
    <x v="2"/>
    <x v="14"/>
    <x v="11"/>
    <x v="5"/>
    <n v="0"/>
    <s v="Emergency Relief"/>
    <s v="FY19 Green Book, tbl 2.1"/>
  </r>
  <r>
    <x v="2"/>
    <x v="15"/>
    <x v="0"/>
    <x v="5"/>
    <n v="492000000"/>
    <s v="Base, Discretionary"/>
    <s v="FY19 Green Book, tbl 2.1"/>
  </r>
  <r>
    <x v="2"/>
    <x v="15"/>
    <x v="7"/>
    <x v="5"/>
    <n v="0"/>
    <s v="OCO.GWOT"/>
    <s v="FY19 Green Book, tbl 2.1"/>
  </r>
  <r>
    <x v="2"/>
    <x v="16"/>
    <x v="0"/>
    <x v="5"/>
    <n v="336000000"/>
    <s v="Base, Discretionary"/>
    <s v="FY19 Green Book, tbl 2.1"/>
  </r>
  <r>
    <x v="2"/>
    <x v="16"/>
    <x v="7"/>
    <x v="5"/>
    <n v="0"/>
    <s v="OCO.GWOT"/>
    <s v="FY19 Green Book, tbl 2.1"/>
  </r>
  <r>
    <x v="2"/>
    <x v="17"/>
    <x v="0"/>
    <x v="5"/>
    <n v="334000000"/>
    <s v="Base, Discretionary"/>
    <s v="FY19 Green Book, tbl 2.1"/>
  </r>
  <r>
    <x v="2"/>
    <x v="17"/>
    <x v="7"/>
    <x v="5"/>
    <n v="0"/>
    <s v="OCO.GWOT"/>
    <s v="FY19 Green Book, tbl 2.1"/>
  </r>
  <r>
    <x v="2"/>
    <x v="17"/>
    <x v="12"/>
    <x v="5"/>
    <n v="0"/>
    <s v="uncategorized"/>
    <s v="FY19 Green Book, tbl 2.1"/>
  </r>
  <r>
    <x v="2"/>
    <x v="18"/>
    <x v="0"/>
    <x v="5"/>
    <n v="396000000"/>
    <s v="Base, Discretionary"/>
    <s v="FY19 Green Book, tbl 2.1"/>
  </r>
  <r>
    <x v="2"/>
    <x v="18"/>
    <x v="7"/>
    <x v="5"/>
    <n v="0"/>
    <s v="OCO.GWOT"/>
    <s v="FY19 Green Book, tbl 2.1"/>
  </r>
  <r>
    <x v="2"/>
    <x v="12"/>
    <x v="0"/>
    <x v="6"/>
    <n v="45000000"/>
    <s v="Base, Discretionary"/>
    <s v="FY19 Green Book, tbl 2.1"/>
  </r>
  <r>
    <x v="2"/>
    <x v="12"/>
    <x v="7"/>
    <x v="6"/>
    <n v="10000000"/>
    <s v="OCO.GWOT"/>
    <s v="FY19 Green Book, tbl 2.1"/>
  </r>
  <r>
    <x v="2"/>
    <x v="12"/>
    <x v="9"/>
    <x v="6"/>
    <n v="0"/>
    <s v="Emergency Relief"/>
    <s v="FY19 Green Book, tbl 2.1"/>
  </r>
  <r>
    <x v="2"/>
    <x v="13"/>
    <x v="0"/>
    <x v="6"/>
    <n v="150000000"/>
    <s v="Base, Discretionary"/>
    <s v="FY19 Green Book, tbl 2.1"/>
  </r>
  <r>
    <x v="2"/>
    <x v="13"/>
    <x v="7"/>
    <x v="6"/>
    <n v="0"/>
    <s v="OCO.GWOT"/>
    <s v="FY19 Green Book, tbl 2.1"/>
  </r>
  <r>
    <x v="2"/>
    <x v="13"/>
    <x v="10"/>
    <x v="6"/>
    <n v="0"/>
    <s v="Other Discretionary"/>
    <s v="FY19 Green Book, tbl 2.1"/>
  </r>
  <r>
    <x v="2"/>
    <x v="14"/>
    <x v="0"/>
    <x v="6"/>
    <n v="67000000"/>
    <s v="Base, Discretionary"/>
    <s v="FY19 Green Book, tbl 2.1"/>
  </r>
  <r>
    <x v="2"/>
    <x v="14"/>
    <x v="7"/>
    <x v="6"/>
    <n v="0"/>
    <s v="OCO.GWOT"/>
    <s v="FY19 Green Book, tbl 2.1"/>
  </r>
  <r>
    <x v="2"/>
    <x v="14"/>
    <x v="11"/>
    <x v="6"/>
    <n v="0"/>
    <s v="Emergency Relief"/>
    <s v="FY19 Green Book, tbl 2.1"/>
  </r>
  <r>
    <x v="2"/>
    <x v="15"/>
    <x v="0"/>
    <x v="6"/>
    <n v="63000000"/>
    <s v="Base, Discretionary"/>
    <s v="FY19 Green Book, tbl 2.1"/>
  </r>
  <r>
    <x v="2"/>
    <x v="15"/>
    <x v="7"/>
    <x v="6"/>
    <n v="3000000"/>
    <s v="OCO.GWOT"/>
    <s v="FY19 Green Book, tbl 2.1"/>
  </r>
  <r>
    <x v="2"/>
    <x v="16"/>
    <x v="0"/>
    <x v="6"/>
    <n v="64000000"/>
    <s v="Base, Discretionary"/>
    <s v="FY19 Green Book, tbl 2.1"/>
  </r>
  <r>
    <x v="2"/>
    <x v="16"/>
    <x v="7"/>
    <x v="6"/>
    <n v="0"/>
    <s v="OCO.GWOT"/>
    <s v="FY19 Green Book, tbl 2.1"/>
  </r>
  <r>
    <x v="2"/>
    <x v="17"/>
    <x v="0"/>
    <x v="6"/>
    <n v="64000000"/>
    <s v="Base, Discretionary"/>
    <s v="FY19 Green Book, tbl 2.1"/>
  </r>
  <r>
    <x v="2"/>
    <x v="17"/>
    <x v="7"/>
    <x v="6"/>
    <n v="0"/>
    <s v="OCO.GWOT"/>
    <s v="FY19 Green Book, tbl 2.1"/>
  </r>
  <r>
    <x v="2"/>
    <x v="17"/>
    <x v="12"/>
    <x v="6"/>
    <n v="0"/>
    <s v="uncategorized"/>
    <s v="FY19 Green Book, tbl 2.1"/>
  </r>
  <r>
    <x v="2"/>
    <x v="18"/>
    <x v="0"/>
    <x v="6"/>
    <n v="69000000"/>
    <s v="Base, Discretionary"/>
    <s v="FY19 Green Book, tbl 2.1"/>
  </r>
  <r>
    <x v="2"/>
    <x v="18"/>
    <x v="7"/>
    <x v="6"/>
    <n v="9000000"/>
    <s v="OCO.GWOT"/>
    <s v="FY19 Green Book, tbl 2.1"/>
  </r>
  <r>
    <x v="3"/>
    <x v="0"/>
    <x v="0"/>
    <x v="0"/>
    <n v="0"/>
    <s v="Base, Discretionary"/>
    <s v="FY19 Green Book, tbl 2.1"/>
  </r>
  <r>
    <x v="3"/>
    <x v="0"/>
    <x v="1"/>
    <x v="0"/>
    <n v="0"/>
    <s v="OCO.GWOT"/>
    <s v="FY19 Green Book, tbl 2.1"/>
  </r>
  <r>
    <x v="3"/>
    <x v="0"/>
    <x v="2"/>
    <x v="0"/>
    <n v="0"/>
    <s v="Other Discretionary"/>
    <s v="FY19 Green Book, tbl 2.1"/>
  </r>
  <r>
    <x v="3"/>
    <x v="1"/>
    <x v="0"/>
    <x v="0"/>
    <n v="0"/>
    <s v="Base, Discretionary"/>
    <s v="FY19 Green Book, tbl 2.1"/>
  </r>
  <r>
    <x v="3"/>
    <x v="1"/>
    <x v="1"/>
    <x v="0"/>
    <n v="0"/>
    <s v="OCO.GWOT"/>
    <s v="FY19 Green Book, tbl 2.1"/>
  </r>
  <r>
    <x v="3"/>
    <x v="2"/>
    <x v="0"/>
    <x v="0"/>
    <n v="0"/>
    <s v="Base, Discretionary"/>
    <s v="FY19 Green Book, tbl 2.1"/>
  </r>
  <r>
    <x v="3"/>
    <x v="2"/>
    <x v="1"/>
    <x v="0"/>
    <n v="0"/>
    <s v="OCO.GWOT"/>
    <s v="FY19 Green Book, tbl 2.1"/>
  </r>
  <r>
    <x v="3"/>
    <x v="3"/>
    <x v="0"/>
    <x v="0"/>
    <n v="0"/>
    <s v="Base, Discretionary"/>
    <s v="FY19 Green Book, tbl 2.1"/>
  </r>
  <r>
    <x v="3"/>
    <x v="3"/>
    <x v="1"/>
    <x v="0"/>
    <n v="0"/>
    <s v="OCO.GWOT"/>
    <s v="FY19 Green Book, tbl 2.1"/>
  </r>
  <r>
    <x v="3"/>
    <x v="3"/>
    <x v="2"/>
    <x v="0"/>
    <n v="0"/>
    <s v="Other Discretionary"/>
    <s v="FY19 Green Book, tbl 2.1"/>
  </r>
  <r>
    <x v="3"/>
    <x v="4"/>
    <x v="0"/>
    <x v="0"/>
    <n v="0"/>
    <s v="Base, Discretionary"/>
    <s v="FY19 Green Book, tbl 2.1"/>
  </r>
  <r>
    <x v="3"/>
    <x v="4"/>
    <x v="1"/>
    <x v="0"/>
    <n v="0"/>
    <s v="OCO.GWOT"/>
    <s v="FY19 Green Book, tbl 2.1"/>
  </r>
  <r>
    <x v="3"/>
    <x v="4"/>
    <x v="3"/>
    <x v="0"/>
    <n v="0"/>
    <s v="Emergency Relief"/>
    <s v="FY19 Green Book, tbl 2.1"/>
  </r>
  <r>
    <x v="3"/>
    <x v="5"/>
    <x v="0"/>
    <x v="0"/>
    <n v="0"/>
    <s v="Base, Discretionary"/>
    <s v="FY19 Green Book, tbl 2.1"/>
  </r>
  <r>
    <x v="3"/>
    <x v="5"/>
    <x v="1"/>
    <x v="0"/>
    <n v="0"/>
    <s v="OCO.GWOT"/>
    <s v="FY19 Green Book, tbl 2.1"/>
  </r>
  <r>
    <x v="3"/>
    <x v="5"/>
    <x v="4"/>
    <x v="0"/>
    <n v="0"/>
    <s v="Emergency Relief"/>
    <s v="FY19 Green Book, tbl 2.1"/>
  </r>
  <r>
    <x v="3"/>
    <x v="5"/>
    <x v="5"/>
    <x v="0"/>
    <n v="0"/>
    <s v="Emergency Relief"/>
    <s v="FY19 Green Book, tbl 2.1"/>
  </r>
  <r>
    <x v="3"/>
    <x v="0"/>
    <x v="0"/>
    <x v="1"/>
    <n v="16685000000"/>
    <s v="Base, Discretionary"/>
    <s v="FY19 Green Book, tbl 2.1"/>
  </r>
  <r>
    <x v="3"/>
    <x v="0"/>
    <x v="1"/>
    <x v="1"/>
    <n v="21769000000"/>
    <s v="OCO.GWOT"/>
    <s v="FY19 Green Book, tbl 2.1"/>
  </r>
  <r>
    <x v="3"/>
    <x v="0"/>
    <x v="2"/>
    <x v="1"/>
    <n v="1568000000"/>
    <s v="Other Discretionary"/>
    <s v="FY19 Green Book, tbl 2.1"/>
  </r>
  <r>
    <x v="3"/>
    <x v="1"/>
    <x v="0"/>
    <x v="1"/>
    <n v="20089000000"/>
    <s v="Base, Discretionary"/>
    <s v="FY19 Green Book, tbl 2.1"/>
  </r>
  <r>
    <x v="3"/>
    <x v="1"/>
    <x v="1"/>
    <x v="1"/>
    <n v="15194000000"/>
    <s v="OCO.GWOT"/>
    <s v="FY19 Green Book, tbl 2.1"/>
  </r>
  <r>
    <x v="3"/>
    <x v="2"/>
    <x v="0"/>
    <x v="1"/>
    <n v="22348000000"/>
    <s v="Base, Discretionary"/>
    <s v="FY19 Green Book, tbl 2.1"/>
  </r>
  <r>
    <x v="3"/>
    <x v="2"/>
    <x v="1"/>
    <x v="1"/>
    <n v="19065000000"/>
    <s v="OCO.GWOT"/>
    <s v="FY19 Green Book, tbl 2.1"/>
  </r>
  <r>
    <x v="3"/>
    <x v="3"/>
    <x v="0"/>
    <x v="1"/>
    <n v="27788000000"/>
    <s v="Base, Discretionary"/>
    <s v="FY19 Green Book, tbl 2.1"/>
  </r>
  <r>
    <x v="3"/>
    <x v="3"/>
    <x v="1"/>
    <x v="1"/>
    <n v="11998000000"/>
    <s v="OCO.GWOT"/>
    <s v="FY19 Green Book, tbl 2.1"/>
  </r>
  <r>
    <x v="3"/>
    <x v="3"/>
    <x v="2"/>
    <x v="1"/>
    <n v="0"/>
    <s v="Other Discretionary"/>
    <s v="FY19 Green Book, tbl 2.1"/>
  </r>
  <r>
    <x v="3"/>
    <x v="4"/>
    <x v="0"/>
    <x v="1"/>
    <n v="34830000000"/>
    <s v="Base, Discretionary"/>
    <s v="FY19 Green Book, tbl 2.1"/>
  </r>
  <r>
    <x v="3"/>
    <x v="4"/>
    <x v="1"/>
    <x v="1"/>
    <n v="3449000000"/>
    <s v="OCO.GWOT"/>
    <s v="FY19 Green Book, tbl 2.1"/>
  </r>
  <r>
    <x v="3"/>
    <x v="4"/>
    <x v="3"/>
    <x v="1"/>
    <n v="2077000000"/>
    <s v="Emergency Relief"/>
    <s v="FY19 Green Book, tbl 2.1"/>
  </r>
  <r>
    <x v="3"/>
    <x v="5"/>
    <x v="0"/>
    <x v="1"/>
    <n v="33444000000"/>
    <s v="Base, Discretionary"/>
    <s v="FY19 Green Book, tbl 2.1"/>
  </r>
  <r>
    <x v="3"/>
    <x v="5"/>
    <x v="1"/>
    <x v="1"/>
    <n v="11634000000"/>
    <s v="OCO.GWOT"/>
    <s v="FY19 Green Book, tbl 2.1"/>
  </r>
  <r>
    <x v="3"/>
    <x v="5"/>
    <x v="4"/>
    <x v="1"/>
    <n v="974000000"/>
    <s v="Emergency Relief"/>
    <s v="FY19 Green Book, tbl 2.1"/>
  </r>
  <r>
    <x v="3"/>
    <x v="5"/>
    <x v="5"/>
    <x v="1"/>
    <n v="130000000"/>
    <s v="Emergency Relief"/>
    <s v="FY19 Green Book, tbl 2.1"/>
  </r>
  <r>
    <x v="3"/>
    <x v="0"/>
    <x v="0"/>
    <x v="2"/>
    <n v="2475000000"/>
    <s v="Base, Discretionary"/>
    <s v="FY19 Green Book, tbl 2.1"/>
  </r>
  <r>
    <x v="3"/>
    <x v="0"/>
    <x v="1"/>
    <x v="2"/>
    <n v="0"/>
    <s v="OCO.GWOT"/>
    <s v="FY19 Green Book, tbl 2.1"/>
  </r>
  <r>
    <x v="3"/>
    <x v="0"/>
    <x v="2"/>
    <x v="2"/>
    <n v="-79000000"/>
    <s v="Other Discretionary"/>
    <s v="FY19 Green Book, tbl 2.1"/>
  </r>
  <r>
    <x v="3"/>
    <x v="1"/>
    <x v="0"/>
    <x v="2"/>
    <n v="3456000000"/>
    <s v="Base, Discretionary"/>
    <s v="FY19 Green Book, tbl 2.1"/>
  </r>
  <r>
    <x v="3"/>
    <x v="1"/>
    <x v="1"/>
    <x v="2"/>
    <n v="63000000"/>
    <s v="OCO.GWOT"/>
    <s v="FY19 Green Book, tbl 2.1"/>
  </r>
  <r>
    <x v="3"/>
    <x v="2"/>
    <x v="0"/>
    <x v="2"/>
    <n v="4107000000"/>
    <s v="Base, Discretionary"/>
    <s v="FY19 Green Book, tbl 2.1"/>
  </r>
  <r>
    <x v="3"/>
    <x v="2"/>
    <x v="1"/>
    <x v="2"/>
    <n v="484000000"/>
    <s v="OCO.GWOT"/>
    <s v="FY19 Green Book, tbl 2.1"/>
  </r>
  <r>
    <x v="3"/>
    <x v="3"/>
    <x v="0"/>
    <x v="2"/>
    <n v="4176000000"/>
    <s v="Base, Discretionary"/>
    <s v="FY19 Green Book, tbl 2.1"/>
  </r>
  <r>
    <x v="3"/>
    <x v="3"/>
    <x v="1"/>
    <x v="2"/>
    <n v="519000000"/>
    <s v="OCO.GWOT"/>
    <s v="FY19 Green Book, tbl 2.1"/>
  </r>
  <r>
    <x v="3"/>
    <x v="3"/>
    <x v="2"/>
    <x v="2"/>
    <n v="0"/>
    <s v="Other Discretionary"/>
    <s v="FY19 Green Book, tbl 2.1"/>
  </r>
  <r>
    <x v="3"/>
    <x v="4"/>
    <x v="0"/>
    <x v="2"/>
    <n v="3076000000"/>
    <s v="Base, Discretionary"/>
    <s v="FY19 Green Book, tbl 2.1"/>
  </r>
  <r>
    <x v="3"/>
    <x v="4"/>
    <x v="1"/>
    <x v="2"/>
    <n v="646000000"/>
    <s v="OCO.GWOT"/>
    <s v="FY19 Green Book, tbl 2.1"/>
  </r>
  <r>
    <x v="3"/>
    <x v="4"/>
    <x v="3"/>
    <x v="2"/>
    <n v="140000000"/>
    <s v="Emergency Relief"/>
    <s v="FY19 Green Book, tbl 2.1"/>
  </r>
  <r>
    <x v="3"/>
    <x v="5"/>
    <x v="0"/>
    <x v="2"/>
    <n v="2868000000"/>
    <s v="Base, Discretionary"/>
    <s v="FY19 Green Book, tbl 2.1"/>
  </r>
  <r>
    <x v="3"/>
    <x v="5"/>
    <x v="1"/>
    <x v="2"/>
    <n v="1513000000"/>
    <s v="OCO.GWOT"/>
    <s v="FY19 Green Book, tbl 2.1"/>
  </r>
  <r>
    <x v="3"/>
    <x v="5"/>
    <x v="4"/>
    <x v="2"/>
    <n v="29000000"/>
    <s v="Emergency Relief"/>
    <s v="FY19 Green Book, tbl 2.1"/>
  </r>
  <r>
    <x v="3"/>
    <x v="5"/>
    <x v="5"/>
    <x v="2"/>
    <n v="0"/>
    <s v="Emergency Relief"/>
    <s v="FY19 Green Book, tbl 2.1"/>
  </r>
  <r>
    <x v="3"/>
    <x v="0"/>
    <x v="0"/>
    <x v="3"/>
    <n v="11421000000"/>
    <s v="Base, Discretionary"/>
    <s v="FY19 Green Book, tbl 2.1"/>
  </r>
  <r>
    <x v="3"/>
    <x v="0"/>
    <x v="1"/>
    <x v="3"/>
    <n v="0"/>
    <s v="OCO.GWOT"/>
    <s v="FY19 Green Book, tbl 2.1"/>
  </r>
  <r>
    <x v="3"/>
    <x v="0"/>
    <x v="2"/>
    <x v="3"/>
    <n v="77000000"/>
    <s v="Other Discretionary"/>
    <s v="FY19 Green Book, tbl 2.1"/>
  </r>
  <r>
    <x v="3"/>
    <x v="1"/>
    <x v="0"/>
    <x v="3"/>
    <n v="15748000000"/>
    <s v="Base, Discretionary"/>
    <s v="FY19 Green Book, tbl 2.1"/>
  </r>
  <r>
    <x v="3"/>
    <x v="1"/>
    <x v="1"/>
    <x v="3"/>
    <n v="34000000"/>
    <s v="OCO.GWOT"/>
    <s v="FY19 Green Book, tbl 2.1"/>
  </r>
  <r>
    <x v="3"/>
    <x v="2"/>
    <x v="0"/>
    <x v="3"/>
    <n v="17554000000"/>
    <s v="Base, Discretionary"/>
    <s v="FY19 Green Book, tbl 2.1"/>
  </r>
  <r>
    <x v="3"/>
    <x v="2"/>
    <x v="1"/>
    <x v="3"/>
    <n v="486000000"/>
    <s v="OCO.GWOT"/>
    <s v="FY19 Green Book, tbl 2.1"/>
  </r>
  <r>
    <x v="3"/>
    <x v="3"/>
    <x v="0"/>
    <x v="3"/>
    <n v="18951000000"/>
    <s v="Base, Discretionary"/>
    <s v="FY19 Green Book, tbl 2.1"/>
  </r>
  <r>
    <x v="3"/>
    <x v="3"/>
    <x v="1"/>
    <x v="3"/>
    <n v="261000000"/>
    <s v="OCO.GWOT"/>
    <s v="FY19 Green Book, tbl 2.1"/>
  </r>
  <r>
    <x v="3"/>
    <x v="3"/>
    <x v="2"/>
    <x v="3"/>
    <n v="0"/>
    <s v="Other Discretionary"/>
    <s v="FY19 Green Book, tbl 2.1"/>
  </r>
  <r>
    <x v="3"/>
    <x v="4"/>
    <x v="0"/>
    <x v="3"/>
    <n v="20658000000"/>
    <s v="Base, Discretionary"/>
    <s v="FY19 Green Book, tbl 2.1"/>
  </r>
  <r>
    <x v="3"/>
    <x v="4"/>
    <x v="1"/>
    <x v="3"/>
    <n v="254000000"/>
    <s v="OCO.GWOT"/>
    <s v="FY19 Green Book, tbl 2.1"/>
  </r>
  <r>
    <x v="3"/>
    <x v="4"/>
    <x v="3"/>
    <x v="3"/>
    <n v="6000000"/>
    <s v="Emergency Relief"/>
    <s v="FY19 Green Book, tbl 2.1"/>
  </r>
  <r>
    <x v="3"/>
    <x v="5"/>
    <x v="0"/>
    <x v="3"/>
    <n v="19765000000"/>
    <s v="Base, Discretionary"/>
    <s v="FY19 Green Book, tbl 2.1"/>
  </r>
  <r>
    <x v="3"/>
    <x v="5"/>
    <x v="1"/>
    <x v="3"/>
    <n v="174000000"/>
    <s v="OCO.GWOT"/>
    <s v="FY19 Green Book, tbl 2.1"/>
  </r>
  <r>
    <x v="3"/>
    <x v="5"/>
    <x v="4"/>
    <x v="3"/>
    <n v="29000000"/>
    <s v="Emergency Relief"/>
    <s v="FY19 Green Book, tbl 2.1"/>
  </r>
  <r>
    <x v="3"/>
    <x v="5"/>
    <x v="5"/>
    <x v="3"/>
    <n v="0"/>
    <s v="Emergency Relief"/>
    <s v="FY19 Green Book, tbl 2.1"/>
  </r>
  <r>
    <x v="3"/>
    <x v="0"/>
    <x v="0"/>
    <x v="4"/>
    <n v="968000000"/>
    <s v="Base, Discretionary"/>
    <s v="FY19 Green Book, tbl 2.1"/>
  </r>
  <r>
    <x v="3"/>
    <x v="0"/>
    <x v="1"/>
    <x v="4"/>
    <n v="0"/>
    <s v="OCO.GWOT"/>
    <s v="FY19 Green Book, tbl 2.1"/>
  </r>
  <r>
    <x v="3"/>
    <x v="0"/>
    <x v="2"/>
    <x v="4"/>
    <n v="-5000000"/>
    <s v="Other Discretionary"/>
    <s v="FY19 Green Book, tbl 2.1"/>
  </r>
  <r>
    <x v="3"/>
    <x v="1"/>
    <x v="0"/>
    <x v="4"/>
    <n v="935000000"/>
    <s v="Base, Discretionary"/>
    <s v="FY19 Green Book, tbl 2.1"/>
  </r>
  <r>
    <x v="3"/>
    <x v="1"/>
    <x v="1"/>
    <x v="4"/>
    <n v="0"/>
    <s v="OCO.GWOT"/>
    <s v="FY19 Green Book, tbl 2.1"/>
  </r>
  <r>
    <x v="3"/>
    <x v="2"/>
    <x v="0"/>
    <x v="4"/>
    <n v="1207000000"/>
    <s v="Base, Discretionary"/>
    <s v="FY19 Green Book, tbl 2.1"/>
  </r>
  <r>
    <x v="3"/>
    <x v="2"/>
    <x v="1"/>
    <x v="4"/>
    <n v="0"/>
    <s v="OCO.GWOT"/>
    <s v="FY19 Green Book, tbl 2.1"/>
  </r>
  <r>
    <x v="3"/>
    <x v="3"/>
    <x v="0"/>
    <x v="4"/>
    <n v="1023000000"/>
    <s v="Base, Discretionary"/>
    <s v="FY19 Green Book, tbl 2.1"/>
  </r>
  <r>
    <x v="3"/>
    <x v="3"/>
    <x v="1"/>
    <x v="4"/>
    <n v="0"/>
    <s v="OCO.GWOT"/>
    <s v="FY19 Green Book, tbl 2.1"/>
  </r>
  <r>
    <x v="3"/>
    <x v="3"/>
    <x v="2"/>
    <x v="4"/>
    <n v="0"/>
    <s v="Other Discretionary"/>
    <s v="FY19 Green Book, tbl 2.1"/>
  </r>
  <r>
    <x v="3"/>
    <x v="4"/>
    <x v="0"/>
    <x v="4"/>
    <n v="838000000"/>
    <s v="Base, Discretionary"/>
    <s v="FY19 Green Book, tbl 2.1"/>
  </r>
  <r>
    <x v="3"/>
    <x v="4"/>
    <x v="1"/>
    <x v="4"/>
    <n v="0"/>
    <s v="OCO.GWOT"/>
    <s v="FY19 Green Book, tbl 2.1"/>
  </r>
  <r>
    <x v="3"/>
    <x v="4"/>
    <x v="3"/>
    <x v="4"/>
    <n v="0"/>
    <s v="Emergency Relief"/>
    <s v="FY19 Green Book, tbl 2.1"/>
  </r>
  <r>
    <x v="3"/>
    <x v="5"/>
    <x v="0"/>
    <x v="4"/>
    <n v="1298000000"/>
    <s v="Base, Discretionary"/>
    <s v="FY19 Green Book, tbl 2.1"/>
  </r>
  <r>
    <x v="3"/>
    <x v="5"/>
    <x v="1"/>
    <x v="4"/>
    <n v="21000000"/>
    <s v="OCO.GWOT"/>
    <s v="FY19 Green Book, tbl 2.1"/>
  </r>
  <r>
    <x v="3"/>
    <x v="5"/>
    <x v="4"/>
    <x v="4"/>
    <n v="45000000"/>
    <s v="Emergency Relief"/>
    <s v="FY19 Green Book, tbl 2.1"/>
  </r>
  <r>
    <x v="3"/>
    <x v="5"/>
    <x v="5"/>
    <x v="4"/>
    <n v="0"/>
    <s v="Emergency Relief"/>
    <s v="FY19 Green Book, tbl 2.1"/>
  </r>
  <r>
    <x v="3"/>
    <x v="0"/>
    <x v="0"/>
    <x v="5"/>
    <n v="81000000"/>
    <s v="Base, Discretionary"/>
    <s v="FY19 Green Book, tbl 2.1"/>
  </r>
  <r>
    <x v="3"/>
    <x v="0"/>
    <x v="1"/>
    <x v="5"/>
    <n v="0"/>
    <s v="OCO.GWOT"/>
    <s v="FY19 Green Book, tbl 2.1"/>
  </r>
  <r>
    <x v="3"/>
    <x v="0"/>
    <x v="2"/>
    <x v="5"/>
    <n v="0"/>
    <s v="Other Discretionary"/>
    <s v="FY19 Green Book, tbl 2.1"/>
  </r>
  <r>
    <x v="3"/>
    <x v="1"/>
    <x v="0"/>
    <x v="5"/>
    <n v="69000000"/>
    <s v="Base, Discretionary"/>
    <s v="FY19 Green Book, tbl 2.1"/>
  </r>
  <r>
    <x v="3"/>
    <x v="1"/>
    <x v="1"/>
    <x v="5"/>
    <n v="0"/>
    <s v="OCO.GWOT"/>
    <s v="FY19 Green Book, tbl 2.1"/>
  </r>
  <r>
    <x v="3"/>
    <x v="2"/>
    <x v="0"/>
    <x v="5"/>
    <n v="91000000"/>
    <s v="Base, Discretionary"/>
    <s v="FY19 Green Book, tbl 2.1"/>
  </r>
  <r>
    <x v="3"/>
    <x v="2"/>
    <x v="1"/>
    <x v="5"/>
    <n v="0"/>
    <s v="OCO.GWOT"/>
    <s v="FY19 Green Book, tbl 2.1"/>
  </r>
  <r>
    <x v="3"/>
    <x v="3"/>
    <x v="0"/>
    <x v="5"/>
    <n v="58000000"/>
    <s v="Base, Discretionary"/>
    <s v="FY19 Green Book, tbl 2.1"/>
  </r>
  <r>
    <x v="3"/>
    <x v="3"/>
    <x v="1"/>
    <x v="5"/>
    <n v="0"/>
    <s v="OCO.GWOT"/>
    <s v="FY19 Green Book, tbl 2.1"/>
  </r>
  <r>
    <x v="3"/>
    <x v="3"/>
    <x v="2"/>
    <x v="5"/>
    <n v="0"/>
    <s v="Other Discretionary"/>
    <s v="FY19 Green Book, tbl 2.1"/>
  </r>
  <r>
    <x v="3"/>
    <x v="4"/>
    <x v="0"/>
    <x v="5"/>
    <n v="175000000"/>
    <s v="Base, Discretionary"/>
    <s v="FY19 Green Book, tbl 2.1"/>
  </r>
  <r>
    <x v="3"/>
    <x v="4"/>
    <x v="1"/>
    <x v="5"/>
    <n v="0"/>
    <s v="OCO.GWOT"/>
    <s v="FY19 Green Book, tbl 2.1"/>
  </r>
  <r>
    <x v="3"/>
    <x v="4"/>
    <x v="3"/>
    <x v="5"/>
    <n v="0"/>
    <s v="Emergency Relief"/>
    <s v="FY19 Green Book, tbl 2.1"/>
  </r>
  <r>
    <x v="3"/>
    <x v="5"/>
    <x v="0"/>
    <x v="5"/>
    <n v="276000000"/>
    <s v="Base, Discretionary"/>
    <s v="FY19 Green Book, tbl 2.1"/>
  </r>
  <r>
    <x v="3"/>
    <x v="5"/>
    <x v="1"/>
    <x v="5"/>
    <n v="0"/>
    <s v="OCO.GWOT"/>
    <s v="FY19 Green Book, tbl 2.1"/>
  </r>
  <r>
    <x v="3"/>
    <x v="5"/>
    <x v="4"/>
    <x v="5"/>
    <n v="0"/>
    <s v="Emergency Relief"/>
    <s v="FY19 Green Book, tbl 2.1"/>
  </r>
  <r>
    <x v="3"/>
    <x v="5"/>
    <x v="5"/>
    <x v="5"/>
    <n v="0"/>
    <s v="Emergency Relief"/>
    <s v="FY19 Green Book, tbl 2.1"/>
  </r>
  <r>
    <x v="3"/>
    <x v="0"/>
    <x v="0"/>
    <x v="6"/>
    <n v="566000000"/>
    <s v="Base, Discretionary"/>
    <s v="FY19 Green Book, tbl 2.1"/>
  </r>
  <r>
    <x v="3"/>
    <x v="0"/>
    <x v="1"/>
    <x v="6"/>
    <n v="0"/>
    <s v="OCO.GWOT"/>
    <s v="FY19 Green Book, tbl 2.1"/>
  </r>
  <r>
    <x v="3"/>
    <x v="0"/>
    <x v="2"/>
    <x v="6"/>
    <n v="178000000"/>
    <s v="Other Discretionary"/>
    <s v="FY19 Green Book, tbl 2.1"/>
  </r>
  <r>
    <x v="3"/>
    <x v="1"/>
    <x v="0"/>
    <x v="6"/>
    <n v="1721000000"/>
    <s v="Base, Discretionary"/>
    <s v="FY19 Green Book, tbl 2.1"/>
  </r>
  <r>
    <x v="3"/>
    <x v="1"/>
    <x v="1"/>
    <x v="6"/>
    <n v="0"/>
    <s v="OCO.GWOT"/>
    <s v="FY19 Green Book, tbl 2.1"/>
  </r>
  <r>
    <x v="3"/>
    <x v="2"/>
    <x v="0"/>
    <x v="6"/>
    <n v="2176000000"/>
    <s v="Base, Discretionary"/>
    <s v="FY19 Green Book, tbl 2.1"/>
  </r>
  <r>
    <x v="3"/>
    <x v="2"/>
    <x v="1"/>
    <x v="6"/>
    <n v="0"/>
    <s v="OCO.GWOT"/>
    <s v="FY19 Green Book, tbl 2.1"/>
  </r>
  <r>
    <x v="3"/>
    <x v="3"/>
    <x v="0"/>
    <x v="6"/>
    <n v="1300000000"/>
    <s v="Base, Discretionary"/>
    <s v="FY19 Green Book, tbl 2.1"/>
  </r>
  <r>
    <x v="3"/>
    <x v="3"/>
    <x v="1"/>
    <x v="6"/>
    <n v="2078000000"/>
    <s v="OCO.GWOT"/>
    <s v="FY19 Green Book, tbl 2.1"/>
  </r>
  <r>
    <x v="3"/>
    <x v="3"/>
    <x v="2"/>
    <x v="6"/>
    <n v="0"/>
    <s v="Other Discretionary"/>
    <s v="FY19 Green Book, tbl 2.1"/>
  </r>
  <r>
    <x v="3"/>
    <x v="4"/>
    <x v="0"/>
    <x v="6"/>
    <n v="762000000"/>
    <s v="Base, Discretionary"/>
    <s v="FY19 Green Book, tbl 2.1"/>
  </r>
  <r>
    <x v="3"/>
    <x v="4"/>
    <x v="1"/>
    <x v="6"/>
    <n v="1511000000"/>
    <s v="OCO.GWOT"/>
    <s v="FY19 Green Book, tbl 2.1"/>
  </r>
  <r>
    <x v="3"/>
    <x v="4"/>
    <x v="3"/>
    <x v="6"/>
    <n v="4000000"/>
    <s v="Emergency Relief"/>
    <s v="FY19 Green Book, tbl 2.1"/>
  </r>
  <r>
    <x v="3"/>
    <x v="5"/>
    <x v="0"/>
    <x v="6"/>
    <n v="-1281000000"/>
    <s v="Base, Discretionary"/>
    <s v="FY19 Green Book, tbl 2.1"/>
  </r>
  <r>
    <x v="3"/>
    <x v="5"/>
    <x v="1"/>
    <x v="6"/>
    <n v="3033000000"/>
    <s v="OCO.GWOT"/>
    <s v="FY19 Green Book, tbl 2.1"/>
  </r>
  <r>
    <x v="3"/>
    <x v="5"/>
    <x v="4"/>
    <x v="6"/>
    <n v="56000000"/>
    <s v="Emergency Relief"/>
    <s v="FY19 Green Book, tbl 2.1"/>
  </r>
  <r>
    <x v="3"/>
    <x v="5"/>
    <x v="5"/>
    <x v="6"/>
    <n v="0"/>
    <s v="Emergency Relief"/>
    <s v="FY19 Green Book, tbl 2.1"/>
  </r>
  <r>
    <x v="3"/>
    <x v="6"/>
    <x v="0"/>
    <x v="0"/>
    <n v="0"/>
    <s v="Base, Discretionary"/>
    <s v="FY19 Green Book, tbl 2.1"/>
  </r>
  <r>
    <x v="3"/>
    <x v="6"/>
    <x v="1"/>
    <x v="0"/>
    <n v="0"/>
    <s v="OCO.GWOT"/>
    <s v="FY19 Green Book, tbl 2.1"/>
  </r>
  <r>
    <x v="3"/>
    <x v="6"/>
    <x v="2"/>
    <x v="0"/>
    <n v="0"/>
    <s v="Other Discretionary"/>
    <s v="FY19 Green Book, tbl 2.1"/>
  </r>
  <r>
    <x v="3"/>
    <x v="7"/>
    <x v="0"/>
    <x v="0"/>
    <n v="0"/>
    <s v="Base, Discretionary"/>
    <s v="FY19 Green Book, tbl 2.1"/>
  </r>
  <r>
    <x v="3"/>
    <x v="7"/>
    <x v="1"/>
    <x v="0"/>
    <n v="0"/>
    <s v="OCO.GWOT"/>
    <s v="FY19 Green Book, tbl 2.1"/>
  </r>
  <r>
    <x v="3"/>
    <x v="8"/>
    <x v="0"/>
    <x v="0"/>
    <n v="0"/>
    <s v="Base, Discretionary"/>
    <s v="FY19 Green Book, tbl 2.1"/>
  </r>
  <r>
    <x v="3"/>
    <x v="8"/>
    <x v="6"/>
    <x v="0"/>
    <n v="0"/>
    <s v="Other Discretionary"/>
    <s v="FY19 Green Book, tbl 2.1"/>
  </r>
  <r>
    <x v="3"/>
    <x v="8"/>
    <x v="1"/>
    <x v="0"/>
    <n v="0"/>
    <s v="OCO.GWOT"/>
    <s v="FY19 Green Book, tbl 2.1"/>
  </r>
  <r>
    <x v="3"/>
    <x v="8"/>
    <x v="7"/>
    <x v="0"/>
    <n v="0"/>
    <s v="OCO.GWOT"/>
    <s v="FY19 Green Book, tbl 2.1"/>
  </r>
  <r>
    <x v="3"/>
    <x v="9"/>
    <x v="0"/>
    <x v="0"/>
    <n v="0"/>
    <s v="Base, Discretionary"/>
    <s v="FY19 Green Book, tbl 2.1"/>
  </r>
  <r>
    <x v="3"/>
    <x v="9"/>
    <x v="7"/>
    <x v="0"/>
    <n v="0"/>
    <s v="OCO.GWOT"/>
    <s v="FY19 Green Book, tbl 2.1"/>
  </r>
  <r>
    <x v="3"/>
    <x v="9"/>
    <x v="8"/>
    <x v="0"/>
    <n v="0"/>
    <s v="Emergency Relief"/>
    <s v="FY19 Green Book, tbl 2.1"/>
  </r>
  <r>
    <x v="3"/>
    <x v="10"/>
    <x v="0"/>
    <x v="0"/>
    <n v="0"/>
    <s v="Base, Discretionary"/>
    <s v="FY19 Green Book, tbl 2.1"/>
  </r>
  <r>
    <x v="3"/>
    <x v="10"/>
    <x v="7"/>
    <x v="0"/>
    <n v="0"/>
    <s v="OCO.GWOT"/>
    <s v="FY19 Green Book, tbl 2.1"/>
  </r>
  <r>
    <x v="3"/>
    <x v="11"/>
    <x v="0"/>
    <x v="0"/>
    <n v="0"/>
    <s v="Base, Discretionary"/>
    <s v="FY19 Green Book, tbl 2.1"/>
  </r>
  <r>
    <x v="3"/>
    <x v="11"/>
    <x v="7"/>
    <x v="0"/>
    <n v="0"/>
    <s v="OCO.GWOT"/>
    <s v="FY19 Green Book, tbl 2.1"/>
  </r>
  <r>
    <x v="3"/>
    <x v="6"/>
    <x v="0"/>
    <x v="1"/>
    <n v="41710000000"/>
    <s v="Base, Discretionary"/>
    <s v="FY19 Green Book, tbl 2.1"/>
  </r>
  <r>
    <x v="3"/>
    <x v="6"/>
    <x v="1"/>
    <x v="1"/>
    <n v="9252000000"/>
    <s v="OCO.GWOT"/>
    <s v="FY19 Green Book, tbl 2.1"/>
  </r>
  <r>
    <x v="3"/>
    <x v="6"/>
    <x v="2"/>
    <x v="1"/>
    <n v="0"/>
    <s v="Other Discretionary"/>
    <s v="FY19 Green Book, tbl 2.1"/>
  </r>
  <r>
    <x v="3"/>
    <x v="7"/>
    <x v="0"/>
    <x v="1"/>
    <n v="43886000000"/>
    <s v="Base, Discretionary"/>
    <s v="FY19 Green Book, tbl 2.1"/>
  </r>
  <r>
    <x v="3"/>
    <x v="7"/>
    <x v="1"/>
    <x v="1"/>
    <n v="11888000000"/>
    <s v="OCO.GWOT"/>
    <s v="FY19 Green Book, tbl 2.1"/>
  </r>
  <r>
    <x v="3"/>
    <x v="8"/>
    <x v="0"/>
    <x v="1"/>
    <n v="52126000000"/>
    <s v="Base, Discretionary"/>
    <s v="FY19 Green Book, tbl 2.1"/>
  </r>
  <r>
    <x v="3"/>
    <x v="8"/>
    <x v="6"/>
    <x v="1"/>
    <n v="415000000"/>
    <s v="Other Discretionary"/>
    <s v="FY19 Green Book, tbl 2.1"/>
  </r>
  <r>
    <x v="3"/>
    <x v="8"/>
    <x v="1"/>
    <x v="1"/>
    <n v="3937000000"/>
    <s v="OCO.GWOT"/>
    <s v="FY19 Green Book, tbl 2.1"/>
  </r>
  <r>
    <x v="3"/>
    <x v="8"/>
    <x v="7"/>
    <x v="1"/>
    <n v="6554000000"/>
    <s v="OCO.GWOT"/>
    <s v="FY19 Green Book, tbl 2.1"/>
  </r>
  <r>
    <x v="3"/>
    <x v="9"/>
    <x v="0"/>
    <x v="1"/>
    <n v="59352000000"/>
    <s v="Base, Discretionary"/>
    <s v="FY19 Green Book, tbl 2.1"/>
  </r>
  <r>
    <x v="3"/>
    <x v="9"/>
    <x v="7"/>
    <x v="1"/>
    <n v="10692000000"/>
    <s v="OCO.GWOT"/>
    <s v="FY19 Green Book, tbl 2.1"/>
  </r>
  <r>
    <x v="3"/>
    <x v="9"/>
    <x v="8"/>
    <x v="1"/>
    <n v="0"/>
    <s v="Emergency Relief"/>
    <s v="FY19 Green Book, tbl 2.1"/>
  </r>
  <r>
    <x v="3"/>
    <x v="10"/>
    <x v="0"/>
    <x v="1"/>
    <n v="61029000000"/>
    <s v="Base, Discretionary"/>
    <s v="FY19 Green Book, tbl 2.1"/>
  </r>
  <r>
    <x v="3"/>
    <x v="10"/>
    <x v="7"/>
    <x v="1"/>
    <n v="11219000000"/>
    <s v="OCO.GWOT"/>
    <s v="FY19 Green Book, tbl 2.1"/>
  </r>
  <r>
    <x v="3"/>
    <x v="11"/>
    <x v="0"/>
    <x v="1"/>
    <n v="62971000000"/>
    <s v="Base, Discretionary"/>
    <s v="FY19 Green Book, tbl 2.1"/>
  </r>
  <r>
    <x v="3"/>
    <x v="11"/>
    <x v="7"/>
    <x v="1"/>
    <n v="10578000000"/>
    <s v="OCO.GWOT"/>
    <s v="FY19 Green Book, tbl 2.1"/>
  </r>
  <r>
    <x v="3"/>
    <x v="6"/>
    <x v="0"/>
    <x v="2"/>
    <n v="2771000000"/>
    <s v="Base, Discretionary"/>
    <s v="FY19 Green Book, tbl 2.1"/>
  </r>
  <r>
    <x v="3"/>
    <x v="6"/>
    <x v="1"/>
    <x v="2"/>
    <n v="2741000000"/>
    <s v="OCO.GWOT"/>
    <s v="FY19 Green Book, tbl 2.1"/>
  </r>
  <r>
    <x v="3"/>
    <x v="6"/>
    <x v="2"/>
    <x v="2"/>
    <n v="0"/>
    <s v="Other Discretionary"/>
    <s v="FY19 Green Book, tbl 2.1"/>
  </r>
  <r>
    <x v="3"/>
    <x v="7"/>
    <x v="0"/>
    <x v="2"/>
    <n v="-11616000000"/>
    <s v="Base, Discretionary"/>
    <s v="FY19 Green Book, tbl 2.1"/>
  </r>
  <r>
    <x v="3"/>
    <x v="7"/>
    <x v="1"/>
    <x v="2"/>
    <n v="18241000000"/>
    <s v="OCO.GWOT"/>
    <s v="FY19 Green Book, tbl 2.1"/>
  </r>
  <r>
    <x v="3"/>
    <x v="8"/>
    <x v="0"/>
    <x v="2"/>
    <n v="-1155000000"/>
    <s v="Base, Discretionary"/>
    <s v="FY19 Green Book, tbl 2.1"/>
  </r>
  <r>
    <x v="3"/>
    <x v="8"/>
    <x v="6"/>
    <x v="2"/>
    <n v="0"/>
    <s v="Other Discretionary"/>
    <s v="FY19 Green Book, tbl 2.1"/>
  </r>
  <r>
    <x v="3"/>
    <x v="8"/>
    <x v="1"/>
    <x v="2"/>
    <n v="1877000000"/>
    <s v="OCO.GWOT"/>
    <s v="FY19 Green Book, tbl 2.1"/>
  </r>
  <r>
    <x v="3"/>
    <x v="8"/>
    <x v="7"/>
    <x v="2"/>
    <n v="5274000000"/>
    <s v="OCO.GWOT"/>
    <s v="FY19 Green Book, tbl 2.1"/>
  </r>
  <r>
    <x v="3"/>
    <x v="9"/>
    <x v="0"/>
    <x v="2"/>
    <n v="4338000000"/>
    <s v="Base, Discretionary"/>
    <s v="FY19 Green Book, tbl 2.1"/>
  </r>
  <r>
    <x v="3"/>
    <x v="9"/>
    <x v="7"/>
    <x v="2"/>
    <n v="3098000000"/>
    <s v="OCO.GWOT"/>
    <s v="FY19 Green Book, tbl 2.1"/>
  </r>
  <r>
    <x v="3"/>
    <x v="9"/>
    <x v="8"/>
    <x v="2"/>
    <n v="0"/>
    <s v="Emergency Relief"/>
    <s v="FY19 Green Book, tbl 2.1"/>
  </r>
  <r>
    <x v="3"/>
    <x v="10"/>
    <x v="0"/>
    <x v="2"/>
    <n v="4003000000"/>
    <s v="Base, Discretionary"/>
    <s v="FY19 Green Book, tbl 2.1"/>
  </r>
  <r>
    <x v="3"/>
    <x v="10"/>
    <x v="7"/>
    <x v="2"/>
    <n v="2922000000"/>
    <s v="OCO.GWOT"/>
    <s v="FY19 Green Book, tbl 2.1"/>
  </r>
  <r>
    <x v="3"/>
    <x v="11"/>
    <x v="0"/>
    <x v="2"/>
    <n v="2906000000"/>
    <s v="Base, Discretionary"/>
    <s v="FY19 Green Book, tbl 2.1"/>
  </r>
  <r>
    <x v="3"/>
    <x v="11"/>
    <x v="7"/>
    <x v="2"/>
    <n v="4006000000"/>
    <s v="OCO.GWOT"/>
    <s v="FY19 Green Book, tbl 2.1"/>
  </r>
  <r>
    <x v="3"/>
    <x v="6"/>
    <x v="0"/>
    <x v="3"/>
    <n v="21314000000"/>
    <s v="Base, Discretionary"/>
    <s v="FY19 Green Book, tbl 2.1"/>
  </r>
  <r>
    <x v="3"/>
    <x v="6"/>
    <x v="1"/>
    <x v="3"/>
    <n v="652000000"/>
    <s v="OCO.GWOT"/>
    <s v="FY19 Green Book, tbl 2.1"/>
  </r>
  <r>
    <x v="3"/>
    <x v="6"/>
    <x v="2"/>
    <x v="3"/>
    <n v="0"/>
    <s v="Other Discretionary"/>
    <s v="FY19 Green Book, tbl 2.1"/>
  </r>
  <r>
    <x v="3"/>
    <x v="7"/>
    <x v="0"/>
    <x v="3"/>
    <n v="21300000000"/>
    <s v="Base, Discretionary"/>
    <s v="FY19 Green Book, tbl 2.1"/>
  </r>
  <r>
    <x v="3"/>
    <x v="7"/>
    <x v="1"/>
    <x v="3"/>
    <n v="753000000"/>
    <s v="OCO.GWOT"/>
    <s v="FY19 Green Book, tbl 2.1"/>
  </r>
  <r>
    <x v="3"/>
    <x v="8"/>
    <x v="0"/>
    <x v="3"/>
    <n v="21218000000"/>
    <s v="Base, Discretionary"/>
    <s v="FY19 Green Book, tbl 2.1"/>
  </r>
  <r>
    <x v="3"/>
    <x v="8"/>
    <x v="6"/>
    <x v="3"/>
    <n v="75000000"/>
    <s v="Other Discretionary"/>
    <s v="FY19 Green Book, tbl 2.1"/>
  </r>
  <r>
    <x v="3"/>
    <x v="8"/>
    <x v="1"/>
    <x v="3"/>
    <n v="33000000"/>
    <s v="OCO.GWOT"/>
    <s v="FY19 Green Book, tbl 2.1"/>
  </r>
  <r>
    <x v="3"/>
    <x v="8"/>
    <x v="7"/>
    <x v="3"/>
    <n v="483000000"/>
    <s v="OCO.GWOT"/>
    <s v="FY19 Green Book, tbl 2.1"/>
  </r>
  <r>
    <x v="3"/>
    <x v="9"/>
    <x v="0"/>
    <x v="3"/>
    <n v="20395000000"/>
    <s v="Base, Discretionary"/>
    <s v="FY19 Green Book, tbl 2.1"/>
  </r>
  <r>
    <x v="3"/>
    <x v="9"/>
    <x v="7"/>
    <x v="3"/>
    <n v="391000000"/>
    <s v="OCO.GWOT"/>
    <s v="FY19 Green Book, tbl 2.1"/>
  </r>
  <r>
    <x v="3"/>
    <x v="9"/>
    <x v="8"/>
    <x v="3"/>
    <n v="0"/>
    <s v="Emergency Relief"/>
    <s v="FY19 Green Book, tbl 2.1"/>
  </r>
  <r>
    <x v="3"/>
    <x v="10"/>
    <x v="0"/>
    <x v="3"/>
    <n v="21014000000"/>
    <s v="Base, Discretionary"/>
    <s v="FY19 Green Book, tbl 2.1"/>
  </r>
  <r>
    <x v="3"/>
    <x v="10"/>
    <x v="7"/>
    <x v="3"/>
    <n v="308000000"/>
    <s v="OCO.GWOT"/>
    <s v="FY19 Green Book, tbl 2.1"/>
  </r>
  <r>
    <x v="3"/>
    <x v="11"/>
    <x v="0"/>
    <x v="3"/>
    <n v="19462000000"/>
    <s v="Base, Discretionary"/>
    <s v="FY19 Green Book, tbl 2.1"/>
  </r>
  <r>
    <x v="3"/>
    <x v="11"/>
    <x v="7"/>
    <x v="3"/>
    <n v="194000000"/>
    <s v="OCO.GWOT"/>
    <s v="FY19 Green Book, tbl 2.1"/>
  </r>
  <r>
    <x v="3"/>
    <x v="6"/>
    <x v="0"/>
    <x v="4"/>
    <n v="-1490000000"/>
    <s v="Base, Discretionary"/>
    <s v="FY19 Green Book, tbl 2.1"/>
  </r>
  <r>
    <x v="3"/>
    <x v="6"/>
    <x v="1"/>
    <x v="4"/>
    <n v="0"/>
    <s v="OCO.GWOT"/>
    <s v="FY19 Green Book, tbl 2.1"/>
  </r>
  <r>
    <x v="3"/>
    <x v="6"/>
    <x v="2"/>
    <x v="4"/>
    <n v="3137000000"/>
    <s v="Other Discretionary"/>
    <s v="FY19 Green Book, tbl 2.1"/>
  </r>
  <r>
    <x v="3"/>
    <x v="7"/>
    <x v="0"/>
    <x v="4"/>
    <n v="4081000000"/>
    <s v="Base, Discretionary"/>
    <s v="FY19 Green Book, tbl 2.1"/>
  </r>
  <r>
    <x v="3"/>
    <x v="7"/>
    <x v="1"/>
    <x v="4"/>
    <n v="1307000000"/>
    <s v="OCO.GWOT"/>
    <s v="FY19 Green Book, tbl 2.1"/>
  </r>
  <r>
    <x v="3"/>
    <x v="8"/>
    <x v="0"/>
    <x v="4"/>
    <n v="4534000000"/>
    <s v="Base, Discretionary"/>
    <s v="FY19 Green Book, tbl 2.1"/>
  </r>
  <r>
    <x v="3"/>
    <x v="8"/>
    <x v="6"/>
    <x v="4"/>
    <n v="1450000000"/>
    <s v="Other Discretionary"/>
    <s v="FY19 Green Book, tbl 2.1"/>
  </r>
  <r>
    <x v="3"/>
    <x v="8"/>
    <x v="1"/>
    <x v="4"/>
    <n v="0"/>
    <s v="OCO.GWOT"/>
    <s v="FY19 Green Book, tbl 2.1"/>
  </r>
  <r>
    <x v="3"/>
    <x v="8"/>
    <x v="7"/>
    <x v="4"/>
    <n v="1025000000"/>
    <s v="OCO.GWOT"/>
    <s v="FY19 Green Book, tbl 2.1"/>
  </r>
  <r>
    <x v="3"/>
    <x v="9"/>
    <x v="0"/>
    <x v="4"/>
    <n v="5528000000"/>
    <s v="Base, Discretionary"/>
    <s v="FY19 Green Book, tbl 2.1"/>
  </r>
  <r>
    <x v="3"/>
    <x v="9"/>
    <x v="7"/>
    <x v="4"/>
    <n v="0"/>
    <s v="OCO.GWOT"/>
    <s v="FY19 Green Book, tbl 2.1"/>
  </r>
  <r>
    <x v="3"/>
    <x v="9"/>
    <x v="8"/>
    <x v="4"/>
    <n v="0"/>
    <s v="Emergency Relief"/>
    <s v="FY19 Green Book, tbl 2.1"/>
  </r>
  <r>
    <x v="3"/>
    <x v="10"/>
    <x v="0"/>
    <x v="4"/>
    <n v="3823000000"/>
    <s v="Base, Discretionary"/>
    <s v="FY19 Green Book, tbl 2.1"/>
  </r>
  <r>
    <x v="3"/>
    <x v="10"/>
    <x v="7"/>
    <x v="4"/>
    <n v="47000000"/>
    <s v="OCO.GWOT"/>
    <s v="FY19 Green Book, tbl 2.1"/>
  </r>
  <r>
    <x v="3"/>
    <x v="11"/>
    <x v="0"/>
    <x v="4"/>
    <n v="3548000000"/>
    <s v="Base, Discretionary"/>
    <s v="FY19 Green Book, tbl 2.1"/>
  </r>
  <r>
    <x v="3"/>
    <x v="11"/>
    <x v="7"/>
    <x v="4"/>
    <n v="0"/>
    <s v="OCO.GWOT"/>
    <s v="FY19 Green Book, tbl 2.1"/>
  </r>
  <r>
    <x v="3"/>
    <x v="6"/>
    <x v="0"/>
    <x v="5"/>
    <n v="235000000"/>
    <s v="Base, Discretionary"/>
    <s v="FY19 Green Book, tbl 2.1"/>
  </r>
  <r>
    <x v="3"/>
    <x v="6"/>
    <x v="1"/>
    <x v="5"/>
    <n v="0"/>
    <s v="OCO.GWOT"/>
    <s v="FY19 Green Book, tbl 2.1"/>
  </r>
  <r>
    <x v="3"/>
    <x v="6"/>
    <x v="2"/>
    <x v="5"/>
    <n v="0"/>
    <s v="Other Discretionary"/>
    <s v="FY19 Green Book, tbl 2.1"/>
  </r>
  <r>
    <x v="3"/>
    <x v="7"/>
    <x v="0"/>
    <x v="5"/>
    <n v="108000000"/>
    <s v="Base, Discretionary"/>
    <s v="FY19 Green Book, tbl 2.1"/>
  </r>
  <r>
    <x v="3"/>
    <x v="7"/>
    <x v="1"/>
    <x v="5"/>
    <n v="0"/>
    <s v="OCO.GWOT"/>
    <s v="FY19 Green Book, tbl 2.1"/>
  </r>
  <r>
    <x v="3"/>
    <x v="8"/>
    <x v="0"/>
    <x v="5"/>
    <n v="115000000"/>
    <s v="Base, Discretionary"/>
    <s v="FY19 Green Book, tbl 2.1"/>
  </r>
  <r>
    <x v="3"/>
    <x v="8"/>
    <x v="6"/>
    <x v="5"/>
    <n v="555000000"/>
    <s v="Other Discretionary"/>
    <s v="FY19 Green Book, tbl 2.1"/>
  </r>
  <r>
    <x v="3"/>
    <x v="8"/>
    <x v="1"/>
    <x v="5"/>
    <n v="0"/>
    <s v="OCO.GWOT"/>
    <s v="FY19 Green Book, tbl 2.1"/>
  </r>
  <r>
    <x v="3"/>
    <x v="8"/>
    <x v="7"/>
    <x v="5"/>
    <n v="0"/>
    <s v="OCO.GWOT"/>
    <s v="FY19 Green Book, tbl 2.1"/>
  </r>
  <r>
    <x v="3"/>
    <x v="9"/>
    <x v="0"/>
    <x v="5"/>
    <n v="491000000"/>
    <s v="Base, Discretionary"/>
    <s v="FY19 Green Book, tbl 2.1"/>
  </r>
  <r>
    <x v="3"/>
    <x v="9"/>
    <x v="7"/>
    <x v="5"/>
    <n v="0"/>
    <s v="OCO.GWOT"/>
    <s v="FY19 Green Book, tbl 2.1"/>
  </r>
  <r>
    <x v="3"/>
    <x v="9"/>
    <x v="8"/>
    <x v="5"/>
    <n v="0"/>
    <s v="Emergency Relief"/>
    <s v="FY19 Green Book, tbl 2.1"/>
  </r>
  <r>
    <x v="3"/>
    <x v="10"/>
    <x v="0"/>
    <x v="5"/>
    <n v="68000000"/>
    <s v="Base, Discretionary"/>
    <s v="FY19 Green Book, tbl 2.1"/>
  </r>
  <r>
    <x v="3"/>
    <x v="10"/>
    <x v="7"/>
    <x v="5"/>
    <n v="0"/>
    <s v="OCO.GWOT"/>
    <s v="FY19 Green Book, tbl 2.1"/>
  </r>
  <r>
    <x v="3"/>
    <x v="11"/>
    <x v="0"/>
    <x v="5"/>
    <n v="54000000"/>
    <s v="Base, Discretionary"/>
    <s v="FY19 Green Book, tbl 2.1"/>
  </r>
  <r>
    <x v="3"/>
    <x v="11"/>
    <x v="7"/>
    <x v="5"/>
    <n v="0"/>
    <s v="OCO.GWOT"/>
    <s v="FY19 Green Book, tbl 2.1"/>
  </r>
  <r>
    <x v="3"/>
    <x v="6"/>
    <x v="0"/>
    <x v="6"/>
    <n v="456000000"/>
    <s v="Base, Discretionary"/>
    <s v="FY19 Green Book, tbl 2.1"/>
  </r>
  <r>
    <x v="3"/>
    <x v="6"/>
    <x v="1"/>
    <x v="6"/>
    <n v="1116000000"/>
    <s v="OCO.GWOT"/>
    <s v="FY19 Green Book, tbl 2.1"/>
  </r>
  <r>
    <x v="3"/>
    <x v="6"/>
    <x v="2"/>
    <x v="6"/>
    <n v="0"/>
    <s v="Other Discretionary"/>
    <s v="FY19 Green Book, tbl 2.1"/>
  </r>
  <r>
    <x v="3"/>
    <x v="7"/>
    <x v="0"/>
    <x v="6"/>
    <n v="951000000"/>
    <s v="Base, Discretionary"/>
    <s v="FY19 Green Book, tbl 2.1"/>
  </r>
  <r>
    <x v="3"/>
    <x v="7"/>
    <x v="1"/>
    <x v="6"/>
    <n v="575000000"/>
    <s v="OCO.GWOT"/>
    <s v="FY19 Green Book, tbl 2.1"/>
  </r>
  <r>
    <x v="3"/>
    <x v="8"/>
    <x v="0"/>
    <x v="6"/>
    <n v="1324000000"/>
    <s v="Base, Discretionary"/>
    <s v="FY19 Green Book, tbl 2.1"/>
  </r>
  <r>
    <x v="3"/>
    <x v="8"/>
    <x v="6"/>
    <x v="6"/>
    <n v="0"/>
    <s v="Other Discretionary"/>
    <s v="FY19 Green Book, tbl 2.1"/>
  </r>
  <r>
    <x v="3"/>
    <x v="8"/>
    <x v="1"/>
    <x v="6"/>
    <n v="0"/>
    <s v="OCO.GWOT"/>
    <s v="FY19 Green Book, tbl 2.1"/>
  </r>
  <r>
    <x v="3"/>
    <x v="8"/>
    <x v="7"/>
    <x v="6"/>
    <n v="404000000"/>
    <s v="OCO.GWOT"/>
    <s v="FY19 Green Book, tbl 2.1"/>
  </r>
  <r>
    <x v="3"/>
    <x v="9"/>
    <x v="0"/>
    <x v="6"/>
    <n v="1348000000"/>
    <s v="Base, Discretionary"/>
    <s v="FY19 Green Book, tbl 2.1"/>
  </r>
  <r>
    <x v="3"/>
    <x v="9"/>
    <x v="7"/>
    <x v="6"/>
    <n v="469000000"/>
    <s v="OCO.GWOT"/>
    <s v="FY19 Green Book, tbl 2.1"/>
  </r>
  <r>
    <x v="3"/>
    <x v="9"/>
    <x v="8"/>
    <x v="6"/>
    <n v="0"/>
    <s v="Emergency Relief"/>
    <s v="FY19 Green Book, tbl 2.1"/>
  </r>
  <r>
    <x v="3"/>
    <x v="10"/>
    <x v="0"/>
    <x v="6"/>
    <n v="807000000"/>
    <s v="Base, Discretionary"/>
    <s v="FY19 Green Book, tbl 2.1"/>
  </r>
  <r>
    <x v="3"/>
    <x v="10"/>
    <x v="7"/>
    <x v="6"/>
    <n v="468000000"/>
    <s v="OCO.GWOT"/>
    <s v="FY19 Green Book, tbl 2.1"/>
  </r>
  <r>
    <x v="3"/>
    <x v="11"/>
    <x v="0"/>
    <x v="6"/>
    <n v="1459000000"/>
    <s v="Base, Discretionary"/>
    <s v="FY19 Green Book, tbl 2.1"/>
  </r>
  <r>
    <x v="3"/>
    <x v="11"/>
    <x v="7"/>
    <x v="6"/>
    <n v="369000000"/>
    <s v="OCO.GWOT"/>
    <s v="FY19 Green Book, tbl 2.1"/>
  </r>
  <r>
    <x v="3"/>
    <x v="12"/>
    <x v="0"/>
    <x v="0"/>
    <n v="0"/>
    <s v="Base, Discretionary"/>
    <s v="FY19 Green Book, tbl 2.1"/>
  </r>
  <r>
    <x v="3"/>
    <x v="12"/>
    <x v="7"/>
    <x v="0"/>
    <n v="0"/>
    <s v="OCO.GWOT"/>
    <s v="FY19 Green Book, tbl 2.1"/>
  </r>
  <r>
    <x v="3"/>
    <x v="12"/>
    <x v="9"/>
    <x v="0"/>
    <n v="0"/>
    <s v="Emergency Relief"/>
    <s v="FY19 Green Book, tbl 2.1"/>
  </r>
  <r>
    <x v="3"/>
    <x v="13"/>
    <x v="0"/>
    <x v="0"/>
    <n v="0"/>
    <s v="Base, Discretionary"/>
    <s v="FY19 Green Book, tbl 2.1"/>
  </r>
  <r>
    <x v="3"/>
    <x v="13"/>
    <x v="7"/>
    <x v="0"/>
    <n v="0"/>
    <s v="OCO.GWOT"/>
    <s v="FY19 Green Book, tbl 2.1"/>
  </r>
  <r>
    <x v="3"/>
    <x v="13"/>
    <x v="10"/>
    <x v="0"/>
    <n v="0"/>
    <s v="Other Discretionary"/>
    <s v="FY19 Green Book, tbl 2.1"/>
  </r>
  <r>
    <x v="3"/>
    <x v="14"/>
    <x v="0"/>
    <x v="0"/>
    <n v="0"/>
    <s v="Base, Discretionary"/>
    <s v="FY19 Green Book, tbl 2.1"/>
  </r>
  <r>
    <x v="3"/>
    <x v="14"/>
    <x v="7"/>
    <x v="0"/>
    <n v="0"/>
    <s v="OCO.GWOT"/>
    <s v="FY19 Green Book, tbl 2.1"/>
  </r>
  <r>
    <x v="3"/>
    <x v="14"/>
    <x v="11"/>
    <x v="0"/>
    <n v="0"/>
    <s v="Emergency Relief"/>
    <s v="FY19 Green Book, tbl 2.1"/>
  </r>
  <r>
    <x v="3"/>
    <x v="15"/>
    <x v="0"/>
    <x v="0"/>
    <n v="0"/>
    <s v="Base, Discretionary"/>
    <s v="FY19 Green Book, tbl 2.1"/>
  </r>
  <r>
    <x v="3"/>
    <x v="15"/>
    <x v="7"/>
    <x v="0"/>
    <n v="0"/>
    <s v="OCO.GWOT"/>
    <s v="FY19 Green Book, tbl 2.1"/>
  </r>
  <r>
    <x v="3"/>
    <x v="16"/>
    <x v="0"/>
    <x v="0"/>
    <n v="0"/>
    <s v="Base, Discretionary"/>
    <s v="FY19 Green Book, tbl 2.1"/>
  </r>
  <r>
    <x v="3"/>
    <x v="16"/>
    <x v="7"/>
    <x v="0"/>
    <n v="0"/>
    <s v="OCO.GWOT"/>
    <s v="FY19 Green Book, tbl 2.1"/>
  </r>
  <r>
    <x v="3"/>
    <x v="17"/>
    <x v="0"/>
    <x v="0"/>
    <n v="0"/>
    <s v="Base, Discretionary"/>
    <s v="FY19 Green Book, tbl 2.1"/>
  </r>
  <r>
    <x v="3"/>
    <x v="17"/>
    <x v="7"/>
    <x v="0"/>
    <n v="0"/>
    <s v="OCO.GWOT"/>
    <s v="FY19 Green Book, tbl 2.1"/>
  </r>
  <r>
    <x v="3"/>
    <x v="17"/>
    <x v="12"/>
    <x v="0"/>
    <n v="0"/>
    <s v="uncategorized"/>
    <s v="FY19 Green Book, tbl 2.1"/>
  </r>
  <r>
    <x v="3"/>
    <x v="18"/>
    <x v="0"/>
    <x v="0"/>
    <n v="0"/>
    <s v="Base, Discretionary"/>
    <s v="FY19 Green Book, tbl 2.1"/>
  </r>
  <r>
    <x v="3"/>
    <x v="18"/>
    <x v="7"/>
    <x v="0"/>
    <n v="0"/>
    <s v="OCO.GWOT"/>
    <s v="FY19 Green Book, tbl 2.1"/>
  </r>
  <r>
    <x v="3"/>
    <x v="12"/>
    <x v="0"/>
    <x v="1"/>
    <n v="59689000000"/>
    <s v="Base, Discretionary"/>
    <s v="FY19 Green Book, tbl 2.1"/>
  </r>
  <r>
    <x v="3"/>
    <x v="12"/>
    <x v="7"/>
    <x v="1"/>
    <n v="9078000000"/>
    <s v="OCO.GWOT"/>
    <s v="FY19 Green Book, tbl 2.1"/>
  </r>
  <r>
    <x v="3"/>
    <x v="12"/>
    <x v="9"/>
    <x v="1"/>
    <n v="0"/>
    <s v="Emergency Relief"/>
    <s v="FY19 Green Book, tbl 2.1"/>
  </r>
  <r>
    <x v="3"/>
    <x v="13"/>
    <x v="0"/>
    <x v="1"/>
    <n v="64794000000"/>
    <s v="Base, Discretionary"/>
    <s v="FY19 Green Book, tbl 2.1"/>
  </r>
  <r>
    <x v="3"/>
    <x v="13"/>
    <x v="7"/>
    <x v="1"/>
    <n v="7839000000"/>
    <s v="OCO.GWOT"/>
    <s v="FY19 Green Book, tbl 2.1"/>
  </r>
  <r>
    <x v="3"/>
    <x v="13"/>
    <x v="10"/>
    <x v="1"/>
    <n v="0"/>
    <s v="Other Discretionary"/>
    <s v="FY19 Green Book, tbl 2.1"/>
  </r>
  <r>
    <x v="3"/>
    <x v="14"/>
    <x v="0"/>
    <x v="1"/>
    <n v="65292000000"/>
    <s v="Base, Discretionary"/>
    <s v="FY19 Green Book, tbl 2.1"/>
  </r>
  <r>
    <x v="3"/>
    <x v="14"/>
    <x v="7"/>
    <x v="1"/>
    <n v="6634000000"/>
    <s v="OCO.GWOT"/>
    <s v="FY19 Green Book, tbl 2.1"/>
  </r>
  <r>
    <x v="3"/>
    <x v="14"/>
    <x v="11"/>
    <x v="1"/>
    <n v="0"/>
    <s v="Emergency Relief"/>
    <s v="FY19 Green Book, tbl 2.1"/>
  </r>
  <r>
    <x v="3"/>
    <x v="15"/>
    <x v="0"/>
    <x v="1"/>
    <n v="64607000000"/>
    <s v="Base, Discretionary"/>
    <s v="FY19 Green Book, tbl 2.1"/>
  </r>
  <r>
    <x v="3"/>
    <x v="15"/>
    <x v="7"/>
    <x v="1"/>
    <n v="7726000000"/>
    <s v="OCO.GWOT"/>
    <s v="FY19 Green Book, tbl 2.1"/>
  </r>
  <r>
    <x v="3"/>
    <x v="16"/>
    <x v="0"/>
    <x v="1"/>
    <n v="66333000000"/>
    <s v="Base, Discretionary"/>
    <s v="FY19 Green Book, tbl 2.1"/>
  </r>
  <r>
    <x v="3"/>
    <x v="16"/>
    <x v="7"/>
    <x v="1"/>
    <n v="9238000000"/>
    <s v="OCO.GWOT"/>
    <s v="FY19 Green Book, tbl 2.1"/>
  </r>
  <r>
    <x v="3"/>
    <x v="17"/>
    <x v="0"/>
    <x v="1"/>
    <n v="67617000000"/>
    <s v="Base, Discretionary"/>
    <s v="FY19 Green Book, tbl 2.1"/>
  </r>
  <r>
    <x v="3"/>
    <x v="17"/>
    <x v="7"/>
    <x v="1"/>
    <n v="10392000000"/>
    <s v="OCO.GWOT"/>
    <s v="FY19 Green Book, tbl 2.1"/>
  </r>
  <r>
    <x v="3"/>
    <x v="17"/>
    <x v="12"/>
    <x v="1"/>
    <n v="24000000"/>
    <s v="uncategorized"/>
    <s v="FY19 Green Book, tbl 2.1"/>
  </r>
  <r>
    <x v="3"/>
    <x v="18"/>
    <x v="0"/>
    <x v="1"/>
    <n v="72193000000"/>
    <s v="Base, Discretionary"/>
    <s v="FY19 Green Book, tbl 2.1"/>
  </r>
  <r>
    <x v="3"/>
    <x v="18"/>
    <x v="7"/>
    <x v="1"/>
    <n v="9080000000"/>
    <s v="OCO.GWOT"/>
    <s v="FY19 Green Book, tbl 2.1"/>
  </r>
  <r>
    <x v="3"/>
    <x v="12"/>
    <x v="0"/>
    <x v="2"/>
    <n v="4558000000"/>
    <s v="Base, Discretionary"/>
    <s v="FY19 Green Book, tbl 2.1"/>
  </r>
  <r>
    <x v="3"/>
    <x v="12"/>
    <x v="7"/>
    <x v="2"/>
    <n v="1273000000"/>
    <s v="OCO.GWOT"/>
    <s v="FY19 Green Book, tbl 2.1"/>
  </r>
  <r>
    <x v="3"/>
    <x v="12"/>
    <x v="9"/>
    <x v="2"/>
    <n v="0"/>
    <s v="Emergency Relief"/>
    <s v="FY19 Green Book, tbl 2.1"/>
  </r>
  <r>
    <x v="3"/>
    <x v="13"/>
    <x v="0"/>
    <x v="2"/>
    <n v="4279000000"/>
    <s v="Base, Discretionary"/>
    <s v="FY19 Green Book, tbl 2.1"/>
  </r>
  <r>
    <x v="3"/>
    <x v="13"/>
    <x v="7"/>
    <x v="2"/>
    <n v="1129000000"/>
    <s v="OCO.GWOT"/>
    <s v="FY19 Green Book, tbl 2.1"/>
  </r>
  <r>
    <x v="3"/>
    <x v="13"/>
    <x v="10"/>
    <x v="2"/>
    <n v="225000000"/>
    <s v="Other Discretionary"/>
    <s v="FY19 Green Book, tbl 2.1"/>
  </r>
  <r>
    <x v="3"/>
    <x v="14"/>
    <x v="0"/>
    <x v="2"/>
    <n v="4478000000"/>
    <s v="Base, Discretionary"/>
    <s v="FY19 Green Book, tbl 2.1"/>
  </r>
  <r>
    <x v="3"/>
    <x v="14"/>
    <x v="7"/>
    <x v="2"/>
    <n v="1500000000"/>
    <s v="OCO.GWOT"/>
    <s v="FY19 Green Book, tbl 2.1"/>
  </r>
  <r>
    <x v="3"/>
    <x v="14"/>
    <x v="11"/>
    <x v="2"/>
    <n v="17000000"/>
    <s v="Emergency Relief"/>
    <s v="FY19 Green Book, tbl 2.1"/>
  </r>
  <r>
    <x v="3"/>
    <x v="15"/>
    <x v="0"/>
    <x v="2"/>
    <n v="5347000000"/>
    <s v="Base, Discretionary"/>
    <s v="FY19 Green Book, tbl 2.1"/>
  </r>
  <r>
    <x v="3"/>
    <x v="15"/>
    <x v="7"/>
    <x v="2"/>
    <n v="1191000000"/>
    <s v="OCO.GWOT"/>
    <s v="FY19 Green Book, tbl 2.1"/>
  </r>
  <r>
    <x v="3"/>
    <x v="16"/>
    <x v="0"/>
    <x v="2"/>
    <n v="5145000000"/>
    <s v="Base, Discretionary"/>
    <s v="FY19 Green Book, tbl 2.1"/>
  </r>
  <r>
    <x v="3"/>
    <x v="16"/>
    <x v="7"/>
    <x v="2"/>
    <n v="1786000000"/>
    <s v="OCO.GWOT"/>
    <s v="FY19 Green Book, tbl 2.1"/>
  </r>
  <r>
    <x v="3"/>
    <x v="17"/>
    <x v="0"/>
    <x v="2"/>
    <n v="4909000000"/>
    <s v="Base, Discretionary"/>
    <s v="FY19 Green Book, tbl 2.1"/>
  </r>
  <r>
    <x v="3"/>
    <x v="17"/>
    <x v="7"/>
    <x v="2"/>
    <n v="1932000000"/>
    <s v="OCO.GWOT"/>
    <s v="FY19 Green Book, tbl 2.1"/>
  </r>
  <r>
    <x v="3"/>
    <x v="17"/>
    <x v="12"/>
    <x v="2"/>
    <n v="1239000000"/>
    <s v="uncategorized"/>
    <s v="FY19 Green Book, tbl 2.1"/>
  </r>
  <r>
    <x v="3"/>
    <x v="18"/>
    <x v="0"/>
    <x v="2"/>
    <n v="6925000000"/>
    <s v="Base, Discretionary"/>
    <s v="FY19 Green Book, tbl 2.1"/>
  </r>
  <r>
    <x v="3"/>
    <x v="18"/>
    <x v="7"/>
    <x v="2"/>
    <n v="572000000"/>
    <s v="OCO.GWOT"/>
    <s v="FY19 Green Book, tbl 2.1"/>
  </r>
  <r>
    <x v="3"/>
    <x v="12"/>
    <x v="0"/>
    <x v="3"/>
    <n v="17382000000"/>
    <s v="Base, Discretionary"/>
    <s v="FY19 Green Book, tbl 2.1"/>
  </r>
  <r>
    <x v="3"/>
    <x v="12"/>
    <x v="7"/>
    <x v="3"/>
    <n v="112000000"/>
    <s v="OCO.GWOT"/>
    <s v="FY19 Green Book, tbl 2.1"/>
  </r>
  <r>
    <x v="3"/>
    <x v="12"/>
    <x v="9"/>
    <x v="3"/>
    <n v="0"/>
    <s v="Emergency Relief"/>
    <s v="FY19 Green Book, tbl 2.1"/>
  </r>
  <r>
    <x v="3"/>
    <x v="13"/>
    <x v="0"/>
    <x v="3"/>
    <n v="17471000000"/>
    <s v="Base, Discretionary"/>
    <s v="FY19 Green Book, tbl 2.1"/>
  </r>
  <r>
    <x v="3"/>
    <x v="13"/>
    <x v="7"/>
    <x v="3"/>
    <n v="78000000"/>
    <s v="OCO.GWOT"/>
    <s v="FY19 Green Book, tbl 2.1"/>
  </r>
  <r>
    <x v="3"/>
    <x v="13"/>
    <x v="10"/>
    <x v="3"/>
    <n v="0"/>
    <s v="Other Discretionary"/>
    <s v="FY19 Green Book, tbl 2.1"/>
  </r>
  <r>
    <x v="3"/>
    <x v="14"/>
    <x v="0"/>
    <x v="3"/>
    <n v="17363000000"/>
    <s v="Base, Discretionary"/>
    <s v="FY19 Green Book, tbl 2.1"/>
  </r>
  <r>
    <x v="3"/>
    <x v="14"/>
    <x v="7"/>
    <x v="3"/>
    <n v="199000000"/>
    <s v="OCO.GWOT"/>
    <s v="FY19 Green Book, tbl 2.1"/>
  </r>
  <r>
    <x v="3"/>
    <x v="14"/>
    <x v="11"/>
    <x v="3"/>
    <n v="95000000"/>
    <s v="Emergency Relief"/>
    <s v="FY19 Green Book, tbl 2.1"/>
  </r>
  <r>
    <x v="3"/>
    <x v="15"/>
    <x v="0"/>
    <x v="3"/>
    <n v="18897000000"/>
    <s v="Base, Discretionary"/>
    <s v="FY19 Green Book, tbl 2.1"/>
  </r>
  <r>
    <x v="3"/>
    <x v="15"/>
    <x v="7"/>
    <x v="3"/>
    <n v="188000000"/>
    <s v="OCO.GWOT"/>
    <s v="FY19 Green Book, tbl 2.1"/>
  </r>
  <r>
    <x v="3"/>
    <x v="16"/>
    <x v="0"/>
    <x v="3"/>
    <n v="19193000000"/>
    <s v="Base, Discretionary"/>
    <s v="FY19 Green Book, tbl 2.1"/>
  </r>
  <r>
    <x v="3"/>
    <x v="16"/>
    <x v="7"/>
    <x v="3"/>
    <n v="463000000"/>
    <s v="OCO.GWOT"/>
    <s v="FY19 Green Book, tbl 2.1"/>
  </r>
  <r>
    <x v="3"/>
    <x v="17"/>
    <x v="0"/>
    <x v="3"/>
    <n v="18824000000"/>
    <s v="Base, Discretionary"/>
    <s v="FY19 Green Book, tbl 2.1"/>
  </r>
  <r>
    <x v="3"/>
    <x v="17"/>
    <x v="7"/>
    <x v="3"/>
    <n v="445000000"/>
    <s v="OCO.GWOT"/>
    <s v="FY19 Green Book, tbl 2.1"/>
  </r>
  <r>
    <x v="3"/>
    <x v="17"/>
    <x v="12"/>
    <x v="3"/>
    <n v="1010000000"/>
    <s v="uncategorized"/>
    <s v="FY19 Green Book, tbl 2.1"/>
  </r>
  <r>
    <x v="3"/>
    <x v="18"/>
    <x v="0"/>
    <x v="3"/>
    <n v="22238000000"/>
    <s v="Base, Discretionary"/>
    <s v="FY19 Green Book, tbl 2.1"/>
  </r>
  <r>
    <x v="3"/>
    <x v="18"/>
    <x v="7"/>
    <x v="3"/>
    <n v="501000000"/>
    <s v="OCO.GWOT"/>
    <s v="FY19 Green Book, tbl 2.1"/>
  </r>
  <r>
    <x v="3"/>
    <x v="12"/>
    <x v="0"/>
    <x v="4"/>
    <n v="3242000000"/>
    <s v="Base, Discretionary"/>
    <s v="FY19 Green Book, tbl 2.1"/>
  </r>
  <r>
    <x v="3"/>
    <x v="12"/>
    <x v="7"/>
    <x v="4"/>
    <n v="0"/>
    <s v="OCO.GWOT"/>
    <s v="FY19 Green Book, tbl 2.1"/>
  </r>
  <r>
    <x v="3"/>
    <x v="12"/>
    <x v="9"/>
    <x v="4"/>
    <n v="0"/>
    <s v="Emergency Relief"/>
    <s v="FY19 Green Book, tbl 2.1"/>
  </r>
  <r>
    <x v="3"/>
    <x v="13"/>
    <x v="0"/>
    <x v="4"/>
    <n v="3631000000"/>
    <s v="Base, Discretionary"/>
    <s v="FY19 Green Book, tbl 2.1"/>
  </r>
  <r>
    <x v="3"/>
    <x v="13"/>
    <x v="7"/>
    <x v="4"/>
    <n v="0"/>
    <s v="OCO.GWOT"/>
    <s v="FY19 Green Book, tbl 2.1"/>
  </r>
  <r>
    <x v="3"/>
    <x v="13"/>
    <x v="10"/>
    <x v="4"/>
    <n v="0"/>
    <s v="Other Discretionary"/>
    <s v="FY19 Green Book, tbl 2.1"/>
  </r>
  <r>
    <x v="3"/>
    <x v="14"/>
    <x v="0"/>
    <x v="4"/>
    <n v="2166000000"/>
    <s v="Base, Discretionary"/>
    <s v="FY19 Green Book, tbl 2.1"/>
  </r>
  <r>
    <x v="3"/>
    <x v="14"/>
    <x v="7"/>
    <x v="4"/>
    <n v="51000000"/>
    <s v="OCO.GWOT"/>
    <s v="FY19 Green Book, tbl 2.1"/>
  </r>
  <r>
    <x v="3"/>
    <x v="14"/>
    <x v="11"/>
    <x v="4"/>
    <n v="0"/>
    <s v="Emergency Relief"/>
    <s v="FY19 Green Book, tbl 2.1"/>
  </r>
  <r>
    <x v="3"/>
    <x v="15"/>
    <x v="0"/>
    <x v="4"/>
    <n v="2244000000"/>
    <s v="Base, Discretionary"/>
    <s v="FY19 Green Book, tbl 2.1"/>
  </r>
  <r>
    <x v="3"/>
    <x v="15"/>
    <x v="7"/>
    <x v="4"/>
    <n v="0"/>
    <s v="OCO.GWOT"/>
    <s v="FY19 Green Book, tbl 2.1"/>
  </r>
  <r>
    <x v="3"/>
    <x v="16"/>
    <x v="0"/>
    <x v="4"/>
    <n v="2002000000"/>
    <s v="Base, Discretionary"/>
    <s v="FY19 Green Book, tbl 2.1"/>
  </r>
  <r>
    <x v="3"/>
    <x v="16"/>
    <x v="7"/>
    <x v="4"/>
    <n v="5000000"/>
    <s v="OCO.GWOT"/>
    <s v="FY19 Green Book, tbl 2.1"/>
  </r>
  <r>
    <x v="3"/>
    <x v="17"/>
    <x v="0"/>
    <x v="4"/>
    <n v="2005000000"/>
    <s v="Base, Discretionary"/>
    <s v="FY19 Green Book, tbl 2.1"/>
  </r>
  <r>
    <x v="3"/>
    <x v="17"/>
    <x v="7"/>
    <x v="4"/>
    <n v="5000000"/>
    <s v="OCO.GWOT"/>
    <s v="FY19 Green Book, tbl 2.1"/>
  </r>
  <r>
    <x v="3"/>
    <x v="17"/>
    <x v="12"/>
    <x v="4"/>
    <n v="200000000"/>
    <s v="uncategorized"/>
    <s v="FY19 Green Book, tbl 2.1"/>
  </r>
  <r>
    <x v="3"/>
    <x v="18"/>
    <x v="0"/>
    <x v="4"/>
    <n v="2864000000"/>
    <s v="Base, Discretionary"/>
    <s v="FY19 Green Book, tbl 2.1"/>
  </r>
  <r>
    <x v="3"/>
    <x v="18"/>
    <x v="7"/>
    <x v="4"/>
    <n v="87000000"/>
    <s v="OCO.GWOT"/>
    <s v="FY19 Green Book, tbl 2.1"/>
  </r>
  <r>
    <x v="3"/>
    <x v="12"/>
    <x v="0"/>
    <x v="5"/>
    <n v="41000000"/>
    <s v="Base, Discretionary"/>
    <s v="FY19 Green Book, tbl 2.1"/>
  </r>
  <r>
    <x v="3"/>
    <x v="12"/>
    <x v="7"/>
    <x v="5"/>
    <n v="0"/>
    <s v="OCO.GWOT"/>
    <s v="FY19 Green Book, tbl 2.1"/>
  </r>
  <r>
    <x v="3"/>
    <x v="12"/>
    <x v="9"/>
    <x v="5"/>
    <n v="0"/>
    <s v="Emergency Relief"/>
    <s v="FY19 Green Book, tbl 2.1"/>
  </r>
  <r>
    <x v="3"/>
    <x v="13"/>
    <x v="0"/>
    <x v="5"/>
    <n v="-42000000"/>
    <s v="Base, Discretionary"/>
    <s v="FY19 Green Book, tbl 2.1"/>
  </r>
  <r>
    <x v="3"/>
    <x v="13"/>
    <x v="7"/>
    <x v="5"/>
    <n v="0"/>
    <s v="OCO.GWOT"/>
    <s v="FY19 Green Book, tbl 2.1"/>
  </r>
  <r>
    <x v="3"/>
    <x v="13"/>
    <x v="10"/>
    <x v="5"/>
    <n v="0"/>
    <s v="Other Discretionary"/>
    <s v="FY19 Green Book, tbl 2.1"/>
  </r>
  <r>
    <x v="3"/>
    <x v="14"/>
    <x v="0"/>
    <x v="5"/>
    <n v="-1000000"/>
    <s v="Base, Discretionary"/>
    <s v="FY19 Green Book, tbl 2.1"/>
  </r>
  <r>
    <x v="3"/>
    <x v="14"/>
    <x v="7"/>
    <x v="5"/>
    <n v="0"/>
    <s v="OCO.GWOT"/>
    <s v="FY19 Green Book, tbl 2.1"/>
  </r>
  <r>
    <x v="3"/>
    <x v="14"/>
    <x v="11"/>
    <x v="5"/>
    <n v="0"/>
    <s v="Emergency Relief"/>
    <s v="FY19 Green Book, tbl 2.1"/>
  </r>
  <r>
    <x v="3"/>
    <x v="15"/>
    <x v="0"/>
    <x v="5"/>
    <n v="-46000000"/>
    <s v="Base, Discretionary"/>
    <s v="FY19 Green Book, tbl 2.1"/>
  </r>
  <r>
    <x v="3"/>
    <x v="15"/>
    <x v="7"/>
    <x v="5"/>
    <n v="0"/>
    <s v="OCO.GWOT"/>
    <s v="FY19 Green Book, tbl 2.1"/>
  </r>
  <r>
    <x v="3"/>
    <x v="16"/>
    <x v="0"/>
    <x v="5"/>
    <n v="37000000"/>
    <s v="Base, Discretionary"/>
    <s v="FY19 Green Book, tbl 2.1"/>
  </r>
  <r>
    <x v="3"/>
    <x v="16"/>
    <x v="7"/>
    <x v="5"/>
    <n v="0"/>
    <s v="OCO.GWOT"/>
    <s v="FY19 Green Book, tbl 2.1"/>
  </r>
  <r>
    <x v="3"/>
    <x v="17"/>
    <x v="0"/>
    <x v="5"/>
    <n v="37000000"/>
    <s v="Base, Discretionary"/>
    <s v="FY19 Green Book, tbl 2.1"/>
  </r>
  <r>
    <x v="3"/>
    <x v="17"/>
    <x v="7"/>
    <x v="5"/>
    <n v="0"/>
    <s v="OCO.GWOT"/>
    <s v="FY19 Green Book, tbl 2.1"/>
  </r>
  <r>
    <x v="3"/>
    <x v="17"/>
    <x v="12"/>
    <x v="5"/>
    <n v="0"/>
    <s v="uncategorized"/>
    <s v="FY19 Green Book, tbl 2.1"/>
  </r>
  <r>
    <x v="3"/>
    <x v="18"/>
    <x v="0"/>
    <x v="5"/>
    <n v="61000000"/>
    <s v="Base, Discretionary"/>
    <s v="FY19 Green Book, tbl 2.1"/>
  </r>
  <r>
    <x v="3"/>
    <x v="18"/>
    <x v="7"/>
    <x v="5"/>
    <n v="0"/>
    <s v="OCO.GWOT"/>
    <s v="FY19 Green Book, tbl 2.1"/>
  </r>
  <r>
    <x v="3"/>
    <x v="12"/>
    <x v="0"/>
    <x v="6"/>
    <n v="1600000000"/>
    <s v="Base, Discretionary"/>
    <s v="FY19 Green Book, tbl 2.1"/>
  </r>
  <r>
    <x v="3"/>
    <x v="12"/>
    <x v="7"/>
    <x v="6"/>
    <n v="0"/>
    <s v="OCO.GWOT"/>
    <s v="FY19 Green Book, tbl 2.1"/>
  </r>
  <r>
    <x v="3"/>
    <x v="12"/>
    <x v="9"/>
    <x v="6"/>
    <n v="0"/>
    <s v="Emergency Relief"/>
    <s v="FY19 Green Book, tbl 2.1"/>
  </r>
  <r>
    <x v="3"/>
    <x v="13"/>
    <x v="0"/>
    <x v="6"/>
    <n v="1544000000"/>
    <s v="Base, Discretionary"/>
    <s v="FY19 Green Book, tbl 2.1"/>
  </r>
  <r>
    <x v="3"/>
    <x v="13"/>
    <x v="7"/>
    <x v="6"/>
    <n v="0"/>
    <s v="OCO.GWOT"/>
    <s v="FY19 Green Book, tbl 2.1"/>
  </r>
  <r>
    <x v="3"/>
    <x v="13"/>
    <x v="10"/>
    <x v="6"/>
    <n v="0"/>
    <s v="Other Discretionary"/>
    <s v="FY19 Green Book, tbl 2.1"/>
  </r>
  <r>
    <x v="3"/>
    <x v="14"/>
    <x v="0"/>
    <x v="6"/>
    <n v="1435000000"/>
    <s v="Base, Discretionary"/>
    <s v="FY19 Green Book, tbl 2.1"/>
  </r>
  <r>
    <x v="3"/>
    <x v="14"/>
    <x v="7"/>
    <x v="6"/>
    <n v="0"/>
    <s v="OCO.GWOT"/>
    <s v="FY19 Green Book, tbl 2.1"/>
  </r>
  <r>
    <x v="3"/>
    <x v="14"/>
    <x v="11"/>
    <x v="6"/>
    <n v="0"/>
    <s v="Emergency Relief"/>
    <s v="FY19 Green Book, tbl 2.1"/>
  </r>
  <r>
    <x v="3"/>
    <x v="15"/>
    <x v="0"/>
    <x v="6"/>
    <n v="530000000"/>
    <s v="Base, Discretionary"/>
    <s v="FY19 Green Book, tbl 2.1"/>
  </r>
  <r>
    <x v="3"/>
    <x v="15"/>
    <x v="7"/>
    <x v="6"/>
    <n v="0"/>
    <s v="OCO.GWOT"/>
    <s v="FY19 Green Book, tbl 2.1"/>
  </r>
  <r>
    <x v="3"/>
    <x v="16"/>
    <x v="0"/>
    <x v="6"/>
    <n v="1251000000"/>
    <s v="Base, Discretionary"/>
    <s v="FY19 Green Book, tbl 2.1"/>
  </r>
  <r>
    <x v="3"/>
    <x v="16"/>
    <x v="7"/>
    <x v="6"/>
    <n v="378000000"/>
    <s v="OCO.GWOT"/>
    <s v="FY19 Green Book, tbl 2.1"/>
  </r>
  <r>
    <x v="3"/>
    <x v="17"/>
    <x v="0"/>
    <x v="6"/>
    <n v="1243000000"/>
    <s v="Base, Discretionary"/>
    <s v="FY19 Green Book, tbl 2.1"/>
  </r>
  <r>
    <x v="3"/>
    <x v="17"/>
    <x v="7"/>
    <x v="6"/>
    <n v="378000000"/>
    <s v="OCO.GWOT"/>
    <s v="FY19 Green Book, tbl 2.1"/>
  </r>
  <r>
    <x v="3"/>
    <x v="17"/>
    <x v="12"/>
    <x v="6"/>
    <n v="0"/>
    <s v="uncategorized"/>
    <s v="FY19 Green Book, tbl 2.1"/>
  </r>
  <r>
    <x v="3"/>
    <x v="18"/>
    <x v="0"/>
    <x v="6"/>
    <n v="1314000000"/>
    <s v="Base, Discretionary"/>
    <s v="FY19 Green Book, tbl 2.1"/>
  </r>
  <r>
    <x v="3"/>
    <x v="18"/>
    <x v="7"/>
    <x v="6"/>
    <n v="0"/>
    <s v="OCO.GWOT"/>
    <s v="FY19 Green Book, tbl 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23" firstHeaderRow="1" firstDataRow="2" firstDataCol="1"/>
  <pivotFields count="3">
    <pivotField axis="axisRow" showAll="0">
      <items count="19">
        <item x="0"/>
        <item x="1"/>
        <item x="2"/>
        <item x="3"/>
        <item x="4"/>
        <item x="5"/>
        <item x="6"/>
        <item x="7"/>
        <item x="8"/>
        <item x="9"/>
        <item x="10"/>
        <item x="11"/>
        <item x="12"/>
        <item x="13"/>
        <item x="14"/>
        <item x="15"/>
        <item x="16"/>
        <item x="17"/>
        <item t="default"/>
      </items>
    </pivotField>
    <pivotField dataField="1" showAll="0"/>
    <pivotField axis="axisCol" showAll="0" sortType="ascending">
      <items count="4">
        <item x="1"/>
        <item x="2"/>
        <item x="0"/>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4">
    <i>
      <x/>
    </i>
    <i>
      <x v="1"/>
    </i>
    <i>
      <x v="2"/>
    </i>
    <i t="grand">
      <x/>
    </i>
  </colItems>
  <dataFields count="1">
    <dataField name="Sum of Amount" fld="1" baseField="0" baseItem="0"/>
  </dataFields>
  <chartFormats count="3">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rowPageCount="1" colPageCount="1"/>
  <pivotFields count="7">
    <pivotField showAll="0">
      <items count="5">
        <item x="2"/>
        <item x="0"/>
        <item x="3"/>
        <item x="1"/>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axis="axisPage" multipleItemSelectionAllowed="1" showAll="0">
      <items count="14">
        <item x="5"/>
        <item x="0"/>
        <item x="11"/>
        <item x="1"/>
        <item x="8"/>
        <item x="3"/>
        <item x="4"/>
        <item x="9"/>
        <item x="10"/>
        <item x="12"/>
        <item x="2"/>
        <item x="7"/>
        <item x="6"/>
        <item t="default"/>
      </items>
    </pivotField>
    <pivotField showAll="0">
      <items count="8">
        <item x="5"/>
        <item x="4"/>
        <item x="0"/>
        <item x="1"/>
        <item x="2"/>
        <item x="3"/>
        <item x="6"/>
        <item t="default"/>
      </items>
    </pivotField>
    <pivotField dataField="1"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2" hier="-1"/>
  </pageFields>
  <dataFields count="1">
    <dataField name="Sum of Amount" fld="4" baseField="0" baseItem="0" numFmtId="164"/>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comptroller.defense.gov/Portals/45/Documents/defbudget/fy2019/FY19_Green_Book.pdf" TargetMode="External"/><Relationship Id="rId13" Type="http://schemas.openxmlformats.org/officeDocument/2006/relationships/hyperlink" Target="https://comptroller.defense.gov/Portals/45/Documents/defbudget/fy2019/FY19_Green_Book.pdf" TargetMode="External"/><Relationship Id="rId18" Type="http://schemas.openxmlformats.org/officeDocument/2006/relationships/hyperlink" Target="https://comptroller.defense.gov/Portals/45/Documents/defbudget/fy2019/FY19_Green_Book.pdf" TargetMode="External"/><Relationship Id="rId26" Type="http://schemas.openxmlformats.org/officeDocument/2006/relationships/hyperlink" Target="https://www.dhs.gov/sites/default/files/publications/DHS%20BIB%202019.pdf" TargetMode="External"/><Relationship Id="rId3" Type="http://schemas.openxmlformats.org/officeDocument/2006/relationships/hyperlink" Target="https://www.cbo.gov/system/files?file=2018-07/cy2017house2017.9.14.pdf" TargetMode="External"/><Relationship Id="rId21" Type="http://schemas.openxmlformats.org/officeDocument/2006/relationships/hyperlink" Target="https://comptroller.defense.gov/Portals/45/Documents/defbudget/fy2019/FY19_Green_Book.pdf" TargetMode="External"/><Relationship Id="rId34" Type="http://schemas.openxmlformats.org/officeDocument/2006/relationships/drawing" Target="../drawings/drawing1.xml"/><Relationship Id="rId7" Type="http://schemas.openxmlformats.org/officeDocument/2006/relationships/hyperlink" Target="https://www.cbo.gov/system/files?file=2018-07/FY%202018%20House%202018.6.14.pdf" TargetMode="External"/><Relationship Id="rId12" Type="http://schemas.openxmlformats.org/officeDocument/2006/relationships/hyperlink" Target="https://comptroller.defense.gov/Portals/45/Documents/defbudget/fy2019/FY19_Green_Book.pdf" TargetMode="External"/><Relationship Id="rId17" Type="http://schemas.openxmlformats.org/officeDocument/2006/relationships/hyperlink" Target="https://comptroller.defense.gov/Portals/45/Documents/defbudget/fy2019/FY19_Green_Book.pdf" TargetMode="External"/><Relationship Id="rId25" Type="http://schemas.openxmlformats.org/officeDocument/2006/relationships/hyperlink" Target="https://www.dhs.gov/sites/default/files/publications/DHS%20FY18%20BIB%20Final.pdf" TargetMode="External"/><Relationship Id="rId33" Type="http://schemas.openxmlformats.org/officeDocument/2006/relationships/printerSettings" Target="../printerSettings/printerSettings1.bin"/><Relationship Id="rId2" Type="http://schemas.openxmlformats.org/officeDocument/2006/relationships/hyperlink" Target="https://www.cbo.gov/system/files?file=2018-07/FY%202018%20House%202018.6.14.pdf" TargetMode="External"/><Relationship Id="rId16" Type="http://schemas.openxmlformats.org/officeDocument/2006/relationships/hyperlink" Target="https://comptroller.defense.gov/Portals/45/Documents/defbudget/fy2019/FY19_Green_Book.pdf" TargetMode="External"/><Relationship Id="rId20" Type="http://schemas.openxmlformats.org/officeDocument/2006/relationships/hyperlink" Target="https://comptroller.defense.gov/Portals/45/Documents/defbudget/fy2019/FY19_Green_Book.pdf" TargetMode="External"/><Relationship Id="rId29" Type="http://schemas.openxmlformats.org/officeDocument/2006/relationships/hyperlink" Target="https://www.dhs.gov/sites/default/files/publications/dhs-budget-in-brief-fy2013.pdf" TargetMode="External"/><Relationship Id="rId1" Type="http://schemas.openxmlformats.org/officeDocument/2006/relationships/hyperlink" Target="https://www.cbo.gov/system/files?file=2018-07/FY%202018%20House%202018.6.14.pdf" TargetMode="External"/><Relationship Id="rId6" Type="http://schemas.openxmlformats.org/officeDocument/2006/relationships/hyperlink" Target="https://www.cbo.gov/system/files?file=2018-07/45384-2015-discretionarycurrentstatus_0.pdf" TargetMode="External"/><Relationship Id="rId11" Type="http://schemas.openxmlformats.org/officeDocument/2006/relationships/hyperlink" Target="https://comptroller.defense.gov/Portals/45/Documents/defbudget/fy2019/FY19_Green_Book.pdf" TargetMode="External"/><Relationship Id="rId24" Type="http://schemas.openxmlformats.org/officeDocument/2006/relationships/hyperlink" Target="https://comptroller.defense.gov/Portals/45/Documents/defbudget/fy2019/FY19_Green_Book.pdf" TargetMode="External"/><Relationship Id="rId32" Type="http://schemas.openxmlformats.org/officeDocument/2006/relationships/hyperlink" Target="https://www.cbo.gov/system/files?file=2018-09/hr6157.pdf" TargetMode="External"/><Relationship Id="rId5" Type="http://schemas.openxmlformats.org/officeDocument/2006/relationships/hyperlink" Target="https://www.cbo.gov/system/files?file=2018-07/45384-2015-discretionarycurrentstatus_0.pdf" TargetMode="External"/><Relationship Id="rId15" Type="http://schemas.openxmlformats.org/officeDocument/2006/relationships/hyperlink" Target="https://comptroller.defense.gov/Portals/45/Documents/defbudget/fy2019/FY19_Green_Book.pdf" TargetMode="External"/><Relationship Id="rId23" Type="http://schemas.openxmlformats.org/officeDocument/2006/relationships/hyperlink" Target="https://comptroller.defense.gov/Portals/45/Documents/defbudget/fy2019/FY19_Green_Book.pdf" TargetMode="External"/><Relationship Id="rId28" Type="http://schemas.openxmlformats.org/officeDocument/2006/relationships/hyperlink" Target="https://www.dhs.gov/sites/default/files/publications/FY%202014%20BIB%20-%20FINAL%20-508%20Formatted%20%284%29.pdf" TargetMode="External"/><Relationship Id="rId36" Type="http://schemas.openxmlformats.org/officeDocument/2006/relationships/comments" Target="../comments1.xml"/><Relationship Id="rId10" Type="http://schemas.openxmlformats.org/officeDocument/2006/relationships/hyperlink" Target="https://comptroller.defense.gov/Portals/45/Documents/defbudget/fy2019/FY19_Green_Book.pdf" TargetMode="External"/><Relationship Id="rId19" Type="http://schemas.openxmlformats.org/officeDocument/2006/relationships/hyperlink" Target="https://comptroller.defense.gov/Portals/45/Documents/defbudget/fy2019/FY19_Green_Book.pdf" TargetMode="External"/><Relationship Id="rId31" Type="http://schemas.openxmlformats.org/officeDocument/2006/relationships/hyperlink" Target="https://www.dhs.gov/sites/default/files/publications/homeland_security_book.pdf" TargetMode="External"/><Relationship Id="rId4" Type="http://schemas.openxmlformats.org/officeDocument/2006/relationships/hyperlink" Target="https://www.cbo.gov/system/files?file=2018-07/cy2016house2016.11.16final.pdf" TargetMode="External"/><Relationship Id="rId9" Type="http://schemas.openxmlformats.org/officeDocument/2006/relationships/hyperlink" Target="https://comptroller.defense.gov/Portals/45/Documents/defbudget/fy2019/FY19_Green_Book.pdf" TargetMode="External"/><Relationship Id="rId14" Type="http://schemas.openxmlformats.org/officeDocument/2006/relationships/hyperlink" Target="https://comptroller.defense.gov/Portals/45/Documents/defbudget/fy2019/FY19_Green_Book.pdf" TargetMode="External"/><Relationship Id="rId22" Type="http://schemas.openxmlformats.org/officeDocument/2006/relationships/hyperlink" Target="https://comptroller.defense.gov/Portals/45/Documents/defbudget/fy2019/FY19_Green_Book.pdf" TargetMode="External"/><Relationship Id="rId27" Type="http://schemas.openxmlformats.org/officeDocument/2006/relationships/hyperlink" Target="https://www.dhs.gov/sites/default/files/publications/FY_2016_DHS_Budget_in_Brief.pdf" TargetMode="External"/><Relationship Id="rId30" Type="http://schemas.openxmlformats.org/officeDocument/2006/relationships/hyperlink" Target="https://www.dhs.gov/sites/default/files/publications/FY_2004_BUDGET_IN_BRIEF.pdf" TargetMode="External"/><Relationship Id="rId35"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8" Type="http://schemas.openxmlformats.org/officeDocument/2006/relationships/hyperlink" Target="https://comptroller.defense.gov/Portals/45/Documents/defbudget/fy2019/FY19_Green_Book.pdf" TargetMode="External"/><Relationship Id="rId13" Type="http://schemas.openxmlformats.org/officeDocument/2006/relationships/hyperlink" Target="https://comptroller.defense.gov/Portals/45/Documents/defbudget/fy2019/FY19_Green_Book.pdf" TargetMode="External"/><Relationship Id="rId18" Type="http://schemas.openxmlformats.org/officeDocument/2006/relationships/hyperlink" Target="https://comptroller.defense.gov/Portals/45/Documents/defbudget/fy2019/FY19_Green_Book.pdf" TargetMode="External"/><Relationship Id="rId3" Type="http://schemas.openxmlformats.org/officeDocument/2006/relationships/hyperlink" Target="https://comptroller.defense.gov/Portals/45/Documents/defbudget/fy2019/FY19_Green_Book.pdf" TargetMode="External"/><Relationship Id="rId21" Type="http://schemas.openxmlformats.org/officeDocument/2006/relationships/drawing" Target="../drawings/drawing5.xml"/><Relationship Id="rId7" Type="http://schemas.openxmlformats.org/officeDocument/2006/relationships/hyperlink" Target="https://comptroller.defense.gov/Portals/45/Documents/defbudget/fy2019/FY19_Green_Book.pdf" TargetMode="External"/><Relationship Id="rId12" Type="http://schemas.openxmlformats.org/officeDocument/2006/relationships/hyperlink" Target="https://comptroller.defense.gov/Portals/45/Documents/defbudget/fy2019/FY19_Green_Book.pdf" TargetMode="External"/><Relationship Id="rId17" Type="http://schemas.openxmlformats.org/officeDocument/2006/relationships/hyperlink" Target="https://comptroller.defense.gov/Portals/45/Documents/defbudget/fy2019/FY19_Green_Book.pdf" TargetMode="External"/><Relationship Id="rId2" Type="http://schemas.openxmlformats.org/officeDocument/2006/relationships/hyperlink" Target="https://comptroller.defense.gov/Portals/45/Documents/defbudget/fy2019/FY19_Green_Book.pdf" TargetMode="External"/><Relationship Id="rId16" Type="http://schemas.openxmlformats.org/officeDocument/2006/relationships/hyperlink" Target="https://comptroller.defense.gov/Portals/45/Documents/defbudget/fy2019/FY19_Green_Book.pdf" TargetMode="External"/><Relationship Id="rId20" Type="http://schemas.openxmlformats.org/officeDocument/2006/relationships/printerSettings" Target="../printerSettings/printerSettings2.bin"/><Relationship Id="rId1" Type="http://schemas.openxmlformats.org/officeDocument/2006/relationships/hyperlink" Target="https://www.cbo.gov/system/files?file=2018-07/FY%202018%20House%202018.6.14.pdf" TargetMode="External"/><Relationship Id="rId6" Type="http://schemas.openxmlformats.org/officeDocument/2006/relationships/hyperlink" Target="https://comptroller.defense.gov/Portals/45/Documents/defbudget/fy2019/FY19_Green_Book.pdf" TargetMode="External"/><Relationship Id="rId11" Type="http://schemas.openxmlformats.org/officeDocument/2006/relationships/hyperlink" Target="https://comptroller.defense.gov/Portals/45/Documents/defbudget/fy2019/FY19_Green_Book.pdf" TargetMode="External"/><Relationship Id="rId5" Type="http://schemas.openxmlformats.org/officeDocument/2006/relationships/hyperlink" Target="https://comptroller.defense.gov/Portals/45/Documents/defbudget/fy2019/FY19_Green_Book.pdf" TargetMode="External"/><Relationship Id="rId15" Type="http://schemas.openxmlformats.org/officeDocument/2006/relationships/hyperlink" Target="https://comptroller.defense.gov/Portals/45/Documents/defbudget/fy2019/FY19_Green_Book.pdf" TargetMode="External"/><Relationship Id="rId10" Type="http://schemas.openxmlformats.org/officeDocument/2006/relationships/hyperlink" Target="https://comptroller.defense.gov/Portals/45/Documents/defbudget/fy2019/FY19_Green_Book.pdf" TargetMode="External"/><Relationship Id="rId19" Type="http://schemas.openxmlformats.org/officeDocument/2006/relationships/hyperlink" Target="https://www.cbo.gov/system/files?file=2018-09/hr6157.pdf" TargetMode="External"/><Relationship Id="rId4" Type="http://schemas.openxmlformats.org/officeDocument/2006/relationships/hyperlink" Target="https://comptroller.defense.gov/Portals/45/Documents/defbudget/fy2019/FY19_Green_Book.pdf" TargetMode="External"/><Relationship Id="rId9" Type="http://schemas.openxmlformats.org/officeDocument/2006/relationships/hyperlink" Target="https://comptroller.defense.gov/Portals/45/Documents/defbudget/fy2019/FY19_Green_Book.pdf" TargetMode="External"/><Relationship Id="rId14" Type="http://schemas.openxmlformats.org/officeDocument/2006/relationships/hyperlink" Target="https://comptroller.defense.gov/Portals/45/Documents/defbudget/fy2019/FY19_Green_Book.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zoomScaleNormal="100" workbookViewId="0">
      <selection activeCell="I28" sqref="I28"/>
    </sheetView>
  </sheetViews>
  <sheetFormatPr defaultRowHeight="15" x14ac:dyDescent="0.25"/>
  <cols>
    <col min="1" max="1" width="10.140625" bestFit="1" customWidth="1"/>
    <col min="2" max="2" width="22.28515625" bestFit="1" customWidth="1"/>
    <col min="3" max="3" width="27.42578125" bestFit="1" customWidth="1"/>
    <col min="4" max="4" width="31.85546875" bestFit="1" customWidth="1"/>
    <col min="5" max="5" width="17.42578125" bestFit="1" customWidth="1"/>
    <col min="6" max="6" width="34.7109375" bestFit="1" customWidth="1"/>
    <col min="7" max="7" width="17.5703125" bestFit="1" customWidth="1"/>
    <col min="8" max="8" width="7" bestFit="1" customWidth="1"/>
    <col min="9" max="9" width="17.28515625" bestFit="1" customWidth="1"/>
    <col min="10" max="10" width="11.28515625" bestFit="1" customWidth="1"/>
    <col min="11" max="11" width="19" bestFit="1" customWidth="1"/>
    <col min="12" max="12" width="14" bestFit="1" customWidth="1"/>
  </cols>
  <sheetData>
    <row r="1" spans="1:12" x14ac:dyDescent="0.25">
      <c r="A1" t="s">
        <v>0</v>
      </c>
      <c r="B1" t="s">
        <v>1</v>
      </c>
      <c r="C1" t="s">
        <v>5</v>
      </c>
      <c r="D1" t="s">
        <v>3</v>
      </c>
      <c r="E1" t="s">
        <v>4</v>
      </c>
      <c r="F1" t="s">
        <v>442</v>
      </c>
      <c r="G1" t="s">
        <v>337</v>
      </c>
      <c r="H1" t="s">
        <v>336</v>
      </c>
      <c r="I1" t="s">
        <v>340</v>
      </c>
      <c r="J1" s="84" t="s">
        <v>0</v>
      </c>
      <c r="K1" s="84" t="s">
        <v>448</v>
      </c>
      <c r="L1" t="s">
        <v>439</v>
      </c>
    </row>
    <row r="2" spans="1:12" x14ac:dyDescent="0.25">
      <c r="A2">
        <v>2001</v>
      </c>
      <c r="B2" s="2">
        <v>22934000000</v>
      </c>
      <c r="C2" s="1">
        <v>300000000</v>
      </c>
      <c r="D2" s="2">
        <v>0</v>
      </c>
      <c r="E2" s="1">
        <f>SUM(B2:D2)</f>
        <v>23234000000</v>
      </c>
      <c r="G2" s="87">
        <v>663820000000</v>
      </c>
      <c r="H2" t="s">
        <v>339</v>
      </c>
      <c r="I2" s="5">
        <f t="shared" ref="I2:I21" si="0">E2/G2</f>
        <v>3.5000451929739988E-2</v>
      </c>
      <c r="J2" s="81">
        <v>2001</v>
      </c>
      <c r="K2" s="6">
        <v>22934000000</v>
      </c>
    </row>
    <row r="3" spans="1:12" x14ac:dyDescent="0.25">
      <c r="A3">
        <v>2002</v>
      </c>
      <c r="B3" s="2">
        <v>16870000000</v>
      </c>
      <c r="C3" s="1">
        <v>2100000000</v>
      </c>
      <c r="D3" s="2">
        <v>0</v>
      </c>
      <c r="E3" s="1">
        <f t="shared" ref="E3:E20" si="1">SUM(B3:D3)</f>
        <v>18970000000</v>
      </c>
      <c r="G3" s="87">
        <v>734780000000</v>
      </c>
      <c r="H3" t="s">
        <v>339</v>
      </c>
      <c r="I3" s="5">
        <f t="shared" si="0"/>
        <v>2.5817251422194397E-2</v>
      </c>
      <c r="J3" s="81">
        <v>2002</v>
      </c>
      <c r="K3" s="6">
        <v>16870000000</v>
      </c>
    </row>
    <row r="4" spans="1:12" x14ac:dyDescent="0.25">
      <c r="A4">
        <v>2003</v>
      </c>
      <c r="B4" s="3">
        <v>72536000000</v>
      </c>
      <c r="C4" s="1">
        <v>7800000000</v>
      </c>
      <c r="D4" s="2">
        <v>400000000</v>
      </c>
      <c r="E4" s="1">
        <f t="shared" si="1"/>
        <v>80736000000</v>
      </c>
      <c r="G4" s="87">
        <v>849448000000</v>
      </c>
      <c r="H4" t="s">
        <v>339</v>
      </c>
      <c r="I4" s="5">
        <f t="shared" si="0"/>
        <v>9.5045252917188572E-2</v>
      </c>
      <c r="J4" s="81">
        <v>2003</v>
      </c>
      <c r="K4" s="6">
        <v>72535000000</v>
      </c>
    </row>
    <row r="5" spans="1:12" x14ac:dyDescent="0.25">
      <c r="A5">
        <v>2004</v>
      </c>
      <c r="B5" s="2">
        <v>90776000000</v>
      </c>
      <c r="C5" s="1">
        <v>21800000000</v>
      </c>
      <c r="D5" s="2">
        <v>80000000</v>
      </c>
      <c r="E5" s="1">
        <f t="shared" si="1"/>
        <v>112656000000</v>
      </c>
      <c r="G5" s="87">
        <v>908454000000</v>
      </c>
      <c r="H5" t="s">
        <v>339</v>
      </c>
      <c r="I5" s="5">
        <f t="shared" si="0"/>
        <v>0.12400848034132714</v>
      </c>
      <c r="J5" s="81">
        <v>2004</v>
      </c>
      <c r="K5" s="6">
        <v>90776000000</v>
      </c>
    </row>
    <row r="6" spans="1:12" x14ac:dyDescent="0.25">
      <c r="A6">
        <v>2005</v>
      </c>
      <c r="B6" s="2">
        <v>75642000000</v>
      </c>
      <c r="C6" s="1">
        <v>5500000000</v>
      </c>
      <c r="D6" s="2">
        <v>100000000</v>
      </c>
      <c r="E6" s="1">
        <f t="shared" si="1"/>
        <v>81242000000</v>
      </c>
      <c r="G6" s="87">
        <v>987504000000</v>
      </c>
      <c r="H6" t="s">
        <v>339</v>
      </c>
      <c r="I6" s="5">
        <f t="shared" si="0"/>
        <v>8.2270046501077471E-2</v>
      </c>
      <c r="J6" s="81">
        <v>2005</v>
      </c>
      <c r="K6" s="6">
        <v>75642000000</v>
      </c>
    </row>
    <row r="7" spans="1:12" x14ac:dyDescent="0.25">
      <c r="A7">
        <v>2006</v>
      </c>
      <c r="B7" s="2">
        <v>115763000000</v>
      </c>
      <c r="C7" s="1">
        <v>4000000000</v>
      </c>
      <c r="D7" s="2">
        <v>175000000</v>
      </c>
      <c r="E7" s="1">
        <f t="shared" si="1"/>
        <v>119938000000</v>
      </c>
      <c r="G7" s="87">
        <v>996694000000</v>
      </c>
      <c r="H7" t="s">
        <v>339</v>
      </c>
      <c r="I7" s="5">
        <f t="shared" si="0"/>
        <v>0.12033583025482245</v>
      </c>
      <c r="J7" s="81">
        <v>2006</v>
      </c>
      <c r="K7" s="6">
        <v>115763000000</v>
      </c>
    </row>
    <row r="8" spans="1:12" x14ac:dyDescent="0.25">
      <c r="A8">
        <v>2007</v>
      </c>
      <c r="B8" s="2">
        <v>166272000000</v>
      </c>
      <c r="C8" s="1">
        <v>5800000000</v>
      </c>
      <c r="D8" s="2">
        <v>90000000</v>
      </c>
      <c r="E8" s="1">
        <f t="shared" si="1"/>
        <v>172162000000</v>
      </c>
      <c r="G8" s="87">
        <v>1072278000000</v>
      </c>
      <c r="H8" t="s">
        <v>339</v>
      </c>
      <c r="I8" s="5">
        <f t="shared" si="0"/>
        <v>0.16055724355064638</v>
      </c>
      <c r="J8" s="81">
        <v>2007</v>
      </c>
      <c r="K8" s="6">
        <v>166272000000</v>
      </c>
    </row>
    <row r="9" spans="1:12" x14ac:dyDescent="0.25">
      <c r="A9">
        <v>2008</v>
      </c>
      <c r="B9" s="2">
        <v>186908000000</v>
      </c>
      <c r="C9" s="1">
        <v>7500000000</v>
      </c>
      <c r="D9" s="2">
        <v>222607000</v>
      </c>
      <c r="E9" s="1">
        <f t="shared" si="1"/>
        <v>194630607000</v>
      </c>
      <c r="G9" s="87">
        <v>1179648000000</v>
      </c>
      <c r="H9" t="s">
        <v>339</v>
      </c>
      <c r="I9" s="5">
        <f t="shared" si="0"/>
        <v>0.16499040985107422</v>
      </c>
      <c r="J9" s="81">
        <v>2008</v>
      </c>
      <c r="K9" s="6">
        <v>186907000000</v>
      </c>
    </row>
    <row r="10" spans="1:12" x14ac:dyDescent="0.25">
      <c r="A10">
        <v>2009</v>
      </c>
      <c r="B10" s="2">
        <f>63308000000+82381000000</f>
        <v>145689000000</v>
      </c>
      <c r="C10" s="1">
        <v>8800000000</v>
      </c>
      <c r="D10" s="2">
        <v>241503000</v>
      </c>
      <c r="E10" s="1">
        <f t="shared" si="1"/>
        <v>154730503000</v>
      </c>
      <c r="G10" s="87">
        <v>1492030000000</v>
      </c>
      <c r="H10" t="s">
        <v>339</v>
      </c>
      <c r="I10" s="5">
        <f t="shared" si="0"/>
        <v>0.10370468623285055</v>
      </c>
      <c r="J10" s="81">
        <v>2009</v>
      </c>
      <c r="K10" s="6">
        <v>145691000000</v>
      </c>
    </row>
    <row r="11" spans="1:12" x14ac:dyDescent="0.25">
      <c r="A11">
        <v>2010</v>
      </c>
      <c r="B11" s="2">
        <v>162390000000</v>
      </c>
      <c r="C11" s="1">
        <v>5000000000</v>
      </c>
      <c r="D11" s="2">
        <v>241503000</v>
      </c>
      <c r="E11" s="1">
        <f t="shared" si="1"/>
        <v>167631503000</v>
      </c>
      <c r="G11" s="87">
        <v>1264263000000</v>
      </c>
      <c r="H11" t="s">
        <v>339</v>
      </c>
      <c r="I11" s="5">
        <f t="shared" si="0"/>
        <v>0.13259227154476561</v>
      </c>
      <c r="J11" s="81">
        <v>2010</v>
      </c>
      <c r="K11" s="6">
        <v>162392000000</v>
      </c>
    </row>
    <row r="12" spans="1:12" x14ac:dyDescent="0.25">
      <c r="A12">
        <v>2011</v>
      </c>
      <c r="B12" s="2">
        <v>158788000000</v>
      </c>
      <c r="C12" s="1">
        <v>0</v>
      </c>
      <c r="D12" s="2">
        <v>254000000</v>
      </c>
      <c r="E12" s="1">
        <f t="shared" si="1"/>
        <v>159042000000</v>
      </c>
      <c r="G12" s="87">
        <v>1220715000000</v>
      </c>
      <c r="H12" t="s">
        <v>339</v>
      </c>
      <c r="I12" s="5">
        <f t="shared" si="0"/>
        <v>0.13028593897838561</v>
      </c>
      <c r="J12" s="81">
        <v>2011</v>
      </c>
      <c r="K12" s="6">
        <v>158786000000</v>
      </c>
    </row>
    <row r="13" spans="1:12" x14ac:dyDescent="0.25">
      <c r="A13">
        <v>2012</v>
      </c>
      <c r="B13" s="2">
        <v>115083000000</v>
      </c>
      <c r="C13" s="1">
        <v>11200000000</v>
      </c>
      <c r="D13" s="2">
        <v>258000000</v>
      </c>
      <c r="E13" s="1">
        <f t="shared" si="1"/>
        <v>126541000000</v>
      </c>
      <c r="G13" s="87">
        <v>1197636000000</v>
      </c>
      <c r="H13" t="s">
        <v>339</v>
      </c>
      <c r="I13" s="5">
        <f t="shared" si="0"/>
        <v>0.10565898152694141</v>
      </c>
      <c r="J13" s="81">
        <v>2012</v>
      </c>
      <c r="K13" s="6">
        <v>115084000000</v>
      </c>
    </row>
    <row r="14" spans="1:12" x14ac:dyDescent="0.25">
      <c r="A14">
        <v>2013</v>
      </c>
      <c r="B14" s="2">
        <v>81973000000</v>
      </c>
      <c r="C14" s="1">
        <v>10800000000</v>
      </c>
      <c r="D14" s="2">
        <v>254461000</v>
      </c>
      <c r="E14" s="1">
        <f t="shared" si="1"/>
        <v>93027461000</v>
      </c>
      <c r="G14" s="87">
        <v>1140221000000</v>
      </c>
      <c r="H14" t="s">
        <v>339</v>
      </c>
      <c r="I14" s="5">
        <f t="shared" si="0"/>
        <v>8.1587219495168048E-2</v>
      </c>
      <c r="J14" s="81">
        <v>2013</v>
      </c>
      <c r="K14" s="6">
        <v>81974000000</v>
      </c>
    </row>
    <row r="15" spans="1:12" x14ac:dyDescent="0.25">
      <c r="A15">
        <v>2014</v>
      </c>
      <c r="B15" s="2">
        <v>84929000000</v>
      </c>
      <c r="C15" s="1">
        <v>6500000000</v>
      </c>
      <c r="D15" s="2">
        <v>227000000</v>
      </c>
      <c r="E15" s="1">
        <f t="shared" si="1"/>
        <v>91656000000</v>
      </c>
      <c r="F15" s="6">
        <v>85400000000</v>
      </c>
      <c r="G15" s="87">
        <v>1133697000000</v>
      </c>
      <c r="H15" t="s">
        <v>339</v>
      </c>
      <c r="I15" s="5">
        <f t="shared" si="0"/>
        <v>8.0846998801267E-2</v>
      </c>
      <c r="J15" s="81">
        <v>2014</v>
      </c>
      <c r="K15" s="6">
        <v>84929000000</v>
      </c>
    </row>
    <row r="16" spans="1:12" x14ac:dyDescent="0.25">
      <c r="A16">
        <v>2015</v>
      </c>
      <c r="B16" s="2">
        <v>62983000000</v>
      </c>
      <c r="C16" s="2">
        <v>9300000000</v>
      </c>
      <c r="D16" s="2">
        <v>213000000</v>
      </c>
      <c r="E16" s="1">
        <f t="shared" si="1"/>
        <v>72496000000</v>
      </c>
      <c r="F16" s="6">
        <v>64400000000</v>
      </c>
      <c r="G16" s="87">
        <v>1116668000000</v>
      </c>
      <c r="H16" t="s">
        <v>339</v>
      </c>
      <c r="I16" s="5">
        <f t="shared" si="0"/>
        <v>6.4921713526312208E-2</v>
      </c>
      <c r="J16" s="81">
        <v>2015</v>
      </c>
      <c r="K16" s="6">
        <v>62984000000</v>
      </c>
    </row>
    <row r="17" spans="1:11" x14ac:dyDescent="0.25">
      <c r="A17">
        <v>2016</v>
      </c>
      <c r="B17" s="2">
        <v>58942000000</v>
      </c>
      <c r="C17" s="2">
        <v>14900000000</v>
      </c>
      <c r="D17" s="2">
        <v>160002000</v>
      </c>
      <c r="E17" s="1">
        <f t="shared" si="1"/>
        <v>74002002000</v>
      </c>
      <c r="F17" s="6">
        <v>58800000000</v>
      </c>
      <c r="G17" s="87">
        <v>1166708000000</v>
      </c>
      <c r="H17" t="s">
        <v>339</v>
      </c>
      <c r="I17" s="5">
        <f t="shared" si="0"/>
        <v>6.3428040263716373E-2</v>
      </c>
      <c r="J17" s="81">
        <v>2016</v>
      </c>
      <c r="K17" s="6">
        <v>58943000000</v>
      </c>
    </row>
    <row r="18" spans="1:11" x14ac:dyDescent="0.25">
      <c r="A18">
        <v>2017</v>
      </c>
      <c r="B18" s="2">
        <v>82490000000</v>
      </c>
      <c r="C18" s="2">
        <v>20785000000</v>
      </c>
      <c r="D18" s="2">
        <v>162692000</v>
      </c>
      <c r="E18" s="1">
        <f t="shared" si="1"/>
        <v>103437692000</v>
      </c>
      <c r="F18" s="6">
        <v>82900000000</v>
      </c>
      <c r="G18" s="87">
        <v>1220000000000</v>
      </c>
      <c r="H18" t="s">
        <v>338</v>
      </c>
      <c r="I18" s="5">
        <f t="shared" si="0"/>
        <v>8.4784993442622955E-2</v>
      </c>
      <c r="J18" s="81">
        <v>2017</v>
      </c>
      <c r="K18" s="6">
        <v>82490000000</v>
      </c>
    </row>
    <row r="19" spans="1:11" x14ac:dyDescent="0.25">
      <c r="A19">
        <v>2018</v>
      </c>
      <c r="B19" s="2">
        <f>65166000000+750000000</f>
        <v>65916000000</v>
      </c>
      <c r="C19" s="2">
        <v>12018000000</v>
      </c>
      <c r="D19" s="2">
        <v>163000000</v>
      </c>
      <c r="E19" s="1">
        <f t="shared" si="1"/>
        <v>78097000000</v>
      </c>
      <c r="F19" s="6">
        <v>66100000000</v>
      </c>
      <c r="G19" s="87">
        <v>1422000000000</v>
      </c>
      <c r="H19" t="s">
        <v>338</v>
      </c>
      <c r="I19" s="5">
        <f t="shared" si="0"/>
        <v>5.492053445850914E-2</v>
      </c>
      <c r="J19" s="81">
        <v>2018</v>
      </c>
      <c r="K19" s="6">
        <v>83435000000</v>
      </c>
    </row>
    <row r="20" spans="1:11" x14ac:dyDescent="0.25">
      <c r="A20">
        <v>2019</v>
      </c>
      <c r="B20" s="2">
        <f>67914000000+921000000</f>
        <v>68835000000</v>
      </c>
      <c r="C20" s="2"/>
      <c r="D20" s="2"/>
      <c r="E20" s="1">
        <f t="shared" si="1"/>
        <v>68835000000</v>
      </c>
      <c r="G20" s="87">
        <v>1443000000000</v>
      </c>
      <c r="H20" t="s">
        <v>338</v>
      </c>
      <c r="I20" s="5">
        <f t="shared" si="0"/>
        <v>4.7702702702702701E-2</v>
      </c>
      <c r="J20" s="81">
        <v>2019</v>
      </c>
      <c r="K20" s="6">
        <v>69000000000</v>
      </c>
    </row>
    <row r="21" spans="1:11" x14ac:dyDescent="0.25">
      <c r="A21" t="s">
        <v>4</v>
      </c>
      <c r="B21" s="129">
        <f>SUM(B1:B20)</f>
        <v>1835719000000</v>
      </c>
      <c r="C21" s="129">
        <f t="shared" ref="C21:E21" si="2">SUM(C1:C20)</f>
        <v>154103000000</v>
      </c>
      <c r="D21" s="129">
        <f t="shared" si="2"/>
        <v>3242768000</v>
      </c>
      <c r="E21" s="128">
        <f t="shared" si="2"/>
        <v>1993064768000</v>
      </c>
      <c r="G21" s="87">
        <f>SUM(G2:G20)</f>
        <v>21209564000000</v>
      </c>
      <c r="I21" s="5">
        <f t="shared" si="0"/>
        <v>9.3970096132103428E-2</v>
      </c>
      <c r="J21" s="85" t="s">
        <v>274</v>
      </c>
      <c r="K21" s="86">
        <v>1853407000000</v>
      </c>
    </row>
    <row r="22" spans="1:11" x14ac:dyDescent="0.25">
      <c r="A22" t="s">
        <v>10</v>
      </c>
      <c r="B22" s="5">
        <f>B21/E21</f>
        <v>0.92105335936579058</v>
      </c>
      <c r="C22" s="5">
        <f>C21/E21</f>
        <v>7.7319614733162553E-2</v>
      </c>
      <c r="D22" s="5">
        <f>D21/E21</f>
        <v>1.6270259010468845E-3</v>
      </c>
      <c r="E22" s="79"/>
    </row>
    <row r="23" spans="1:11" x14ac:dyDescent="0.25">
      <c r="A23" t="s">
        <v>445</v>
      </c>
    </row>
    <row r="25" spans="1:11" x14ac:dyDescent="0.25">
      <c r="B25" t="s">
        <v>444</v>
      </c>
      <c r="C25" t="s">
        <v>443</v>
      </c>
    </row>
    <row r="26" spans="1:11" x14ac:dyDescent="0.25">
      <c r="A26">
        <v>2014</v>
      </c>
      <c r="B26" s="6">
        <f>SUM(B15,D15)</f>
        <v>85156000000</v>
      </c>
      <c r="C26" s="6">
        <f>B26-F15</f>
        <v>-244000000</v>
      </c>
    </row>
    <row r="27" spans="1:11" x14ac:dyDescent="0.25">
      <c r="A27">
        <v>2015</v>
      </c>
      <c r="B27" s="6">
        <f t="shared" ref="B27:B31" si="3">SUM(B16,D16)</f>
        <v>63196000000</v>
      </c>
      <c r="C27" s="6">
        <f>B27-F16</f>
        <v>-1204000000</v>
      </c>
    </row>
    <row r="28" spans="1:11" x14ac:dyDescent="0.25">
      <c r="A28">
        <v>2016</v>
      </c>
      <c r="B28" s="6">
        <f t="shared" si="3"/>
        <v>59102002000</v>
      </c>
      <c r="C28" s="6">
        <f>B28-F17</f>
        <v>302002000</v>
      </c>
      <c r="I28" s="6"/>
    </row>
    <row r="29" spans="1:11" x14ac:dyDescent="0.25">
      <c r="A29">
        <v>2017</v>
      </c>
      <c r="B29" s="6">
        <f t="shared" si="3"/>
        <v>82652692000</v>
      </c>
      <c r="C29" s="6">
        <f>B29-F18</f>
        <v>-247308000</v>
      </c>
    </row>
    <row r="30" spans="1:11" x14ac:dyDescent="0.25">
      <c r="A30">
        <v>2018</v>
      </c>
      <c r="B30" s="6">
        <f t="shared" si="3"/>
        <v>66079000000</v>
      </c>
      <c r="C30" s="6">
        <f>B30-F19</f>
        <v>-21000000</v>
      </c>
    </row>
    <row r="31" spans="1:11" x14ac:dyDescent="0.25">
      <c r="A31">
        <v>2019</v>
      </c>
      <c r="B31" s="6">
        <f t="shared" si="3"/>
        <v>68835000000</v>
      </c>
    </row>
    <row r="33" spans="3:3" x14ac:dyDescent="0.25">
      <c r="C33" s="6"/>
    </row>
  </sheetData>
  <hyperlinks>
    <hyperlink ref="C19" r:id="rId1" display="https://www.cbo.gov/system/files?file=2018-07/FY%202018%20House%202018.6.14.pdf"/>
    <hyperlink ref="D19" r:id="rId2" display="https://www.cbo.gov/system/files?file=2018-07/FY%202018%20House%202018.6.14.pdf"/>
    <hyperlink ref="C18" r:id="rId3" display="https://www.cbo.gov/system/files?file=2018-07/cy2017house2017.9.14.pdf"/>
    <hyperlink ref="C17" r:id="rId4" display="https://www.cbo.gov/system/files?file=2018-07/cy2016house2016.11.16final.pdf"/>
    <hyperlink ref="C16" r:id="rId5" display="https://www.cbo.gov/system/files?file=2018-07/45384-2015-discretionarycurrentstatus_0.pdf"/>
    <hyperlink ref="D16" r:id="rId6" display="https://www.cbo.gov/system/files?file=2018-07/45384-2015-discretionarycurrentstatus_0.pdf"/>
    <hyperlink ref="B19" r:id="rId7" display="https://www.cbo.gov/system/files?file=2018-07/FY%202018%20House%202018.6.14.pdf"/>
    <hyperlink ref="B2" r:id="rId8" location="page=29" display="https://comptroller.defense.gov/Portals/45/Documents/defbudget/fy2019/FY19_Green_Book.pdf - page=29"/>
    <hyperlink ref="B3" r:id="rId9" location="page=29" display="https://comptroller.defense.gov/Portals/45/Documents/defbudget/fy2019/FY19_Green_Book.pdf - page=29"/>
    <hyperlink ref="B5" r:id="rId10" location="page=29" display="https://comptroller.defense.gov/Portals/45/Documents/defbudget/fy2019/FY19_Green_Book.pdf - page=29"/>
    <hyperlink ref="B6" r:id="rId11" location="page=29" display="https://comptroller.defense.gov/Portals/45/Documents/defbudget/fy2019/FY19_Green_Book.pdf - page=29"/>
    <hyperlink ref="B7" r:id="rId12" location="page=29" display="https://comptroller.defense.gov/Portals/45/Documents/defbudget/fy2019/FY19_Green_Book.pdf - page=29"/>
    <hyperlink ref="B4" r:id="rId13" location="page=29" display="https://comptroller.defense.gov/Portals/45/Documents/defbudget/fy2019/FY19_Green_Book.pdf - page=29"/>
    <hyperlink ref="B8" r:id="rId14" location="page=30" display="https://comptroller.defense.gov/Portals/45/Documents/defbudget/fy2019/FY19_Green_Book.pdf - page=30"/>
    <hyperlink ref="B9" r:id="rId15" location="page=30" display="https://comptroller.defense.gov/Portals/45/Documents/defbudget/fy2019/FY19_Green_Book.pdf - page=30"/>
    <hyperlink ref="B10" r:id="rId16" location="page=30" display="https://comptroller.defense.gov/Portals/45/Documents/defbudget/fy2019/FY19_Green_Book.pdf - page=30"/>
    <hyperlink ref="B11" r:id="rId17" location="page=30" display="https://comptroller.defense.gov/Portals/45/Documents/defbudget/fy2019/FY19_Green_Book.pdf - page=30"/>
    <hyperlink ref="B12" r:id="rId18" location="page=30" display="https://comptroller.defense.gov/Portals/45/Documents/defbudget/fy2019/FY19_Green_Book.pdf - page=30"/>
    <hyperlink ref="B13" r:id="rId19" location="page=30" display="https://comptroller.defense.gov/Portals/45/Documents/defbudget/fy2019/FY19_Green_Book.pdf - page=30"/>
    <hyperlink ref="B14" r:id="rId20" location="page=31" display="https://comptroller.defense.gov/Portals/45/Documents/defbudget/fy2019/FY19_Green_Book.pdf - page=31"/>
    <hyperlink ref="B15" r:id="rId21" location="page=31" display="https://comptroller.defense.gov/Portals/45/Documents/defbudget/fy2019/FY19_Green_Book.pdf - page=31"/>
    <hyperlink ref="B16" r:id="rId22" location="page=31" display="https://comptroller.defense.gov/Portals/45/Documents/defbudget/fy2019/FY19_Green_Book.pdf - page=31"/>
    <hyperlink ref="B17" r:id="rId23" location="page=31" display="https://comptroller.defense.gov/Portals/45/Documents/defbudget/fy2019/FY19_Green_Book.pdf - page=31"/>
    <hyperlink ref="B18" r:id="rId24" location="page=31" display="https://comptroller.defense.gov/Portals/45/Documents/defbudget/fy2019/FY19_Green_Book.pdf - page=31"/>
    <hyperlink ref="D17" r:id="rId25" location="page=55" display="https://www.dhs.gov/sites/default/files/publications/DHS FY18 BIB Final.pdf - page=55"/>
    <hyperlink ref="D18" r:id="rId26" location="page=56" display="page=56"/>
    <hyperlink ref="D15" r:id="rId27" location="page=73" display="https://www.dhs.gov/sites/default/files/publications/FY_2016_DHS_Budget_in_Brief.pdf - page=73"/>
    <hyperlink ref="D13" r:id="rId28" location="page=150" display="https://www.dhs.gov/sites/default/files/publications/FY 2014 BIB - FINAL -508 Formatted %284%29.pdf - page=150"/>
    <hyperlink ref="D12" r:id="rId29" location="page=12" display="https://www.dhs.gov/sites/default/files/publications/dhs-budget-in-brief-fy2013.pdf - page=12"/>
    <hyperlink ref="D3" r:id="rId30" display="https://www.dhs.gov/sites/default/files/publications/FY_2004_BUDGET_IN_BRIEF.pdf"/>
    <hyperlink ref="D2" r:id="rId31" display="https://www.dhs.gov/sites/default/files/publications/homeland_security_book.pdf"/>
    <hyperlink ref="B20" r:id="rId32" location="page=3" display="https://www.cbo.gov/system/files?file=2018-09/hr6157.pdf - page=3"/>
  </hyperlinks>
  <pageMargins left="0.7" right="0.7" top="0.75" bottom="0.75" header="0.3" footer="0.3"/>
  <pageSetup orientation="portrait" horizontalDpi="1200" verticalDpi="1200" r:id="rId33"/>
  <drawing r:id="rId34"/>
  <legacyDrawing r:id="rId3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115" zoomScaleNormal="115" workbookViewId="0">
      <selection activeCell="A45" sqref="A45"/>
    </sheetView>
  </sheetViews>
  <sheetFormatPr defaultRowHeight="15" x14ac:dyDescent="0.25"/>
  <cols>
    <col min="1" max="1" width="9.42578125" bestFit="1" customWidth="1"/>
    <col min="2" max="2" width="7.5703125" bestFit="1" customWidth="1"/>
    <col min="3" max="3" width="19.85546875" bestFit="1" customWidth="1"/>
  </cols>
  <sheetData>
    <row r="1" spans="1:3" x14ac:dyDescent="0.25">
      <c r="A1" t="s">
        <v>0</v>
      </c>
      <c r="B1" t="s">
        <v>268</v>
      </c>
      <c r="C1" t="s">
        <v>269</v>
      </c>
    </row>
    <row r="2" spans="1:3" x14ac:dyDescent="0.25">
      <c r="A2">
        <v>2001</v>
      </c>
      <c r="B2">
        <v>7</v>
      </c>
      <c r="C2" t="s">
        <v>270</v>
      </c>
    </row>
    <row r="3" spans="1:3" x14ac:dyDescent="0.25">
      <c r="A3">
        <v>2001</v>
      </c>
      <c r="B3">
        <v>9</v>
      </c>
      <c r="C3" t="s">
        <v>271</v>
      </c>
    </row>
    <row r="4" spans="1:3" x14ac:dyDescent="0.25">
      <c r="A4">
        <v>2002</v>
      </c>
      <c r="B4">
        <v>6</v>
      </c>
      <c r="C4" t="s">
        <v>270</v>
      </c>
    </row>
    <row r="5" spans="1:3" x14ac:dyDescent="0.25">
      <c r="A5">
        <v>2002</v>
      </c>
      <c r="B5">
        <v>11</v>
      </c>
      <c r="C5" t="s">
        <v>271</v>
      </c>
    </row>
    <row r="6" spans="1:3" x14ac:dyDescent="0.25">
      <c r="A6">
        <v>2003</v>
      </c>
      <c r="B6">
        <v>6</v>
      </c>
      <c r="C6" t="s">
        <v>270</v>
      </c>
    </row>
    <row r="7" spans="1:3" x14ac:dyDescent="0.25">
      <c r="A7">
        <v>2003</v>
      </c>
      <c r="B7">
        <v>13</v>
      </c>
      <c r="C7" t="s">
        <v>271</v>
      </c>
    </row>
    <row r="8" spans="1:3" x14ac:dyDescent="0.25">
      <c r="A8">
        <v>2003</v>
      </c>
      <c r="B8">
        <v>46</v>
      </c>
      <c r="C8" t="s">
        <v>272</v>
      </c>
    </row>
    <row r="9" spans="1:3" x14ac:dyDescent="0.25">
      <c r="A9">
        <v>2004</v>
      </c>
      <c r="B9">
        <v>4</v>
      </c>
      <c r="C9" t="s">
        <v>270</v>
      </c>
    </row>
    <row r="10" spans="1:3" x14ac:dyDescent="0.25">
      <c r="A10">
        <v>2004</v>
      </c>
      <c r="B10">
        <v>10</v>
      </c>
      <c r="C10" t="s">
        <v>271</v>
      </c>
    </row>
    <row r="11" spans="1:3" x14ac:dyDescent="0.25">
      <c r="A11">
        <v>2004</v>
      </c>
      <c r="B11">
        <v>55</v>
      </c>
      <c r="C11" t="s">
        <v>272</v>
      </c>
    </row>
    <row r="12" spans="1:3" x14ac:dyDescent="0.25">
      <c r="A12">
        <v>2005</v>
      </c>
      <c r="B12">
        <v>2</v>
      </c>
      <c r="C12" t="s">
        <v>270</v>
      </c>
    </row>
    <row r="13" spans="1:3" x14ac:dyDescent="0.25">
      <c r="A13">
        <v>2005</v>
      </c>
      <c r="B13">
        <v>14</v>
      </c>
      <c r="C13" t="s">
        <v>271</v>
      </c>
    </row>
    <row r="14" spans="1:3" x14ac:dyDescent="0.25">
      <c r="A14">
        <v>2005</v>
      </c>
      <c r="B14">
        <v>75</v>
      </c>
      <c r="C14" t="s">
        <v>272</v>
      </c>
    </row>
    <row r="15" spans="1:3" x14ac:dyDescent="0.25">
      <c r="A15">
        <v>2006</v>
      </c>
      <c r="B15">
        <v>1</v>
      </c>
      <c r="C15" t="s">
        <v>270</v>
      </c>
    </row>
    <row r="16" spans="1:3" x14ac:dyDescent="0.25">
      <c r="A16">
        <v>2006</v>
      </c>
      <c r="B16">
        <v>14</v>
      </c>
      <c r="C16" t="s">
        <v>271</v>
      </c>
    </row>
    <row r="17" spans="1:3" x14ac:dyDescent="0.25">
      <c r="A17">
        <v>2006</v>
      </c>
      <c r="B17">
        <v>90</v>
      </c>
      <c r="C17" t="s">
        <v>272</v>
      </c>
    </row>
    <row r="18" spans="1:3" x14ac:dyDescent="0.25">
      <c r="A18">
        <v>2007</v>
      </c>
      <c r="B18">
        <v>1</v>
      </c>
      <c r="C18" t="s">
        <v>270</v>
      </c>
    </row>
    <row r="19" spans="1:3" x14ac:dyDescent="0.25">
      <c r="A19">
        <v>2007</v>
      </c>
      <c r="B19">
        <v>25</v>
      </c>
      <c r="C19" t="s">
        <v>271</v>
      </c>
    </row>
    <row r="20" spans="1:3" x14ac:dyDescent="0.25">
      <c r="A20">
        <v>2007</v>
      </c>
      <c r="B20">
        <v>125</v>
      </c>
      <c r="C20" t="s">
        <v>272</v>
      </c>
    </row>
    <row r="21" spans="1:3" x14ac:dyDescent="0.25">
      <c r="A21">
        <v>2008</v>
      </c>
      <c r="B21">
        <v>31</v>
      </c>
      <c r="C21" t="s">
        <v>271</v>
      </c>
    </row>
    <row r="22" spans="1:3" x14ac:dyDescent="0.25">
      <c r="A22">
        <v>2008</v>
      </c>
      <c r="B22">
        <v>140</v>
      </c>
      <c r="C22" t="s">
        <v>272</v>
      </c>
    </row>
    <row r="23" spans="1:3" x14ac:dyDescent="0.25">
      <c r="A23">
        <v>2009</v>
      </c>
      <c r="B23">
        <v>48</v>
      </c>
      <c r="C23" t="s">
        <v>271</v>
      </c>
    </row>
    <row r="24" spans="1:3" x14ac:dyDescent="0.25">
      <c r="A24">
        <v>2009</v>
      </c>
      <c r="B24">
        <v>87</v>
      </c>
      <c r="C24" t="s">
        <v>272</v>
      </c>
    </row>
    <row r="25" spans="1:3" x14ac:dyDescent="0.25">
      <c r="A25">
        <v>2010</v>
      </c>
      <c r="B25">
        <v>83</v>
      </c>
      <c r="C25" t="s">
        <v>271</v>
      </c>
    </row>
    <row r="26" spans="1:3" x14ac:dyDescent="0.25">
      <c r="A26">
        <v>2010</v>
      </c>
      <c r="B26">
        <v>57</v>
      </c>
      <c r="C26" t="s">
        <v>272</v>
      </c>
    </row>
    <row r="27" spans="1:3" x14ac:dyDescent="0.25">
      <c r="A27">
        <v>2011</v>
      </c>
      <c r="B27">
        <v>97</v>
      </c>
      <c r="C27" t="s">
        <v>271</v>
      </c>
    </row>
    <row r="28" spans="1:3" x14ac:dyDescent="0.25">
      <c r="A28">
        <v>2011</v>
      </c>
      <c r="B28">
        <v>42</v>
      </c>
      <c r="C28" t="s">
        <v>272</v>
      </c>
    </row>
    <row r="29" spans="1:3" x14ac:dyDescent="0.25">
      <c r="A29">
        <v>2012</v>
      </c>
      <c r="B29">
        <v>90</v>
      </c>
      <c r="C29" t="s">
        <v>271</v>
      </c>
    </row>
    <row r="30" spans="1:3" x14ac:dyDescent="0.25">
      <c r="A30">
        <v>2012</v>
      </c>
      <c r="B30">
        <v>11</v>
      </c>
      <c r="C30" t="s">
        <v>272</v>
      </c>
    </row>
    <row r="31" spans="1:3" x14ac:dyDescent="0.25">
      <c r="A31">
        <v>2013</v>
      </c>
      <c r="B31">
        <v>75</v>
      </c>
      <c r="C31" t="s">
        <v>271</v>
      </c>
    </row>
    <row r="32" spans="1:3" x14ac:dyDescent="0.25">
      <c r="A32">
        <v>2013</v>
      </c>
      <c r="B32">
        <v>2</v>
      </c>
      <c r="C32" t="s">
        <v>272</v>
      </c>
    </row>
    <row r="33" spans="1:3" x14ac:dyDescent="0.25">
      <c r="A33">
        <v>2014</v>
      </c>
      <c r="B33">
        <v>60</v>
      </c>
      <c r="C33" t="s">
        <v>271</v>
      </c>
    </row>
    <row r="34" spans="1:3" x14ac:dyDescent="0.25">
      <c r="A34">
        <v>2014</v>
      </c>
      <c r="B34">
        <v>2</v>
      </c>
      <c r="C34" t="s">
        <v>272</v>
      </c>
    </row>
    <row r="35" spans="1:3" x14ac:dyDescent="0.25">
      <c r="A35">
        <v>2015</v>
      </c>
      <c r="B35">
        <v>45</v>
      </c>
      <c r="C35" t="s">
        <v>271</v>
      </c>
    </row>
    <row r="36" spans="1:3" x14ac:dyDescent="0.25">
      <c r="A36">
        <v>2015</v>
      </c>
      <c r="B36">
        <v>7</v>
      </c>
      <c r="C36" t="s">
        <v>272</v>
      </c>
    </row>
    <row r="37" spans="1:3" x14ac:dyDescent="0.25">
      <c r="A37">
        <v>2016</v>
      </c>
      <c r="B37">
        <v>38</v>
      </c>
      <c r="C37" t="s">
        <v>271</v>
      </c>
    </row>
    <row r="38" spans="1:3" x14ac:dyDescent="0.25">
      <c r="A38">
        <v>2016</v>
      </c>
      <c r="B38">
        <v>6</v>
      </c>
      <c r="C38" t="s">
        <v>272</v>
      </c>
    </row>
    <row r="39" spans="1:3" x14ac:dyDescent="0.25">
      <c r="A39">
        <v>2017</v>
      </c>
      <c r="B39">
        <v>39</v>
      </c>
      <c r="C39" t="s">
        <v>271</v>
      </c>
    </row>
    <row r="40" spans="1:3" x14ac:dyDescent="0.25">
      <c r="A40">
        <v>2017</v>
      </c>
      <c r="B40">
        <v>7</v>
      </c>
      <c r="C40" t="s">
        <v>272</v>
      </c>
    </row>
    <row r="41" spans="1:3" x14ac:dyDescent="0.25">
      <c r="A41">
        <v>2018</v>
      </c>
      <c r="B41">
        <v>29</v>
      </c>
      <c r="C41" t="s">
        <v>271</v>
      </c>
    </row>
    <row r="42" spans="1:3" x14ac:dyDescent="0.25">
      <c r="A42">
        <v>2018</v>
      </c>
      <c r="B42">
        <v>5</v>
      </c>
      <c r="C42" t="s">
        <v>272</v>
      </c>
    </row>
    <row r="44" spans="1:3" x14ac:dyDescent="0.25">
      <c r="A44" t="s">
        <v>277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8"/>
  <sheetViews>
    <sheetView workbookViewId="0">
      <selection activeCell="M6" sqref="M6"/>
    </sheetView>
  </sheetViews>
  <sheetFormatPr defaultRowHeight="15" x14ac:dyDescent="0.25"/>
  <sheetData>
    <row r="3" spans="1:10" x14ac:dyDescent="0.25">
      <c r="A3" t="s">
        <v>402</v>
      </c>
      <c r="D3" t="s">
        <v>403</v>
      </c>
      <c r="E3" t="s">
        <v>404</v>
      </c>
    </row>
    <row r="5" spans="1:10" x14ac:dyDescent="0.25">
      <c r="A5" t="s">
        <v>405</v>
      </c>
      <c r="B5" t="s">
        <v>406</v>
      </c>
      <c r="C5" t="s">
        <v>407</v>
      </c>
      <c r="E5" s="122" t="s">
        <v>408</v>
      </c>
      <c r="F5" s="122"/>
      <c r="G5" s="122"/>
      <c r="H5" s="122"/>
      <c r="I5" s="122"/>
      <c r="J5" s="122"/>
    </row>
    <row r="6" spans="1:10" x14ac:dyDescent="0.25">
      <c r="A6" t="s">
        <v>409</v>
      </c>
      <c r="B6" s="123">
        <v>8.6999999999999993</v>
      </c>
      <c r="C6" s="123">
        <v>11.2</v>
      </c>
      <c r="E6" s="122"/>
      <c r="F6" s="122"/>
      <c r="G6" s="122"/>
      <c r="H6" s="122"/>
      <c r="I6" s="122"/>
      <c r="J6" s="122"/>
    </row>
    <row r="7" spans="1:10" x14ac:dyDescent="0.25">
      <c r="A7" t="s">
        <v>410</v>
      </c>
      <c r="B7" s="123">
        <v>8.1999999999999993</v>
      </c>
      <c r="C7" s="123">
        <v>10.8</v>
      </c>
      <c r="E7" s="122"/>
      <c r="F7" s="122"/>
      <c r="G7" s="122"/>
      <c r="H7" s="122"/>
      <c r="I7" s="122"/>
      <c r="J7" s="122"/>
    </row>
    <row r="8" spans="1:10" x14ac:dyDescent="0.25">
      <c r="A8" t="s">
        <v>411</v>
      </c>
      <c r="B8" s="123">
        <v>3.8</v>
      </c>
      <c r="C8" s="123">
        <v>6.5</v>
      </c>
      <c r="E8" s="122"/>
      <c r="F8" s="122"/>
      <c r="G8" s="122"/>
      <c r="H8" s="122"/>
      <c r="I8" s="122"/>
      <c r="J8" s="122"/>
    </row>
    <row r="9" spans="1:10" x14ac:dyDescent="0.25">
      <c r="A9" t="s">
        <v>412</v>
      </c>
      <c r="B9" s="123">
        <v>7.8</v>
      </c>
      <c r="C9" s="123">
        <v>9.26</v>
      </c>
      <c r="E9" s="122"/>
      <c r="F9" s="122"/>
      <c r="G9" s="122"/>
      <c r="H9" s="122"/>
      <c r="I9" s="122"/>
      <c r="J9" s="122"/>
    </row>
    <row r="10" spans="1:10" x14ac:dyDescent="0.25">
      <c r="A10" t="s">
        <v>413</v>
      </c>
      <c r="B10" s="123">
        <v>7.05</v>
      </c>
      <c r="C10" s="123">
        <v>14.9</v>
      </c>
      <c r="E10" s="122"/>
      <c r="F10" s="122"/>
      <c r="G10" s="122"/>
      <c r="H10" s="122"/>
      <c r="I10" s="122"/>
      <c r="J10" s="122"/>
    </row>
    <row r="11" spans="1:10" x14ac:dyDescent="0.25">
      <c r="A11" t="s">
        <v>414</v>
      </c>
      <c r="B11" s="123">
        <v>20.69</v>
      </c>
      <c r="C11" s="123">
        <v>20.79</v>
      </c>
      <c r="E11" s="122"/>
      <c r="F11" s="122"/>
      <c r="G11" s="122"/>
      <c r="H11" s="122"/>
      <c r="I11" s="122"/>
      <c r="J11" s="122"/>
    </row>
    <row r="12" spans="1:10" x14ac:dyDescent="0.25">
      <c r="A12" t="s">
        <v>415</v>
      </c>
      <c r="B12" s="123">
        <v>12.02</v>
      </c>
      <c r="C12" s="123">
        <v>12.02</v>
      </c>
      <c r="E12" s="122"/>
      <c r="F12" s="122"/>
      <c r="G12" s="122"/>
      <c r="H12" s="122"/>
      <c r="I12" s="122"/>
      <c r="J12" s="122"/>
    </row>
    <row r="13" spans="1:10" x14ac:dyDescent="0.25">
      <c r="A13" t="s">
        <v>416</v>
      </c>
      <c r="B13" s="123">
        <v>0</v>
      </c>
      <c r="E13" s="122"/>
      <c r="F13" s="122"/>
      <c r="G13" s="122"/>
      <c r="H13" s="122"/>
      <c r="I13" s="122"/>
      <c r="J13" s="122"/>
    </row>
    <row r="14" spans="1:10" x14ac:dyDescent="0.25">
      <c r="E14" s="122"/>
      <c r="F14" s="122"/>
      <c r="G14" s="122"/>
      <c r="H14" s="122"/>
      <c r="I14" s="122"/>
      <c r="J14" s="122"/>
    </row>
    <row r="15" spans="1:10" x14ac:dyDescent="0.25">
      <c r="E15" s="122"/>
      <c r="F15" s="122"/>
      <c r="G15" s="122"/>
      <c r="H15" s="122"/>
      <c r="I15" s="122"/>
      <c r="J15" s="122"/>
    </row>
    <row r="16" spans="1:10" x14ac:dyDescent="0.25">
      <c r="E16" s="122"/>
      <c r="F16" s="122"/>
      <c r="G16" s="122"/>
      <c r="H16" s="122"/>
      <c r="I16" s="122"/>
      <c r="J16" s="122"/>
    </row>
    <row r="17" spans="5:10" x14ac:dyDescent="0.25">
      <c r="E17" s="122"/>
      <c r="F17" s="122"/>
      <c r="G17" s="122"/>
      <c r="H17" s="122"/>
      <c r="I17" s="122"/>
      <c r="J17" s="122"/>
    </row>
    <row r="18" spans="5:10" x14ac:dyDescent="0.25">
      <c r="E18" s="122"/>
      <c r="F18" s="122"/>
      <c r="G18" s="122"/>
      <c r="H18" s="122"/>
      <c r="I18" s="122"/>
      <c r="J18" s="122"/>
    </row>
    <row r="25" spans="5:10" x14ac:dyDescent="0.25">
      <c r="E25" s="124" t="s">
        <v>417</v>
      </c>
      <c r="F25" s="124"/>
      <c r="G25" s="124"/>
      <c r="H25" s="124"/>
      <c r="I25" s="124"/>
      <c r="J25" s="124"/>
    </row>
    <row r="26" spans="5:10" x14ac:dyDescent="0.25">
      <c r="E26" s="124"/>
      <c r="F26" s="124"/>
      <c r="G26" s="124"/>
      <c r="H26" s="124"/>
      <c r="I26" s="124"/>
      <c r="J26" s="124"/>
    </row>
    <row r="27" spans="5:10" x14ac:dyDescent="0.25">
      <c r="E27" s="124"/>
      <c r="F27" s="124"/>
      <c r="G27" s="124"/>
      <c r="H27" s="124"/>
      <c r="I27" s="124"/>
      <c r="J27" s="124"/>
    </row>
    <row r="28" spans="5:10" x14ac:dyDescent="0.25">
      <c r="E28" s="124"/>
      <c r="F28" s="124"/>
      <c r="G28" s="124"/>
      <c r="H28" s="124"/>
      <c r="I28" s="124"/>
      <c r="J28" s="124"/>
    </row>
    <row r="29" spans="5:10" x14ac:dyDescent="0.25">
      <c r="E29" s="124"/>
      <c r="F29" s="124"/>
      <c r="G29" s="124"/>
      <c r="H29" s="124"/>
      <c r="I29" s="124"/>
      <c r="J29" s="124"/>
    </row>
    <row r="30" spans="5:10" x14ac:dyDescent="0.25">
      <c r="E30" s="124"/>
      <c r="F30" s="124"/>
      <c r="G30" s="124"/>
      <c r="H30" s="124"/>
      <c r="I30" s="124"/>
      <c r="J30" s="124"/>
    </row>
    <row r="31" spans="5:10" x14ac:dyDescent="0.25">
      <c r="E31" s="124"/>
      <c r="F31" s="124"/>
      <c r="G31" s="124"/>
      <c r="H31" s="124"/>
      <c r="I31" s="124"/>
      <c r="J31" s="124"/>
    </row>
    <row r="32" spans="5:10" x14ac:dyDescent="0.25">
      <c r="E32" s="124"/>
      <c r="F32" s="124"/>
      <c r="G32" s="124"/>
      <c r="H32" s="124"/>
      <c r="I32" s="124"/>
      <c r="J32" s="124"/>
    </row>
    <row r="33" spans="5:10" x14ac:dyDescent="0.25">
      <c r="E33" s="124"/>
      <c r="F33" s="124"/>
      <c r="G33" s="124"/>
      <c r="H33" s="124"/>
      <c r="I33" s="124"/>
      <c r="J33" s="124"/>
    </row>
    <row r="34" spans="5:10" x14ac:dyDescent="0.25">
      <c r="E34" s="124"/>
      <c r="F34" s="124"/>
      <c r="G34" s="124"/>
      <c r="H34" s="124"/>
      <c r="I34" s="124"/>
      <c r="J34" s="124"/>
    </row>
    <row r="35" spans="5:10" x14ac:dyDescent="0.25">
      <c r="E35" s="124"/>
      <c r="F35" s="124"/>
      <c r="G35" s="124"/>
      <c r="H35" s="124"/>
      <c r="I35" s="124"/>
      <c r="J35" s="124"/>
    </row>
    <row r="36" spans="5:10" x14ac:dyDescent="0.25">
      <c r="E36" s="124"/>
      <c r="F36" s="124"/>
      <c r="G36" s="124"/>
      <c r="H36" s="124"/>
      <c r="I36" s="124"/>
      <c r="J36" s="124"/>
    </row>
    <row r="37" spans="5:10" x14ac:dyDescent="0.25">
      <c r="E37" s="124"/>
      <c r="F37" s="124"/>
      <c r="G37" s="124"/>
      <c r="H37" s="124"/>
      <c r="I37" s="124"/>
      <c r="J37" s="124"/>
    </row>
    <row r="38" spans="5:10" x14ac:dyDescent="0.25">
      <c r="E38" s="124"/>
      <c r="F38" s="124"/>
      <c r="G38" s="124"/>
      <c r="H38" s="124"/>
      <c r="I38" s="124"/>
      <c r="J38" s="124"/>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145" zoomScaleNormal="145" workbookViewId="0">
      <selection activeCell="B14" sqref="B14"/>
    </sheetView>
  </sheetViews>
  <sheetFormatPr defaultRowHeight="15" x14ac:dyDescent="0.25"/>
  <cols>
    <col min="1" max="1" width="45.140625" bestFit="1" customWidth="1"/>
    <col min="2" max="3" width="14.28515625" bestFit="1" customWidth="1"/>
  </cols>
  <sheetData>
    <row r="1" spans="1:3" x14ac:dyDescent="0.25">
      <c r="A1" t="s">
        <v>418</v>
      </c>
      <c r="B1" t="s">
        <v>423</v>
      </c>
      <c r="C1" t="s">
        <v>10</v>
      </c>
    </row>
    <row r="2" spans="1:3" x14ac:dyDescent="0.25">
      <c r="A2" t="s">
        <v>421</v>
      </c>
      <c r="B2" s="125">
        <v>11958</v>
      </c>
      <c r="C2" s="15">
        <f>B2/$B$6</f>
        <v>0.12748944517889887</v>
      </c>
    </row>
    <row r="3" spans="1:3" x14ac:dyDescent="0.25">
      <c r="A3" t="s">
        <v>422</v>
      </c>
      <c r="B3" s="125">
        <v>5765</v>
      </c>
      <c r="C3" s="15">
        <f t="shared" ref="C3:C6" si="0">B3/$B$6</f>
        <v>6.1463175401936118E-2</v>
      </c>
    </row>
    <row r="4" spans="1:3" x14ac:dyDescent="0.25">
      <c r="A4" t="s">
        <v>419</v>
      </c>
      <c r="B4" s="125">
        <v>59463</v>
      </c>
      <c r="C4" s="15">
        <f t="shared" si="0"/>
        <v>0.63396093650049046</v>
      </c>
    </row>
    <row r="5" spans="1:3" x14ac:dyDescent="0.25">
      <c r="A5" t="s">
        <v>420</v>
      </c>
      <c r="B5" s="125">
        <v>16610</v>
      </c>
      <c r="C5" s="15">
        <f t="shared" si="0"/>
        <v>0.17708644291867456</v>
      </c>
    </row>
    <row r="6" spans="1:3" x14ac:dyDescent="0.25">
      <c r="A6" t="s">
        <v>4</v>
      </c>
      <c r="B6" s="125">
        <f>SUM(B2:B5)</f>
        <v>93796</v>
      </c>
      <c r="C6" s="15">
        <f t="shared" si="0"/>
        <v>1</v>
      </c>
    </row>
    <row r="18" spans="1:3" x14ac:dyDescent="0.25">
      <c r="A18" t="s">
        <v>425</v>
      </c>
      <c r="B18" t="s">
        <v>424</v>
      </c>
      <c r="C18" t="s">
        <v>10</v>
      </c>
    </row>
    <row r="19" spans="1:3" x14ac:dyDescent="0.25">
      <c r="A19" t="s">
        <v>427</v>
      </c>
      <c r="B19" s="1">
        <v>46.3</v>
      </c>
      <c r="C19" s="15">
        <f>B19/$B$23</f>
        <v>0.67101449275362313</v>
      </c>
    </row>
    <row r="20" spans="1:3" x14ac:dyDescent="0.25">
      <c r="A20" t="s">
        <v>428</v>
      </c>
      <c r="B20" s="1">
        <v>15.3</v>
      </c>
      <c r="C20" s="15">
        <f t="shared" ref="C20:C23" si="1">B20/$B$23</f>
        <v>0.22173913043478261</v>
      </c>
    </row>
    <row r="21" spans="1:3" x14ac:dyDescent="0.25">
      <c r="A21" t="s">
        <v>426</v>
      </c>
      <c r="B21" s="1">
        <v>6.5</v>
      </c>
      <c r="C21" s="15">
        <f t="shared" si="1"/>
        <v>9.420289855072464E-2</v>
      </c>
    </row>
    <row r="22" spans="1:3" x14ac:dyDescent="0.25">
      <c r="A22" t="s">
        <v>429</v>
      </c>
      <c r="B22" s="1">
        <v>0.9</v>
      </c>
      <c r="C22" s="15">
        <f t="shared" si="1"/>
        <v>1.3043478260869566E-2</v>
      </c>
    </row>
    <row r="23" spans="1:3" x14ac:dyDescent="0.25">
      <c r="A23" t="s">
        <v>4</v>
      </c>
      <c r="B23" s="126">
        <f>SUM(B19:B22)</f>
        <v>69</v>
      </c>
      <c r="C23" s="15">
        <f t="shared" si="1"/>
        <v>1</v>
      </c>
    </row>
  </sheetData>
  <pageMargins left="0.7" right="0.7" top="0.75" bottom="0.75" header="0.3" footer="0.3"/>
  <pageSetup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5" x14ac:dyDescent="0.25"/>
  <cols>
    <col min="1" max="1" width="37.7109375" bestFit="1" customWidth="1"/>
    <col min="2" max="2" width="8.140625" bestFit="1" customWidth="1"/>
    <col min="3" max="3" width="9.7109375" style="15" bestFit="1" customWidth="1"/>
  </cols>
  <sheetData>
    <row r="1" spans="1:3" x14ac:dyDescent="0.25">
      <c r="A1" t="s">
        <v>438</v>
      </c>
      <c r="B1" t="s">
        <v>268</v>
      </c>
      <c r="C1" s="15" t="s">
        <v>10</v>
      </c>
    </row>
    <row r="2" spans="1:3" x14ac:dyDescent="0.25">
      <c r="A2" t="s">
        <v>430</v>
      </c>
      <c r="B2">
        <v>14.7</v>
      </c>
      <c r="C2" s="15">
        <f>B2/$B$13</f>
        <v>0.21304347826086956</v>
      </c>
    </row>
    <row r="3" spans="1:3" x14ac:dyDescent="0.25">
      <c r="A3" t="s">
        <v>419</v>
      </c>
      <c r="B3">
        <v>20</v>
      </c>
      <c r="C3" s="15">
        <f t="shared" ref="C3:C13" si="0">B3/$B$13</f>
        <v>0.28985507246376813</v>
      </c>
    </row>
    <row r="4" spans="1:3" x14ac:dyDescent="0.25">
      <c r="A4" t="s">
        <v>431</v>
      </c>
      <c r="B4">
        <v>0.6</v>
      </c>
      <c r="C4" s="15">
        <f t="shared" si="0"/>
        <v>8.6956521739130436E-3</v>
      </c>
    </row>
    <row r="5" spans="1:3" x14ac:dyDescent="0.25">
      <c r="A5" t="s">
        <v>432</v>
      </c>
      <c r="B5">
        <v>8.6999999999999993</v>
      </c>
      <c r="C5" s="15">
        <f t="shared" si="0"/>
        <v>0.12608695652173912</v>
      </c>
    </row>
    <row r="6" spans="1:3" x14ac:dyDescent="0.25">
      <c r="A6" t="s">
        <v>433</v>
      </c>
      <c r="B6">
        <v>9.9</v>
      </c>
      <c r="C6" s="15">
        <f t="shared" si="0"/>
        <v>0.14347826086956522</v>
      </c>
    </row>
    <row r="7" spans="1:3" x14ac:dyDescent="0.25">
      <c r="A7" t="s">
        <v>434</v>
      </c>
      <c r="B7">
        <v>5.2</v>
      </c>
      <c r="C7" s="15">
        <f t="shared" si="0"/>
        <v>7.5362318840579715E-2</v>
      </c>
    </row>
    <row r="8" spans="1:3" x14ac:dyDescent="0.25">
      <c r="A8" t="s">
        <v>435</v>
      </c>
      <c r="B8">
        <v>1.1000000000000001</v>
      </c>
      <c r="C8" s="15">
        <f t="shared" si="0"/>
        <v>1.5942028985507249E-2</v>
      </c>
    </row>
    <row r="9" spans="1:3" x14ac:dyDescent="0.25">
      <c r="A9" t="s">
        <v>436</v>
      </c>
      <c r="B9">
        <v>1.4</v>
      </c>
      <c r="C9" s="15">
        <f t="shared" si="0"/>
        <v>2.0289855072463767E-2</v>
      </c>
    </row>
    <row r="10" spans="1:3" x14ac:dyDescent="0.25">
      <c r="A10" t="s">
        <v>429</v>
      </c>
      <c r="B10">
        <v>0.9</v>
      </c>
      <c r="C10" s="15">
        <f t="shared" si="0"/>
        <v>1.3043478260869566E-2</v>
      </c>
    </row>
    <row r="11" spans="1:3" x14ac:dyDescent="0.25">
      <c r="A11" t="s">
        <v>426</v>
      </c>
      <c r="B11">
        <v>6.5</v>
      </c>
      <c r="C11" s="15">
        <f t="shared" si="0"/>
        <v>9.420289855072464E-2</v>
      </c>
    </row>
    <row r="12" spans="1:3" x14ac:dyDescent="0.25">
      <c r="A12" t="s">
        <v>437</v>
      </c>
      <c r="B12">
        <v>47</v>
      </c>
      <c r="C12" s="15">
        <f t="shared" si="0"/>
        <v>0.6811594202898551</v>
      </c>
    </row>
    <row r="13" spans="1:3" x14ac:dyDescent="0.25">
      <c r="A13" t="s">
        <v>4</v>
      </c>
      <c r="B13">
        <v>69</v>
      </c>
      <c r="C13" s="15">
        <f t="shared" si="0"/>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Normal="100" workbookViewId="0">
      <selection activeCell="D5" sqref="D5"/>
    </sheetView>
  </sheetViews>
  <sheetFormatPr defaultColWidth="23.5703125" defaultRowHeight="15" x14ac:dyDescent="0.25"/>
  <sheetData>
    <row r="1" spans="1:7" ht="21" x14ac:dyDescent="0.35">
      <c r="A1" s="127" t="s">
        <v>447</v>
      </c>
    </row>
    <row r="3" spans="1:7" x14ac:dyDescent="0.25">
      <c r="A3" t="s">
        <v>331</v>
      </c>
      <c r="D3" t="s">
        <v>332</v>
      </c>
    </row>
    <row r="4" spans="1:7" x14ac:dyDescent="0.25">
      <c r="A4" t="s">
        <v>327</v>
      </c>
      <c r="B4" t="s">
        <v>333</v>
      </c>
      <c r="C4" t="s">
        <v>450</v>
      </c>
      <c r="D4" t="s">
        <v>451</v>
      </c>
      <c r="E4" t="s">
        <v>333</v>
      </c>
      <c r="F4" t="s">
        <v>335</v>
      </c>
      <c r="G4" t="s">
        <v>334</v>
      </c>
    </row>
    <row r="5" spans="1:7" x14ac:dyDescent="0.25">
      <c r="A5" t="s">
        <v>328</v>
      </c>
      <c r="B5">
        <v>576</v>
      </c>
      <c r="C5">
        <v>576</v>
      </c>
      <c r="D5">
        <v>576</v>
      </c>
      <c r="E5">
        <v>576</v>
      </c>
      <c r="F5">
        <v>576</v>
      </c>
      <c r="G5">
        <v>576</v>
      </c>
    </row>
    <row r="6" spans="1:7" x14ac:dyDescent="0.25">
      <c r="A6" t="s">
        <v>329</v>
      </c>
      <c r="B6">
        <v>0</v>
      </c>
      <c r="C6">
        <v>84</v>
      </c>
      <c r="D6">
        <f>D8-D7-D5</f>
        <v>137</v>
      </c>
      <c r="E6">
        <v>0</v>
      </c>
      <c r="F6">
        <f>F8-F5-F7</f>
        <v>51</v>
      </c>
      <c r="G6">
        <f>G8-G5-G7</f>
        <v>104</v>
      </c>
    </row>
    <row r="7" spans="1:7" x14ac:dyDescent="0.25">
      <c r="A7" t="s">
        <v>326</v>
      </c>
      <c r="B7">
        <f>B8-B5</f>
        <v>157</v>
      </c>
      <c r="C7">
        <f>C8-C5-C6</f>
        <v>73</v>
      </c>
      <c r="D7">
        <v>20</v>
      </c>
      <c r="E7">
        <f>E8-E5</f>
        <v>124</v>
      </c>
      <c r="F7">
        <v>73</v>
      </c>
      <c r="G7">
        <v>20</v>
      </c>
    </row>
    <row r="8" spans="1:7" x14ac:dyDescent="0.25">
      <c r="A8" t="s">
        <v>330</v>
      </c>
      <c r="B8">
        <v>733</v>
      </c>
      <c r="C8">
        <v>733</v>
      </c>
      <c r="D8">
        <v>733</v>
      </c>
      <c r="E8">
        <v>700</v>
      </c>
      <c r="F8">
        <v>700</v>
      </c>
      <c r="G8">
        <v>700</v>
      </c>
    </row>
  </sheetData>
  <pageMargins left="0.7" right="0.7" top="0.75" bottom="0.75" header="0.3" footer="0.3"/>
  <pageSetup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6" sqref="G6"/>
    </sheetView>
  </sheetViews>
  <sheetFormatPr defaultColWidth="23.5703125" defaultRowHeight="15" x14ac:dyDescent="0.25"/>
  <sheetData>
    <row r="1" spans="1:8" x14ac:dyDescent="0.25">
      <c r="A1" t="s">
        <v>331</v>
      </c>
      <c r="F1" t="s">
        <v>453</v>
      </c>
    </row>
    <row r="2" spans="1:8" x14ac:dyDescent="0.25">
      <c r="A2" t="s">
        <v>327</v>
      </c>
      <c r="B2" t="s">
        <v>333</v>
      </c>
      <c r="C2" t="s">
        <v>339</v>
      </c>
      <c r="D2" t="s">
        <v>440</v>
      </c>
      <c r="F2" t="s">
        <v>333</v>
      </c>
      <c r="G2" t="s">
        <v>339</v>
      </c>
      <c r="H2" t="s">
        <v>440</v>
      </c>
    </row>
    <row r="3" spans="1:8" x14ac:dyDescent="0.25">
      <c r="A3" t="s">
        <v>328</v>
      </c>
      <c r="B3" s="11">
        <v>576</v>
      </c>
      <c r="C3" s="11">
        <v>576</v>
      </c>
      <c r="D3" s="11">
        <v>576</v>
      </c>
      <c r="E3" s="11"/>
      <c r="F3" s="11">
        <v>590</v>
      </c>
      <c r="G3" s="11">
        <v>590</v>
      </c>
      <c r="H3" s="11">
        <v>590</v>
      </c>
    </row>
    <row r="4" spans="1:8" x14ac:dyDescent="0.25">
      <c r="A4" t="s">
        <v>329</v>
      </c>
      <c r="B4" s="11">
        <v>0</v>
      </c>
      <c r="C4" s="11">
        <v>84</v>
      </c>
      <c r="D4" s="11">
        <f>D6-D5-D3</f>
        <v>137</v>
      </c>
      <c r="E4" s="11"/>
      <c r="F4" s="11">
        <v>0</v>
      </c>
      <c r="G4" s="11">
        <v>87</v>
      </c>
      <c r="H4" s="11">
        <f>H6-H3-H5</f>
        <v>133</v>
      </c>
    </row>
    <row r="5" spans="1:8" x14ac:dyDescent="0.25">
      <c r="A5" t="s">
        <v>326</v>
      </c>
      <c r="B5" s="11">
        <f>B6-B3</f>
        <v>157</v>
      </c>
      <c r="C5" s="11">
        <f>C6-C3-C4</f>
        <v>73</v>
      </c>
      <c r="D5" s="11">
        <v>20</v>
      </c>
      <c r="E5" s="11"/>
      <c r="F5" s="11">
        <f>F6-F3</f>
        <v>153</v>
      </c>
      <c r="G5" s="11">
        <v>66</v>
      </c>
      <c r="H5" s="11">
        <v>20</v>
      </c>
    </row>
    <row r="6" spans="1:8" x14ac:dyDescent="0.25">
      <c r="A6" t="s">
        <v>441</v>
      </c>
      <c r="B6" s="11">
        <v>733</v>
      </c>
      <c r="C6" s="11">
        <v>733</v>
      </c>
      <c r="D6" s="11">
        <v>733</v>
      </c>
      <c r="E6" s="11"/>
      <c r="F6" s="11">
        <v>743</v>
      </c>
      <c r="G6" s="11">
        <v>743</v>
      </c>
      <c r="H6" s="11">
        <v>743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topLeftCell="C7" workbookViewId="0">
      <selection activeCell="AC8" sqref="AC8:AD13"/>
    </sheetView>
  </sheetViews>
  <sheetFormatPr defaultRowHeight="15" x14ac:dyDescent="0.25"/>
  <cols>
    <col min="1" max="1" width="20.28515625" bestFit="1" customWidth="1"/>
    <col min="2" max="3" width="5.42578125" bestFit="1" customWidth="1"/>
    <col min="4" max="4" width="5.42578125" customWidth="1"/>
    <col min="5" max="5" width="5.28515625" customWidth="1"/>
    <col min="6" max="6" width="5.42578125" bestFit="1" customWidth="1"/>
    <col min="7" max="7" width="5.42578125" customWidth="1"/>
    <col min="8" max="9" width="5.42578125" bestFit="1" customWidth="1"/>
    <col min="10" max="10" width="5.42578125" customWidth="1"/>
    <col min="11" max="11" width="5.42578125" bestFit="1" customWidth="1"/>
    <col min="12" max="13" width="7" bestFit="1" customWidth="1"/>
    <col min="14" max="14" width="5.42578125" bestFit="1" customWidth="1"/>
    <col min="15" max="15" width="7.7109375" bestFit="1" customWidth="1"/>
    <col min="16" max="16" width="5.42578125" customWidth="1"/>
    <col min="17" max="17" width="9.85546875" bestFit="1" customWidth="1"/>
  </cols>
  <sheetData>
    <row r="1" spans="1:31" x14ac:dyDescent="0.25">
      <c r="A1" t="s">
        <v>19</v>
      </c>
      <c r="B1">
        <v>2012</v>
      </c>
      <c r="C1">
        <v>2013</v>
      </c>
      <c r="D1">
        <v>2014</v>
      </c>
      <c r="E1">
        <v>2015</v>
      </c>
      <c r="F1">
        <v>2016</v>
      </c>
      <c r="G1">
        <v>2017</v>
      </c>
      <c r="H1">
        <v>2018</v>
      </c>
      <c r="I1">
        <v>2019</v>
      </c>
      <c r="J1">
        <v>2020</v>
      </c>
      <c r="K1">
        <v>2021</v>
      </c>
    </row>
    <row r="2" spans="1:31" x14ac:dyDescent="0.25">
      <c r="A2" s="12" t="s">
        <v>20</v>
      </c>
      <c r="B2" s="13">
        <v>555</v>
      </c>
      <c r="C2" s="13">
        <v>492</v>
      </c>
      <c r="D2" s="13">
        <v>501</v>
      </c>
      <c r="E2" s="13">
        <v>511</v>
      </c>
      <c r="F2" s="13">
        <v>522</v>
      </c>
      <c r="G2" s="13">
        <v>535</v>
      </c>
      <c r="H2" s="13">
        <v>548</v>
      </c>
      <c r="I2" s="13">
        <v>561</v>
      </c>
      <c r="J2" s="18">
        <v>576</v>
      </c>
      <c r="K2" s="18">
        <v>591</v>
      </c>
      <c r="L2" s="14">
        <f>SUM(B2:I2)</f>
        <v>4225</v>
      </c>
      <c r="M2" s="14">
        <f>SUM(B2:K2)</f>
        <v>5392</v>
      </c>
      <c r="O2" s="14">
        <f>M6-M2</f>
        <v>865</v>
      </c>
      <c r="P2" s="15">
        <f>O2/M6</f>
        <v>0.1382451654147355</v>
      </c>
      <c r="R2" s="16"/>
    </row>
    <row r="3" spans="1:31" x14ac:dyDescent="0.25">
      <c r="A3" t="s">
        <v>21</v>
      </c>
      <c r="B3" s="11">
        <v>115</v>
      </c>
      <c r="C3" s="11">
        <v>82</v>
      </c>
      <c r="D3" s="11">
        <v>85.153999999999996</v>
      </c>
      <c r="E3" s="11">
        <v>63.094999999999999</v>
      </c>
      <c r="F3" s="11">
        <v>58.942</v>
      </c>
      <c r="G3" s="11">
        <v>82.49</v>
      </c>
      <c r="H3" s="11">
        <v>71.7</v>
      </c>
      <c r="I3" s="11">
        <v>69</v>
      </c>
      <c r="J3" s="11">
        <v>73</v>
      </c>
      <c r="K3" s="11">
        <v>66</v>
      </c>
      <c r="O3" s="14"/>
    </row>
    <row r="4" spans="1:31" x14ac:dyDescent="0.25">
      <c r="A4" s="12" t="s">
        <v>22</v>
      </c>
      <c r="B4" s="13">
        <v>555</v>
      </c>
      <c r="C4" s="13">
        <v>518</v>
      </c>
      <c r="D4" s="13">
        <v>520</v>
      </c>
      <c r="E4" s="13">
        <v>521</v>
      </c>
      <c r="F4" s="13">
        <v>548</v>
      </c>
      <c r="G4" s="13">
        <v>551</v>
      </c>
      <c r="H4" s="13">
        <v>629</v>
      </c>
      <c r="I4" s="13">
        <v>647</v>
      </c>
      <c r="J4" s="13">
        <v>713</v>
      </c>
      <c r="K4" s="13">
        <v>722.8</v>
      </c>
      <c r="L4" s="14">
        <f>SUM(B4:K4)</f>
        <v>5924.8</v>
      </c>
      <c r="M4" s="14">
        <f>(SUM(B4:K4))+575+589</f>
        <v>7088.8</v>
      </c>
      <c r="O4" s="14">
        <f>M6-M4</f>
        <v>-831.80000000000018</v>
      </c>
      <c r="P4" s="15">
        <f>O4/M6</f>
        <v>-0.13293910819881735</v>
      </c>
    </row>
    <row r="5" spans="1:31" x14ac:dyDescent="0.25">
      <c r="A5" t="s">
        <v>21</v>
      </c>
      <c r="B5" s="11">
        <v>115</v>
      </c>
      <c r="C5" s="11">
        <v>82</v>
      </c>
      <c r="D5" s="11">
        <v>85.153999999999996</v>
      </c>
      <c r="E5" s="11">
        <v>63.094999999999999</v>
      </c>
      <c r="F5" s="11">
        <v>58.942</v>
      </c>
      <c r="G5" s="11">
        <v>82.49</v>
      </c>
      <c r="H5" s="11">
        <v>71.7</v>
      </c>
      <c r="I5" s="11">
        <v>69</v>
      </c>
      <c r="J5" s="11">
        <v>20</v>
      </c>
      <c r="K5" s="11">
        <v>20</v>
      </c>
    </row>
    <row r="6" spans="1:31" x14ac:dyDescent="0.25">
      <c r="A6" s="12" t="s">
        <v>23</v>
      </c>
      <c r="B6" s="13">
        <v>562</v>
      </c>
      <c r="C6" s="13">
        <v>574</v>
      </c>
      <c r="D6" s="13">
        <v>586</v>
      </c>
      <c r="E6" s="13">
        <v>599</v>
      </c>
      <c r="F6" s="13">
        <v>614</v>
      </c>
      <c r="G6" s="13">
        <v>630</v>
      </c>
      <c r="H6" s="13">
        <v>646</v>
      </c>
      <c r="I6" s="13">
        <v>664</v>
      </c>
      <c r="J6" s="13">
        <v>682</v>
      </c>
      <c r="K6" s="13">
        <v>700</v>
      </c>
      <c r="L6" s="14">
        <f>SUM(B6:I6)</f>
        <v>4875</v>
      </c>
      <c r="M6" s="14">
        <f>SUM(B6:K6)</f>
        <v>6257</v>
      </c>
      <c r="O6" s="14">
        <f>O2-O4</f>
        <v>1696.8000000000002</v>
      </c>
      <c r="R6" s="14"/>
    </row>
    <row r="8" spans="1:31" x14ac:dyDescent="0.25">
      <c r="B8">
        <v>2012</v>
      </c>
      <c r="E8">
        <v>2013</v>
      </c>
      <c r="H8">
        <v>2014</v>
      </c>
      <c r="K8">
        <v>2015</v>
      </c>
      <c r="N8">
        <v>2016</v>
      </c>
      <c r="Q8">
        <v>2017</v>
      </c>
      <c r="T8">
        <v>2018</v>
      </c>
      <c r="W8">
        <v>2019</v>
      </c>
      <c r="Z8">
        <v>2020</v>
      </c>
      <c r="AC8">
        <v>2021</v>
      </c>
    </row>
    <row r="9" spans="1:31" x14ac:dyDescent="0.25">
      <c r="A9" s="12" t="s">
        <v>24</v>
      </c>
      <c r="B9" s="13">
        <v>555</v>
      </c>
      <c r="E9" s="13">
        <v>492</v>
      </c>
      <c r="H9" s="13">
        <v>501</v>
      </c>
      <c r="K9" s="13">
        <v>511</v>
      </c>
      <c r="N9" s="13">
        <v>522</v>
      </c>
      <c r="Q9" s="13">
        <v>535</v>
      </c>
      <c r="T9" s="13">
        <v>548</v>
      </c>
      <c r="W9" s="13">
        <v>561</v>
      </c>
      <c r="Z9" s="18">
        <v>576</v>
      </c>
      <c r="AA9" s="19"/>
      <c r="AB9" s="19"/>
      <c r="AC9" s="18">
        <v>591</v>
      </c>
    </row>
    <row r="10" spans="1:31" x14ac:dyDescent="0.25">
      <c r="A10" t="s">
        <v>21</v>
      </c>
      <c r="B10" s="11">
        <v>115</v>
      </c>
      <c r="E10" s="11">
        <v>82</v>
      </c>
      <c r="H10" s="11">
        <v>85.153999999999996</v>
      </c>
      <c r="K10" s="11">
        <v>63.094999999999999</v>
      </c>
      <c r="N10" s="11">
        <v>58.942</v>
      </c>
      <c r="Q10" s="11">
        <v>82.49</v>
      </c>
      <c r="T10" s="11">
        <v>71.7</v>
      </c>
      <c r="W10" s="11">
        <v>69</v>
      </c>
      <c r="Z10" s="11">
        <v>73</v>
      </c>
      <c r="AA10" s="11"/>
      <c r="AB10" s="11"/>
      <c r="AC10" s="11">
        <v>66</v>
      </c>
    </row>
    <row r="11" spans="1:31" x14ac:dyDescent="0.25">
      <c r="A11" s="12" t="s">
        <v>25</v>
      </c>
      <c r="C11" s="13">
        <v>555</v>
      </c>
      <c r="D11" s="13"/>
      <c r="F11" s="13">
        <v>518</v>
      </c>
      <c r="G11" s="13"/>
      <c r="I11" s="13">
        <v>520</v>
      </c>
      <c r="J11" s="13"/>
      <c r="L11" s="13">
        <v>521</v>
      </c>
      <c r="M11" s="13"/>
      <c r="O11" s="13">
        <v>548</v>
      </c>
      <c r="P11" s="13"/>
      <c r="R11" s="13">
        <v>551</v>
      </c>
      <c r="S11" s="13"/>
      <c r="U11" s="13">
        <v>629</v>
      </c>
      <c r="V11" s="13"/>
      <c r="X11" s="13">
        <v>647</v>
      </c>
      <c r="Y11" s="13"/>
      <c r="AA11" s="13">
        <v>713</v>
      </c>
      <c r="AB11" s="12"/>
      <c r="AD11" s="13">
        <v>723</v>
      </c>
      <c r="AE11" s="12"/>
    </row>
    <row r="12" spans="1:31" x14ac:dyDescent="0.25">
      <c r="A12" t="s">
        <v>21</v>
      </c>
      <c r="C12" s="11">
        <v>115</v>
      </c>
      <c r="D12" s="11"/>
      <c r="F12" s="11">
        <v>82</v>
      </c>
      <c r="G12" s="11"/>
      <c r="I12" s="11">
        <v>85.153999999999996</v>
      </c>
      <c r="J12" s="11"/>
      <c r="L12" s="11">
        <v>63.094999999999999</v>
      </c>
      <c r="M12" s="11"/>
      <c r="O12" s="11">
        <v>58.942</v>
      </c>
      <c r="P12" s="11"/>
      <c r="R12" s="11">
        <v>82</v>
      </c>
      <c r="S12" s="11"/>
      <c r="U12" s="11">
        <v>71.7</v>
      </c>
      <c r="V12" s="11"/>
      <c r="X12" s="11">
        <v>69</v>
      </c>
      <c r="Y12" s="11"/>
      <c r="AA12" s="11">
        <v>20</v>
      </c>
      <c r="AD12" s="11">
        <v>20</v>
      </c>
    </row>
    <row r="13" spans="1:31" x14ac:dyDescent="0.25">
      <c r="A13" s="12" t="s">
        <v>23</v>
      </c>
      <c r="C13" s="13"/>
      <c r="F13" s="13"/>
      <c r="I13" s="13"/>
      <c r="L13" s="13"/>
      <c r="O13" s="13"/>
      <c r="R13" s="13"/>
      <c r="U13" s="13"/>
      <c r="X13" s="13"/>
      <c r="AA13" s="13"/>
      <c r="AB13" s="19"/>
      <c r="AD13" s="13">
        <v>700</v>
      </c>
    </row>
    <row r="22" spans="18:19" x14ac:dyDescent="0.25">
      <c r="R22" s="17" t="s">
        <v>26</v>
      </c>
      <c r="S22" t="s">
        <v>27</v>
      </c>
    </row>
    <row r="23" spans="18:19" x14ac:dyDescent="0.25">
      <c r="S23" t="s">
        <v>28</v>
      </c>
    </row>
    <row r="24" spans="18:19" x14ac:dyDescent="0.25">
      <c r="S24" t="s">
        <v>29</v>
      </c>
    </row>
    <row r="25" spans="18:19" x14ac:dyDescent="0.25">
      <c r="S25" t="s">
        <v>30</v>
      </c>
    </row>
    <row r="26" spans="18:19" x14ac:dyDescent="0.25">
      <c r="S26" t="s">
        <v>31</v>
      </c>
    </row>
    <row r="28" spans="18:19" x14ac:dyDescent="0.25">
      <c r="R28" t="s">
        <v>32</v>
      </c>
    </row>
    <row r="36" spans="1:1" x14ac:dyDescent="0.25">
      <c r="A36" t="s">
        <v>12</v>
      </c>
    </row>
    <row r="37" spans="1:1" x14ac:dyDescent="0.25">
      <c r="A37" t="s">
        <v>33</v>
      </c>
    </row>
    <row r="38" spans="1:1" x14ac:dyDescent="0.25">
      <c r="A38" t="s">
        <v>34</v>
      </c>
    </row>
    <row r="39" spans="1:1" x14ac:dyDescent="0.25">
      <c r="A39" t="s">
        <v>35</v>
      </c>
    </row>
    <row r="40" spans="1:1" x14ac:dyDescent="0.25">
      <c r="A40" t="s">
        <v>36</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workbookViewId="0"/>
  </sheetViews>
  <sheetFormatPr defaultRowHeight="15" x14ac:dyDescent="0.25"/>
  <cols>
    <col min="1" max="1" width="20.28515625" bestFit="1" customWidth="1"/>
    <col min="2" max="3" width="5.42578125" bestFit="1" customWidth="1"/>
    <col min="4" max="4" width="5.42578125" customWidth="1"/>
    <col min="5" max="5" width="5.28515625" customWidth="1"/>
    <col min="6" max="6" width="5.42578125" bestFit="1" customWidth="1"/>
    <col min="7" max="7" width="5.42578125" customWidth="1"/>
    <col min="8" max="9" width="5.42578125" bestFit="1" customWidth="1"/>
    <col min="10" max="10" width="5.42578125" customWidth="1"/>
    <col min="11" max="11" width="5.42578125" bestFit="1" customWidth="1"/>
    <col min="12" max="13" width="7" bestFit="1" customWidth="1"/>
    <col min="14" max="14" width="5.42578125" bestFit="1" customWidth="1"/>
    <col min="15" max="15" width="7.7109375" bestFit="1" customWidth="1"/>
    <col min="16" max="16" width="5.42578125" customWidth="1"/>
    <col min="17" max="17" width="9.85546875" bestFit="1" customWidth="1"/>
  </cols>
  <sheetData>
    <row r="1" spans="1:32" x14ac:dyDescent="0.25">
      <c r="A1" t="s">
        <v>19</v>
      </c>
      <c r="B1">
        <v>2012</v>
      </c>
      <c r="C1">
        <v>2013</v>
      </c>
      <c r="D1">
        <v>2014</v>
      </c>
      <c r="E1">
        <v>2015</v>
      </c>
      <c r="F1">
        <v>2016</v>
      </c>
      <c r="G1">
        <v>2017</v>
      </c>
      <c r="H1">
        <v>2018</v>
      </c>
      <c r="I1">
        <v>2019</v>
      </c>
      <c r="J1">
        <v>2020</v>
      </c>
      <c r="K1">
        <v>2021</v>
      </c>
    </row>
    <row r="2" spans="1:32" x14ac:dyDescent="0.25">
      <c r="A2" s="12" t="s">
        <v>20</v>
      </c>
      <c r="B2" s="13">
        <v>555</v>
      </c>
      <c r="C2" s="13">
        <v>492</v>
      </c>
      <c r="D2" s="13">
        <v>501</v>
      </c>
      <c r="E2" s="13">
        <v>511</v>
      </c>
      <c r="F2" s="13">
        <v>522</v>
      </c>
      <c r="G2" s="13">
        <v>535</v>
      </c>
      <c r="H2" s="13">
        <v>548</v>
      </c>
      <c r="I2" s="13">
        <v>561</v>
      </c>
      <c r="J2" s="18">
        <v>576</v>
      </c>
      <c r="K2" s="18">
        <v>591</v>
      </c>
      <c r="L2" s="14">
        <f>SUM(B2:I2)</f>
        <v>4225</v>
      </c>
      <c r="M2" s="14">
        <f>SUM(B2:K2)</f>
        <v>5392</v>
      </c>
      <c r="O2" s="14">
        <f>M6-M2</f>
        <v>865</v>
      </c>
      <c r="P2" s="15">
        <f>O2/M6</f>
        <v>0.1382451654147355</v>
      </c>
      <c r="R2" s="16"/>
    </row>
    <row r="3" spans="1:32" x14ac:dyDescent="0.25">
      <c r="A3" t="s">
        <v>21</v>
      </c>
      <c r="B3" s="11">
        <v>115</v>
      </c>
      <c r="C3" s="11">
        <v>82</v>
      </c>
      <c r="D3" s="11">
        <v>85.153999999999996</v>
      </c>
      <c r="E3" s="11">
        <v>63.094999999999999</v>
      </c>
      <c r="F3" s="11">
        <v>58.942</v>
      </c>
      <c r="G3" s="11">
        <v>82.49</v>
      </c>
      <c r="H3" s="11">
        <v>71.7</v>
      </c>
      <c r="I3" s="11">
        <v>69</v>
      </c>
      <c r="J3" s="11">
        <v>73</v>
      </c>
      <c r="K3" s="11">
        <v>66</v>
      </c>
      <c r="O3" s="14"/>
    </row>
    <row r="4" spans="1:32" x14ac:dyDescent="0.25">
      <c r="A4" s="12" t="s">
        <v>22</v>
      </c>
      <c r="B4" s="13">
        <v>555</v>
      </c>
      <c r="C4" s="13">
        <v>518</v>
      </c>
      <c r="D4" s="13">
        <v>520</v>
      </c>
      <c r="E4" s="13">
        <v>521</v>
      </c>
      <c r="F4" s="13">
        <v>548</v>
      </c>
      <c r="G4" s="13">
        <v>551</v>
      </c>
      <c r="H4" s="13">
        <v>629</v>
      </c>
      <c r="I4" s="13">
        <v>647</v>
      </c>
      <c r="J4" s="13">
        <v>713</v>
      </c>
      <c r="K4" s="13">
        <v>722.8</v>
      </c>
      <c r="L4" s="14">
        <f>SUM(B4:K4)</f>
        <v>5924.8</v>
      </c>
      <c r="M4" s="14">
        <f>(SUM(B4:K4))+575+589</f>
        <v>7088.8</v>
      </c>
      <c r="O4" s="14">
        <f>M6-M4</f>
        <v>-831.80000000000018</v>
      </c>
      <c r="P4" s="15">
        <f>O4/M6</f>
        <v>-0.13293910819881735</v>
      </c>
    </row>
    <row r="5" spans="1:32" x14ac:dyDescent="0.25">
      <c r="A5" t="s">
        <v>21</v>
      </c>
      <c r="B5" s="11">
        <v>115</v>
      </c>
      <c r="C5" s="11">
        <v>82</v>
      </c>
      <c r="D5" s="11">
        <v>85.153999999999996</v>
      </c>
      <c r="E5" s="11">
        <v>63.094999999999999</v>
      </c>
      <c r="F5" s="11">
        <v>58.942</v>
      </c>
      <c r="G5" s="11">
        <v>82.49</v>
      </c>
      <c r="H5" s="11">
        <v>71.7</v>
      </c>
      <c r="I5" s="11">
        <v>69</v>
      </c>
      <c r="J5" s="11">
        <v>20</v>
      </c>
      <c r="K5" s="11">
        <v>20</v>
      </c>
    </row>
    <row r="6" spans="1:32" x14ac:dyDescent="0.25">
      <c r="A6" s="12" t="s">
        <v>23</v>
      </c>
      <c r="B6" s="13">
        <v>562</v>
      </c>
      <c r="C6" s="13">
        <v>574</v>
      </c>
      <c r="D6" s="13">
        <v>586</v>
      </c>
      <c r="E6" s="13">
        <v>599</v>
      </c>
      <c r="F6" s="13">
        <v>614</v>
      </c>
      <c r="G6" s="13">
        <v>630</v>
      </c>
      <c r="H6" s="13">
        <v>646</v>
      </c>
      <c r="I6" s="13">
        <v>664</v>
      </c>
      <c r="J6" s="13">
        <v>682</v>
      </c>
      <c r="K6" s="13">
        <v>700</v>
      </c>
      <c r="L6" s="14">
        <f>SUM(B6:I6)</f>
        <v>4875</v>
      </c>
      <c r="M6" s="14">
        <f>SUM(B6:K6)</f>
        <v>6257</v>
      </c>
      <c r="O6" s="14">
        <f>O2-O4</f>
        <v>1696.8000000000002</v>
      </c>
      <c r="R6" s="14"/>
    </row>
    <row r="8" spans="1:32" x14ac:dyDescent="0.25">
      <c r="B8">
        <v>2012</v>
      </c>
      <c r="E8">
        <v>2013</v>
      </c>
      <c r="H8">
        <v>2014</v>
      </c>
      <c r="K8">
        <v>2015</v>
      </c>
      <c r="N8">
        <v>2016</v>
      </c>
      <c r="Q8">
        <v>2017</v>
      </c>
      <c r="T8">
        <v>2018</v>
      </c>
      <c r="W8">
        <v>2019</v>
      </c>
      <c r="AB8">
        <v>2020</v>
      </c>
      <c r="AE8">
        <v>2021</v>
      </c>
    </row>
    <row r="9" spans="1:32" x14ac:dyDescent="0.25">
      <c r="A9" s="12" t="s">
        <v>24</v>
      </c>
      <c r="B9" s="13">
        <v>555</v>
      </c>
      <c r="E9" s="13">
        <v>492</v>
      </c>
      <c r="H9" s="13">
        <v>501</v>
      </c>
      <c r="K9" s="13">
        <v>511</v>
      </c>
      <c r="N9" s="13">
        <v>522</v>
      </c>
      <c r="Q9" s="13">
        <v>535</v>
      </c>
      <c r="T9" s="13">
        <v>548</v>
      </c>
      <c r="W9" s="13">
        <v>561</v>
      </c>
      <c r="AB9" s="18">
        <v>576</v>
      </c>
      <c r="AC9" s="19"/>
      <c r="AD9" s="19"/>
      <c r="AE9" s="18">
        <v>591</v>
      </c>
    </row>
    <row r="10" spans="1:32" x14ac:dyDescent="0.25">
      <c r="A10" t="s">
        <v>21</v>
      </c>
      <c r="B10" s="11">
        <v>115</v>
      </c>
      <c r="E10" s="11">
        <v>82</v>
      </c>
      <c r="H10" s="11">
        <v>85.153999999999996</v>
      </c>
      <c r="K10" s="11">
        <v>63.094999999999999</v>
      </c>
      <c r="N10" s="11">
        <v>58.942</v>
      </c>
      <c r="Q10" s="11">
        <v>82.49</v>
      </c>
      <c r="T10" s="11">
        <v>71.7</v>
      </c>
      <c r="W10" s="11">
        <v>69</v>
      </c>
      <c r="AB10" s="11">
        <v>73</v>
      </c>
      <c r="AC10" s="11"/>
      <c r="AD10" s="11"/>
      <c r="AE10" s="11">
        <v>66</v>
      </c>
    </row>
    <row r="11" spans="1:32" x14ac:dyDescent="0.25">
      <c r="A11" s="12" t="s">
        <v>25</v>
      </c>
      <c r="C11" s="13">
        <v>555</v>
      </c>
      <c r="D11" s="13"/>
      <c r="F11" s="13">
        <v>518</v>
      </c>
      <c r="G11" s="13"/>
      <c r="I11" s="13">
        <v>520</v>
      </c>
      <c r="J11" s="13"/>
      <c r="L11" s="13">
        <v>521</v>
      </c>
      <c r="M11" s="13"/>
      <c r="O11" s="13">
        <v>548</v>
      </c>
      <c r="P11" s="13"/>
      <c r="R11" s="13">
        <v>551</v>
      </c>
      <c r="S11" s="13"/>
      <c r="U11" s="13">
        <v>629</v>
      </c>
      <c r="V11" s="13"/>
      <c r="X11" s="13">
        <v>647</v>
      </c>
      <c r="Y11" s="13"/>
      <c r="AC11" s="13">
        <v>713</v>
      </c>
      <c r="AD11" s="12"/>
      <c r="AF11" s="13">
        <v>723</v>
      </c>
    </row>
    <row r="12" spans="1:32" x14ac:dyDescent="0.25">
      <c r="A12" t="s">
        <v>21</v>
      </c>
      <c r="C12" s="11">
        <v>115</v>
      </c>
      <c r="D12" s="11"/>
      <c r="F12" s="11">
        <v>82</v>
      </c>
      <c r="G12" s="11"/>
      <c r="I12" s="11">
        <v>85.153999999999996</v>
      </c>
      <c r="J12" s="11"/>
      <c r="L12" s="11">
        <v>63.094999999999999</v>
      </c>
      <c r="M12" s="11"/>
      <c r="O12" s="11">
        <v>58.942</v>
      </c>
      <c r="P12" s="11"/>
      <c r="R12" s="11">
        <v>82</v>
      </c>
      <c r="S12" s="11"/>
      <c r="U12" s="11">
        <v>71.7</v>
      </c>
      <c r="V12" s="11"/>
      <c r="X12" s="11">
        <v>69</v>
      </c>
      <c r="Y12" s="11"/>
      <c r="AC12" s="11">
        <v>20</v>
      </c>
      <c r="AF12" s="11">
        <v>20</v>
      </c>
    </row>
    <row r="13" spans="1:32" x14ac:dyDescent="0.25">
      <c r="A13" s="12" t="s">
        <v>23</v>
      </c>
      <c r="C13" s="13"/>
      <c r="F13" s="13"/>
      <c r="I13" s="13"/>
      <c r="L13" s="13"/>
      <c r="O13" s="13"/>
      <c r="R13" s="13"/>
      <c r="U13" s="13"/>
      <c r="X13" s="13"/>
      <c r="AC13" s="13"/>
      <c r="AD13" s="19"/>
      <c r="AF13" s="13">
        <v>700</v>
      </c>
    </row>
    <row r="22" spans="18:19" x14ac:dyDescent="0.25">
      <c r="R22" s="17" t="s">
        <v>26</v>
      </c>
      <c r="S22" t="s">
        <v>27</v>
      </c>
    </row>
    <row r="23" spans="18:19" x14ac:dyDescent="0.25">
      <c r="S23" t="s">
        <v>28</v>
      </c>
    </row>
    <row r="24" spans="18:19" x14ac:dyDescent="0.25">
      <c r="S24" t="s">
        <v>29</v>
      </c>
    </row>
    <row r="25" spans="18:19" x14ac:dyDescent="0.25">
      <c r="S25" t="s">
        <v>30</v>
      </c>
    </row>
    <row r="26" spans="18:19" x14ac:dyDescent="0.25">
      <c r="S26" t="s">
        <v>31</v>
      </c>
    </row>
    <row r="28" spans="18:19" x14ac:dyDescent="0.25">
      <c r="R28" t="s">
        <v>32</v>
      </c>
    </row>
    <row r="36" spans="1:1" x14ac:dyDescent="0.25">
      <c r="A36" t="s">
        <v>12</v>
      </c>
    </row>
    <row r="37" spans="1:1" x14ac:dyDescent="0.25">
      <c r="A37" t="s">
        <v>33</v>
      </c>
    </row>
    <row r="38" spans="1:1" x14ac:dyDescent="0.25">
      <c r="A38" t="s">
        <v>34</v>
      </c>
    </row>
    <row r="39" spans="1:1" x14ac:dyDescent="0.25">
      <c r="A39" t="s">
        <v>35</v>
      </c>
    </row>
    <row r="40" spans="1:1" x14ac:dyDescent="0.25">
      <c r="A40" t="s">
        <v>36</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
  <sheetViews>
    <sheetView workbookViewId="0">
      <selection activeCell="I18" sqref="I18"/>
    </sheetView>
  </sheetViews>
  <sheetFormatPr defaultColWidth="9.140625" defaultRowHeight="14.25" x14ac:dyDescent="0.2"/>
  <cols>
    <col min="1" max="3" width="2.28515625" style="89" customWidth="1"/>
    <col min="4" max="4" width="28.85546875" style="89" customWidth="1"/>
    <col min="5" max="18" width="8.140625" style="89" customWidth="1"/>
    <col min="19" max="16384" width="9.140625" style="89"/>
  </cols>
  <sheetData>
    <row r="1" spans="1:18" ht="15" customHeight="1" x14ac:dyDescent="0.2">
      <c r="A1" s="88" t="s">
        <v>341</v>
      </c>
    </row>
    <row r="2" spans="1:18" ht="15" customHeight="1" x14ac:dyDescent="0.25">
      <c r="A2" s="141" t="s">
        <v>342</v>
      </c>
      <c r="B2" s="139"/>
      <c r="C2" s="139"/>
      <c r="D2" s="139"/>
      <c r="E2" s="90"/>
      <c r="F2" s="91"/>
    </row>
    <row r="3" spans="1:18" ht="15" customHeight="1" x14ac:dyDescent="0.25">
      <c r="H3" s="92"/>
    </row>
    <row r="4" spans="1:18" s="94" customFormat="1" ht="15" customHeight="1" x14ac:dyDescent="0.2">
      <c r="A4" s="93"/>
      <c r="B4" s="93"/>
      <c r="C4" s="93"/>
      <c r="D4" s="93"/>
      <c r="E4" s="93"/>
      <c r="F4" s="93"/>
      <c r="G4" s="93"/>
      <c r="H4" s="93"/>
      <c r="I4" s="93"/>
      <c r="J4" s="93"/>
      <c r="K4" s="93"/>
      <c r="L4" s="93"/>
      <c r="M4" s="93"/>
      <c r="N4" s="93"/>
      <c r="O4" s="93"/>
      <c r="P4" s="93"/>
      <c r="Q4" s="93"/>
      <c r="R4" s="93"/>
    </row>
    <row r="5" spans="1:18" s="94" customFormat="1" ht="15" customHeight="1" x14ac:dyDescent="0.25">
      <c r="A5" s="142" t="s">
        <v>343</v>
      </c>
      <c r="B5" s="142"/>
      <c r="C5" s="142"/>
      <c r="D5" s="142"/>
      <c r="E5" s="142"/>
      <c r="F5" s="142"/>
      <c r="G5" s="142"/>
      <c r="H5" s="142"/>
      <c r="I5" s="142"/>
      <c r="J5" s="142"/>
      <c r="K5" s="142"/>
      <c r="L5" s="142"/>
      <c r="M5" s="142"/>
      <c r="N5" s="142"/>
      <c r="O5" s="142"/>
      <c r="P5" s="142"/>
      <c r="Q5" s="142"/>
      <c r="R5" s="142"/>
    </row>
    <row r="6" spans="1:18" s="94" customFormat="1" ht="15" customHeight="1" x14ac:dyDescent="0.25">
      <c r="A6" s="143" t="s">
        <v>344</v>
      </c>
      <c r="B6" s="143"/>
      <c r="C6" s="143"/>
      <c r="D6" s="143"/>
      <c r="E6" s="143"/>
      <c r="F6" s="143"/>
      <c r="G6" s="143"/>
      <c r="H6" s="143"/>
      <c r="I6" s="143"/>
      <c r="J6" s="143"/>
      <c r="K6" s="143"/>
      <c r="L6" s="143"/>
      <c r="M6" s="143"/>
      <c r="N6" s="143"/>
      <c r="O6" s="143"/>
      <c r="P6" s="143"/>
      <c r="Q6" s="143"/>
      <c r="R6" s="143"/>
    </row>
    <row r="7" spans="1:18" s="94" customFormat="1" ht="15" customHeight="1" x14ac:dyDescent="0.2">
      <c r="A7" s="144" t="s">
        <v>345</v>
      </c>
      <c r="B7" s="144"/>
      <c r="C7" s="144"/>
      <c r="D7" s="144"/>
      <c r="E7" s="144"/>
      <c r="F7" s="95"/>
      <c r="G7" s="95"/>
      <c r="H7" s="95"/>
      <c r="I7" s="95"/>
      <c r="J7" s="95"/>
      <c r="K7" s="95"/>
      <c r="L7" s="95"/>
      <c r="M7" s="95"/>
      <c r="N7" s="95"/>
      <c r="O7" s="95"/>
      <c r="P7" s="95"/>
      <c r="Q7" s="95"/>
      <c r="R7" s="95"/>
    </row>
    <row r="8" spans="1:18" s="94" customFormat="1" ht="15" customHeight="1" x14ac:dyDescent="0.2">
      <c r="A8" s="96"/>
      <c r="B8" s="96"/>
      <c r="C8" s="96"/>
      <c r="D8" s="96"/>
      <c r="E8" s="96"/>
      <c r="F8" s="97"/>
      <c r="G8" s="97"/>
      <c r="H8" s="97"/>
      <c r="I8" s="97"/>
      <c r="J8" s="97"/>
      <c r="K8" s="97"/>
      <c r="L8" s="97"/>
      <c r="M8" s="97"/>
      <c r="N8" s="97"/>
      <c r="O8" s="97"/>
      <c r="P8" s="97"/>
      <c r="Q8" s="97"/>
      <c r="R8" s="97"/>
    </row>
    <row r="9" spans="1:18" s="94" customFormat="1" ht="15" customHeight="1" x14ac:dyDescent="0.2">
      <c r="A9" s="97"/>
      <c r="B9" s="97"/>
      <c r="C9" s="97"/>
      <c r="D9" s="97"/>
      <c r="E9" s="97"/>
      <c r="F9" s="97"/>
      <c r="G9" s="97"/>
      <c r="H9" s="97"/>
      <c r="I9" s="97"/>
      <c r="J9" s="97"/>
      <c r="K9" s="97"/>
      <c r="L9" s="97"/>
      <c r="M9" s="97"/>
      <c r="N9" s="97"/>
      <c r="O9" s="97"/>
      <c r="P9" s="97"/>
      <c r="Q9" s="145" t="s">
        <v>4</v>
      </c>
      <c r="R9" s="145"/>
    </row>
    <row r="10" spans="1:18" ht="15" customHeight="1" x14ac:dyDescent="0.2">
      <c r="A10" s="97"/>
      <c r="B10" s="97"/>
      <c r="C10" s="97"/>
      <c r="D10" s="97"/>
      <c r="E10" s="98" t="s">
        <v>346</v>
      </c>
      <c r="F10" s="97"/>
      <c r="G10" s="97"/>
      <c r="H10" s="97"/>
      <c r="I10" s="97"/>
      <c r="J10" s="97"/>
      <c r="K10" s="97"/>
      <c r="L10" s="97"/>
      <c r="M10" s="97"/>
      <c r="N10" s="97"/>
      <c r="O10" s="97"/>
      <c r="P10" s="97"/>
      <c r="Q10" s="99" t="s">
        <v>347</v>
      </c>
      <c r="R10" s="99" t="s">
        <v>347</v>
      </c>
    </row>
    <row r="11" spans="1:18" ht="15" customHeight="1" x14ac:dyDescent="0.2">
      <c r="A11" s="95"/>
      <c r="B11" s="95"/>
      <c r="C11" s="95"/>
      <c r="D11" s="95"/>
      <c r="E11" s="100" t="s">
        <v>348</v>
      </c>
      <c r="F11" s="100" t="s">
        <v>349</v>
      </c>
      <c r="G11" s="101">
        <v>2019</v>
      </c>
      <c r="H11" s="101">
        <v>2020</v>
      </c>
      <c r="I11" s="101">
        <v>2021</v>
      </c>
      <c r="J11" s="101">
        <v>2022</v>
      </c>
      <c r="K11" s="101">
        <v>2023</v>
      </c>
      <c r="L11" s="101">
        <v>2024</v>
      </c>
      <c r="M11" s="101">
        <v>2025</v>
      </c>
      <c r="N11" s="101">
        <v>2026</v>
      </c>
      <c r="O11" s="101">
        <v>2027</v>
      </c>
      <c r="P11" s="101">
        <v>2028</v>
      </c>
      <c r="Q11" s="102">
        <v>2023</v>
      </c>
      <c r="R11" s="102">
        <v>2028</v>
      </c>
    </row>
    <row r="12" spans="1:18" ht="15" customHeight="1" x14ac:dyDescent="0.2">
      <c r="A12" s="97"/>
      <c r="B12" s="103"/>
      <c r="C12" s="103"/>
      <c r="D12" s="103"/>
      <c r="E12" s="136" t="s">
        <v>350</v>
      </c>
      <c r="F12" s="140"/>
      <c r="G12" s="140"/>
      <c r="H12" s="140"/>
      <c r="I12" s="140"/>
      <c r="J12" s="140"/>
      <c r="K12" s="140"/>
      <c r="L12" s="140"/>
      <c r="M12" s="140"/>
      <c r="N12" s="140"/>
      <c r="O12" s="140"/>
      <c r="P12" s="140"/>
      <c r="Q12" s="140"/>
      <c r="R12" s="140"/>
    </row>
    <row r="13" spans="1:18" ht="15" customHeight="1" x14ac:dyDescent="0.2">
      <c r="A13" s="97"/>
      <c r="B13" s="103"/>
      <c r="C13" s="103"/>
      <c r="D13" s="103"/>
      <c r="E13" s="136" t="s">
        <v>351</v>
      </c>
      <c r="F13" s="137"/>
      <c r="G13" s="137"/>
      <c r="H13" s="137"/>
      <c r="I13" s="137"/>
      <c r="J13" s="137"/>
      <c r="K13" s="137"/>
      <c r="L13" s="137"/>
      <c r="M13" s="137"/>
      <c r="N13" s="137"/>
      <c r="O13" s="137"/>
      <c r="P13" s="137"/>
      <c r="Q13" s="137"/>
      <c r="R13" s="137"/>
    </row>
    <row r="14" spans="1:18" ht="15" customHeight="1" x14ac:dyDescent="0.2">
      <c r="A14" s="104" t="s">
        <v>352</v>
      </c>
      <c r="B14" s="97"/>
      <c r="C14" s="97"/>
      <c r="D14" s="97"/>
      <c r="E14" s="97"/>
      <c r="F14" s="97"/>
      <c r="G14" s="97"/>
      <c r="H14" s="97"/>
      <c r="I14" s="97"/>
      <c r="J14" s="97"/>
      <c r="K14" s="97"/>
      <c r="L14" s="97"/>
      <c r="M14" s="97"/>
      <c r="N14" s="97"/>
      <c r="O14" s="97"/>
      <c r="P14" s="97"/>
      <c r="Q14" s="98"/>
      <c r="R14" s="98"/>
    </row>
    <row r="15" spans="1:18" ht="15" customHeight="1" x14ac:dyDescent="0.2">
      <c r="A15" s="105"/>
      <c r="B15" s="105" t="s">
        <v>179</v>
      </c>
      <c r="C15" s="105"/>
      <c r="D15" s="105"/>
      <c r="E15" s="105">
        <v>634.05399999999997</v>
      </c>
      <c r="F15" s="105">
        <v>700.93600000000004</v>
      </c>
      <c r="G15" s="105">
        <v>719.197</v>
      </c>
      <c r="H15" s="105">
        <v>650.86099999999999</v>
      </c>
      <c r="I15" s="105">
        <v>666.44</v>
      </c>
      <c r="J15" s="105">
        <v>682.76599999999996</v>
      </c>
      <c r="K15" s="105">
        <v>699.46400000000006</v>
      </c>
      <c r="L15" s="105">
        <v>716.678</v>
      </c>
      <c r="M15" s="105">
        <v>734.20399999999995</v>
      </c>
      <c r="N15" s="105">
        <v>752.13300000000004</v>
      </c>
      <c r="O15" s="105">
        <v>770.52599999999995</v>
      </c>
      <c r="P15" s="105">
        <v>789.33299999999997</v>
      </c>
      <c r="Q15" s="105">
        <v>3418.7280000000001</v>
      </c>
      <c r="R15" s="105">
        <v>7181.6019999999999</v>
      </c>
    </row>
    <row r="16" spans="1:18" ht="15" customHeight="1" x14ac:dyDescent="0.2">
      <c r="A16" s="105"/>
      <c r="B16" s="105" t="s">
        <v>180</v>
      </c>
      <c r="C16" s="105"/>
      <c r="D16" s="105"/>
      <c r="E16" s="105">
        <v>585.77800000000002</v>
      </c>
      <c r="F16" s="105">
        <v>720.93100000000004</v>
      </c>
      <c r="G16" s="105">
        <v>723.75</v>
      </c>
      <c r="H16" s="105">
        <v>671.43100000000004</v>
      </c>
      <c r="I16" s="105">
        <v>686.85400000000004</v>
      </c>
      <c r="J16" s="105">
        <v>703.71699999999998</v>
      </c>
      <c r="K16" s="105">
        <v>720.93899999999996</v>
      </c>
      <c r="L16" s="105">
        <v>738.74099999999999</v>
      </c>
      <c r="M16" s="105">
        <v>756.80200000000002</v>
      </c>
      <c r="N16" s="105">
        <v>775.24</v>
      </c>
      <c r="O16" s="105">
        <v>794.202</v>
      </c>
      <c r="P16" s="105">
        <v>813.553</v>
      </c>
      <c r="Q16" s="105">
        <v>3506.6909999999998</v>
      </c>
      <c r="R16" s="105">
        <v>7385.2290000000003</v>
      </c>
    </row>
    <row r="17" spans="1:20" ht="3" customHeight="1" x14ac:dyDescent="0.2">
      <c r="A17" s="105"/>
      <c r="B17" s="105"/>
      <c r="C17" s="105"/>
      <c r="D17" s="105"/>
      <c r="E17" s="106" t="s">
        <v>353</v>
      </c>
      <c r="F17" s="106" t="s">
        <v>353</v>
      </c>
      <c r="G17" s="106" t="s">
        <v>353</v>
      </c>
      <c r="H17" s="106" t="s">
        <v>353</v>
      </c>
      <c r="I17" s="106" t="s">
        <v>353</v>
      </c>
      <c r="J17" s="106" t="s">
        <v>353</v>
      </c>
      <c r="K17" s="106" t="s">
        <v>353</v>
      </c>
      <c r="L17" s="106" t="s">
        <v>353</v>
      </c>
      <c r="M17" s="106" t="s">
        <v>353</v>
      </c>
      <c r="N17" s="106" t="s">
        <v>353</v>
      </c>
      <c r="O17" s="106" t="s">
        <v>353</v>
      </c>
      <c r="P17" s="106" t="s">
        <v>353</v>
      </c>
      <c r="Q17" s="106" t="s">
        <v>353</v>
      </c>
      <c r="R17" s="106" t="s">
        <v>353</v>
      </c>
    </row>
    <row r="18" spans="1:20" ht="15" customHeight="1" x14ac:dyDescent="0.2">
      <c r="A18" s="105"/>
      <c r="B18" s="105"/>
      <c r="C18" s="105" t="s">
        <v>4</v>
      </c>
      <c r="D18" s="105"/>
      <c r="E18" s="105">
        <v>1219.8320000000001</v>
      </c>
      <c r="F18" s="105">
        <v>1421.867</v>
      </c>
      <c r="G18" s="105">
        <v>1442.9469999999999</v>
      </c>
      <c r="H18" s="105">
        <v>1322.2919999999999</v>
      </c>
      <c r="I18" s="105">
        <v>1353.2940000000001</v>
      </c>
      <c r="J18" s="105">
        <v>1386.4829999999999</v>
      </c>
      <c r="K18" s="105">
        <v>1420.403</v>
      </c>
      <c r="L18" s="105">
        <v>1455.4190000000001</v>
      </c>
      <c r="M18" s="105">
        <v>1491.0060000000001</v>
      </c>
      <c r="N18" s="105">
        <v>1527.373</v>
      </c>
      <c r="O18" s="105">
        <v>1564.7280000000001</v>
      </c>
      <c r="P18" s="105">
        <v>1602.886</v>
      </c>
      <c r="Q18" s="105">
        <v>6925.4189999999999</v>
      </c>
      <c r="R18" s="105">
        <v>14566.831</v>
      </c>
    </row>
    <row r="19" spans="1:20" ht="15" customHeight="1" x14ac:dyDescent="0.2">
      <c r="A19" s="105"/>
      <c r="B19" s="105"/>
      <c r="C19" s="105"/>
      <c r="D19" s="105"/>
      <c r="E19" s="105"/>
      <c r="F19" s="105"/>
      <c r="G19" s="105"/>
      <c r="H19" s="105"/>
      <c r="I19" s="105"/>
      <c r="J19" s="105"/>
      <c r="K19" s="105"/>
      <c r="L19" s="105"/>
      <c r="M19" s="105"/>
      <c r="N19" s="105"/>
      <c r="O19" s="105"/>
      <c r="P19" s="105"/>
      <c r="Q19" s="106"/>
      <c r="R19" s="106"/>
      <c r="S19" s="107"/>
      <c r="T19" s="107"/>
    </row>
    <row r="20" spans="1:20" ht="15" customHeight="1" x14ac:dyDescent="0.2">
      <c r="A20" s="105" t="s">
        <v>354</v>
      </c>
      <c r="B20" s="105"/>
      <c r="C20" s="105"/>
      <c r="D20" s="105"/>
      <c r="E20" s="105"/>
      <c r="F20" s="105"/>
      <c r="G20" s="105"/>
      <c r="H20" s="105"/>
      <c r="I20" s="105"/>
      <c r="J20" s="105"/>
      <c r="K20" s="105"/>
      <c r="L20" s="105"/>
      <c r="M20" s="105"/>
      <c r="N20" s="105"/>
      <c r="O20" s="105"/>
      <c r="P20" s="105"/>
      <c r="Q20" s="106"/>
      <c r="R20" s="106"/>
    </row>
    <row r="21" spans="1:20" ht="15" customHeight="1" x14ac:dyDescent="0.2">
      <c r="A21" s="105"/>
      <c r="B21" s="105" t="s">
        <v>179</v>
      </c>
      <c r="C21" s="105"/>
      <c r="D21" s="105"/>
      <c r="E21" s="105">
        <v>590.19200000000001</v>
      </c>
      <c r="F21" s="105">
        <v>621.93399999999997</v>
      </c>
      <c r="G21" s="105">
        <v>668.89200000000005</v>
      </c>
      <c r="H21" s="105">
        <v>651.03099999999995</v>
      </c>
      <c r="I21" s="105">
        <v>654.63900000000001</v>
      </c>
      <c r="J21" s="105">
        <v>671.32399999999996</v>
      </c>
      <c r="K21" s="105">
        <v>678.85</v>
      </c>
      <c r="L21" s="105">
        <v>688.35400000000004</v>
      </c>
      <c r="M21" s="105">
        <v>710.08199999999999</v>
      </c>
      <c r="N21" s="105">
        <v>727.47900000000004</v>
      </c>
      <c r="O21" s="105">
        <v>745.28700000000003</v>
      </c>
      <c r="P21" s="105">
        <v>768.52099999999996</v>
      </c>
      <c r="Q21" s="105">
        <v>3324.7359999999999</v>
      </c>
      <c r="R21" s="105">
        <v>6964.4589999999998</v>
      </c>
    </row>
    <row r="22" spans="1:20" ht="15" customHeight="1" x14ac:dyDescent="0.2">
      <c r="A22" s="105"/>
      <c r="B22" s="105" t="s">
        <v>180</v>
      </c>
      <c r="C22" s="105"/>
      <c r="D22" s="105"/>
      <c r="E22" s="105">
        <v>609.88</v>
      </c>
      <c r="F22" s="105">
        <v>657.90800000000002</v>
      </c>
      <c r="G22" s="105">
        <v>692.851</v>
      </c>
      <c r="H22" s="105">
        <v>688.98599999999999</v>
      </c>
      <c r="I22" s="105">
        <v>693.33900000000006</v>
      </c>
      <c r="J22" s="105">
        <v>708.36500000000001</v>
      </c>
      <c r="K22" s="105">
        <v>727.41099999999994</v>
      </c>
      <c r="L22" s="105">
        <v>747.81</v>
      </c>
      <c r="M22" s="105">
        <v>771.12300000000005</v>
      </c>
      <c r="N22" s="105">
        <v>794.29100000000005</v>
      </c>
      <c r="O22" s="105">
        <v>817.05700000000002</v>
      </c>
      <c r="P22" s="105">
        <v>839.024</v>
      </c>
      <c r="Q22" s="105">
        <v>3510.9520000000002</v>
      </c>
      <c r="R22" s="105">
        <v>7480.2569999999996</v>
      </c>
      <c r="S22" s="107"/>
      <c r="T22" s="107"/>
    </row>
    <row r="23" spans="1:20" ht="3" customHeight="1" x14ac:dyDescent="0.2">
      <c r="A23" s="105"/>
      <c r="B23" s="105"/>
      <c r="C23" s="105"/>
      <c r="D23" s="105"/>
      <c r="E23" s="106" t="s">
        <v>353</v>
      </c>
      <c r="F23" s="106" t="s">
        <v>353</v>
      </c>
      <c r="G23" s="106" t="s">
        <v>353</v>
      </c>
      <c r="H23" s="106" t="s">
        <v>353</v>
      </c>
      <c r="I23" s="106" t="s">
        <v>353</v>
      </c>
      <c r="J23" s="106" t="s">
        <v>353</v>
      </c>
      <c r="K23" s="106" t="s">
        <v>353</v>
      </c>
      <c r="L23" s="106" t="s">
        <v>353</v>
      </c>
      <c r="M23" s="106" t="s">
        <v>353</v>
      </c>
      <c r="N23" s="106" t="s">
        <v>353</v>
      </c>
      <c r="O23" s="106" t="s">
        <v>353</v>
      </c>
      <c r="P23" s="106" t="s">
        <v>353</v>
      </c>
      <c r="Q23" s="106" t="s">
        <v>353</v>
      </c>
      <c r="R23" s="106" t="s">
        <v>353</v>
      </c>
    </row>
    <row r="24" spans="1:20" ht="15" customHeight="1" x14ac:dyDescent="0.2">
      <c r="A24" s="105"/>
      <c r="B24" s="105"/>
      <c r="C24" s="105" t="s">
        <v>4</v>
      </c>
      <c r="D24" s="105"/>
      <c r="E24" s="105">
        <v>1200.0719999999999</v>
      </c>
      <c r="F24" s="105">
        <v>1279.8420000000001</v>
      </c>
      <c r="G24" s="105">
        <v>1361.7429999999999</v>
      </c>
      <c r="H24" s="105">
        <v>1340.0170000000001</v>
      </c>
      <c r="I24" s="105">
        <v>1347.9780000000001</v>
      </c>
      <c r="J24" s="105">
        <v>1379.6890000000001</v>
      </c>
      <c r="K24" s="105">
        <v>1406.261</v>
      </c>
      <c r="L24" s="105">
        <v>1436.164</v>
      </c>
      <c r="M24" s="105">
        <v>1481.2049999999999</v>
      </c>
      <c r="N24" s="105">
        <v>1521.77</v>
      </c>
      <c r="O24" s="105">
        <v>1562.3440000000001</v>
      </c>
      <c r="P24" s="105">
        <v>1607.5450000000001</v>
      </c>
      <c r="Q24" s="105">
        <v>6835.6880000000001</v>
      </c>
      <c r="R24" s="105">
        <v>14444.716</v>
      </c>
    </row>
    <row r="25" spans="1:20" ht="15" customHeight="1" x14ac:dyDescent="0.2">
      <c r="A25" s="105"/>
      <c r="B25" s="105"/>
      <c r="C25" s="105"/>
      <c r="D25" s="105"/>
      <c r="E25" s="105"/>
      <c r="F25" s="105"/>
      <c r="G25" s="105"/>
      <c r="H25" s="105"/>
      <c r="I25" s="105"/>
      <c r="J25" s="105"/>
      <c r="K25" s="105"/>
      <c r="L25" s="105"/>
      <c r="M25" s="105"/>
      <c r="N25" s="105"/>
      <c r="O25" s="105"/>
      <c r="P25" s="105"/>
      <c r="Q25" s="105"/>
      <c r="R25" s="105"/>
    </row>
    <row r="26" spans="1:20" ht="15" customHeight="1" x14ac:dyDescent="0.25">
      <c r="A26" s="108" t="s">
        <v>355</v>
      </c>
      <c r="B26" s="105"/>
      <c r="C26" s="105"/>
      <c r="D26" s="105"/>
      <c r="E26" s="105"/>
      <c r="F26" s="105"/>
      <c r="G26" s="105"/>
      <c r="H26" s="105"/>
      <c r="I26" s="105"/>
      <c r="J26" s="105"/>
      <c r="K26" s="105"/>
      <c r="L26" s="105"/>
      <c r="M26" s="105"/>
      <c r="N26" s="105"/>
      <c r="O26" s="105"/>
      <c r="P26" s="105"/>
      <c r="Q26" s="105"/>
      <c r="R26" s="105"/>
    </row>
    <row r="27" spans="1:20" ht="15" customHeight="1" x14ac:dyDescent="0.2">
      <c r="A27" s="105" t="s">
        <v>356</v>
      </c>
      <c r="B27" s="105"/>
      <c r="C27" s="105"/>
      <c r="D27" s="105"/>
      <c r="E27" s="105"/>
      <c r="F27" s="105"/>
      <c r="G27" s="105"/>
      <c r="H27" s="105"/>
      <c r="I27" s="105"/>
      <c r="J27" s="105"/>
      <c r="K27" s="105"/>
      <c r="L27" s="105"/>
      <c r="M27" s="105"/>
      <c r="N27" s="105"/>
      <c r="O27" s="105"/>
      <c r="P27" s="105"/>
      <c r="Q27" s="105"/>
      <c r="R27" s="105"/>
    </row>
    <row r="28" spans="1:20" ht="15" customHeight="1" x14ac:dyDescent="0.2">
      <c r="A28" s="105"/>
      <c r="B28" s="105" t="s">
        <v>357</v>
      </c>
      <c r="C28" s="105"/>
      <c r="D28" s="105"/>
      <c r="E28" s="105"/>
      <c r="F28" s="105"/>
      <c r="G28" s="105"/>
      <c r="H28" s="105"/>
      <c r="I28" s="105"/>
      <c r="J28" s="105"/>
      <c r="K28" s="105"/>
      <c r="L28" s="105"/>
      <c r="M28" s="105"/>
      <c r="N28" s="105"/>
      <c r="O28" s="105"/>
      <c r="P28" s="105"/>
      <c r="Q28" s="105"/>
      <c r="R28" s="105"/>
    </row>
    <row r="29" spans="1:20" ht="15" customHeight="1" x14ac:dyDescent="0.2">
      <c r="A29" s="105"/>
      <c r="B29" s="105" t="s">
        <v>358</v>
      </c>
      <c r="C29" s="105"/>
      <c r="D29" s="105"/>
      <c r="E29" s="105"/>
      <c r="F29" s="105"/>
      <c r="G29" s="105"/>
      <c r="H29" s="105"/>
      <c r="I29" s="105"/>
      <c r="J29" s="105"/>
      <c r="K29" s="105"/>
      <c r="L29" s="105"/>
      <c r="M29" s="105"/>
      <c r="N29" s="105"/>
      <c r="O29" s="105"/>
      <c r="P29" s="105"/>
      <c r="Q29" s="105"/>
      <c r="R29" s="105"/>
    </row>
    <row r="30" spans="1:20" ht="15" customHeight="1" x14ac:dyDescent="0.2">
      <c r="A30" s="105"/>
      <c r="B30" s="105"/>
      <c r="C30" s="105" t="s">
        <v>179</v>
      </c>
      <c r="D30" s="105"/>
      <c r="E30" s="105">
        <v>551.06799999999998</v>
      </c>
      <c r="F30" s="105">
        <v>629</v>
      </c>
      <c r="G30" s="105">
        <v>647</v>
      </c>
      <c r="H30" s="105">
        <v>576.09500000000003</v>
      </c>
      <c r="I30" s="105">
        <v>590.09900000000005</v>
      </c>
      <c r="J30" s="106" t="s">
        <v>359</v>
      </c>
      <c r="K30" s="106" t="s">
        <v>359</v>
      </c>
      <c r="L30" s="106" t="s">
        <v>359</v>
      </c>
      <c r="M30" s="106" t="s">
        <v>359</v>
      </c>
      <c r="N30" s="106" t="s">
        <v>359</v>
      </c>
      <c r="O30" s="106" t="s">
        <v>359</v>
      </c>
      <c r="P30" s="106" t="s">
        <v>359</v>
      </c>
      <c r="Q30" s="106" t="s">
        <v>359</v>
      </c>
      <c r="R30" s="106" t="s">
        <v>359</v>
      </c>
    </row>
    <row r="31" spans="1:20" ht="15" customHeight="1" x14ac:dyDescent="0.2">
      <c r="A31" s="105"/>
      <c r="B31" s="105"/>
      <c r="C31" s="105" t="s">
        <v>180</v>
      </c>
      <c r="D31" s="105"/>
      <c r="E31" s="105">
        <v>518.53099999999995</v>
      </c>
      <c r="F31" s="105">
        <v>579</v>
      </c>
      <c r="G31" s="105">
        <v>597</v>
      </c>
      <c r="H31" s="105">
        <v>542.07100000000003</v>
      </c>
      <c r="I31" s="105">
        <v>554.54600000000005</v>
      </c>
      <c r="J31" s="106" t="s">
        <v>359</v>
      </c>
      <c r="K31" s="106" t="s">
        <v>359</v>
      </c>
      <c r="L31" s="106" t="s">
        <v>359</v>
      </c>
      <c r="M31" s="106" t="s">
        <v>359</v>
      </c>
      <c r="N31" s="106" t="s">
        <v>359</v>
      </c>
      <c r="O31" s="106" t="s">
        <v>359</v>
      </c>
      <c r="P31" s="106" t="s">
        <v>359</v>
      </c>
      <c r="Q31" s="106" t="s">
        <v>359</v>
      </c>
      <c r="R31" s="106" t="s">
        <v>359</v>
      </c>
    </row>
    <row r="32" spans="1:20" ht="3" customHeight="1" x14ac:dyDescent="0.2">
      <c r="A32" s="105"/>
      <c r="B32" s="105"/>
      <c r="C32" s="105"/>
      <c r="D32" s="105"/>
      <c r="E32" s="106" t="s">
        <v>353</v>
      </c>
      <c r="F32" s="106" t="s">
        <v>353</v>
      </c>
      <c r="G32" s="106" t="s">
        <v>353</v>
      </c>
      <c r="H32" s="106" t="s">
        <v>353</v>
      </c>
      <c r="I32" s="106" t="s">
        <v>353</v>
      </c>
      <c r="J32" s="106" t="s">
        <v>353</v>
      </c>
      <c r="K32" s="106" t="s">
        <v>353</v>
      </c>
      <c r="L32" s="106" t="s">
        <v>353</v>
      </c>
      <c r="M32" s="106" t="s">
        <v>353</v>
      </c>
      <c r="N32" s="106" t="s">
        <v>353</v>
      </c>
      <c r="O32" s="106" t="s">
        <v>353</v>
      </c>
      <c r="P32" s="106" t="s">
        <v>353</v>
      </c>
      <c r="Q32" s="106" t="s">
        <v>353</v>
      </c>
      <c r="R32" s="106" t="s">
        <v>353</v>
      </c>
    </row>
    <row r="33" spans="1:18" ht="15" customHeight="1" x14ac:dyDescent="0.2">
      <c r="A33" s="105"/>
      <c r="B33" s="105"/>
      <c r="C33" s="105"/>
      <c r="D33" s="105" t="s">
        <v>4</v>
      </c>
      <c r="E33" s="105">
        <v>1069.5989999999999</v>
      </c>
      <c r="F33" s="105">
        <v>1208</v>
      </c>
      <c r="G33" s="105">
        <v>1244</v>
      </c>
      <c r="H33" s="105">
        <v>1118.1659999999999</v>
      </c>
      <c r="I33" s="105">
        <v>1144.645</v>
      </c>
      <c r="J33" s="106" t="s">
        <v>359</v>
      </c>
      <c r="K33" s="106" t="s">
        <v>359</v>
      </c>
      <c r="L33" s="106" t="s">
        <v>359</v>
      </c>
      <c r="M33" s="106" t="s">
        <v>359</v>
      </c>
      <c r="N33" s="106" t="s">
        <v>359</v>
      </c>
      <c r="O33" s="106" t="s">
        <v>359</v>
      </c>
      <c r="P33" s="106" t="s">
        <v>359</v>
      </c>
      <c r="Q33" s="106" t="s">
        <v>359</v>
      </c>
      <c r="R33" s="106" t="s">
        <v>359</v>
      </c>
    </row>
    <row r="34" spans="1:18" ht="15" customHeight="1" x14ac:dyDescent="0.2">
      <c r="A34" s="105"/>
      <c r="B34" s="105"/>
      <c r="C34" s="105"/>
      <c r="D34" s="105"/>
      <c r="E34" s="105"/>
      <c r="F34" s="105"/>
      <c r="G34" s="105"/>
      <c r="H34" s="105"/>
      <c r="I34" s="105"/>
      <c r="J34" s="106"/>
      <c r="K34" s="105"/>
      <c r="L34" s="105"/>
      <c r="M34" s="105"/>
      <c r="N34" s="105"/>
      <c r="O34" s="105"/>
      <c r="P34" s="105"/>
      <c r="Q34" s="105"/>
      <c r="R34" s="105"/>
    </row>
    <row r="35" spans="1:18" ht="15" customHeight="1" x14ac:dyDescent="0.2">
      <c r="A35" s="105" t="s">
        <v>360</v>
      </c>
      <c r="B35" s="105"/>
      <c r="C35" s="105"/>
      <c r="D35" s="105"/>
      <c r="E35" s="105"/>
      <c r="F35" s="105"/>
      <c r="G35" s="105"/>
      <c r="H35" s="105"/>
      <c r="I35" s="105"/>
      <c r="J35" s="106"/>
      <c r="K35" s="105"/>
      <c r="L35" s="105"/>
      <c r="M35" s="105"/>
      <c r="N35" s="105"/>
      <c r="O35" s="105"/>
      <c r="P35" s="105"/>
      <c r="Q35" s="105"/>
      <c r="R35" s="105"/>
    </row>
    <row r="36" spans="1:18" ht="15" customHeight="1" x14ac:dyDescent="0.2">
      <c r="A36" s="105"/>
      <c r="B36" s="105" t="s">
        <v>179</v>
      </c>
      <c r="C36" s="105"/>
      <c r="D36" s="105"/>
      <c r="E36" s="105">
        <v>82.933999999999997</v>
      </c>
      <c r="F36" s="105">
        <v>71.936000000000007</v>
      </c>
      <c r="G36" s="105">
        <v>73.326999999999998</v>
      </c>
      <c r="H36" s="105">
        <v>74.766000000000005</v>
      </c>
      <c r="I36" s="105">
        <v>76.340999999999994</v>
      </c>
      <c r="J36" s="106" t="s">
        <v>359</v>
      </c>
      <c r="K36" s="106" t="s">
        <v>359</v>
      </c>
      <c r="L36" s="106" t="s">
        <v>359</v>
      </c>
      <c r="M36" s="106" t="s">
        <v>359</v>
      </c>
      <c r="N36" s="106" t="s">
        <v>359</v>
      </c>
      <c r="O36" s="106" t="s">
        <v>359</v>
      </c>
      <c r="P36" s="106" t="s">
        <v>359</v>
      </c>
      <c r="Q36" s="106" t="s">
        <v>359</v>
      </c>
      <c r="R36" s="106" t="s">
        <v>359</v>
      </c>
    </row>
    <row r="37" spans="1:18" ht="15" customHeight="1" x14ac:dyDescent="0.2">
      <c r="A37" s="105"/>
      <c r="B37" s="105" t="s">
        <v>180</v>
      </c>
      <c r="C37" s="105"/>
      <c r="D37" s="105"/>
      <c r="E37" s="105">
        <v>50.771000000000001</v>
      </c>
      <c r="F37" s="105">
        <v>124.711</v>
      </c>
      <c r="G37" s="105">
        <v>126.75</v>
      </c>
      <c r="H37" s="105">
        <v>129.36000000000001</v>
      </c>
      <c r="I37" s="105">
        <v>132.30799999999999</v>
      </c>
      <c r="J37" s="106" t="s">
        <v>359</v>
      </c>
      <c r="K37" s="106" t="s">
        <v>359</v>
      </c>
      <c r="L37" s="106" t="s">
        <v>359</v>
      </c>
      <c r="M37" s="106" t="s">
        <v>359</v>
      </c>
      <c r="N37" s="106" t="s">
        <v>359</v>
      </c>
      <c r="O37" s="106" t="s">
        <v>359</v>
      </c>
      <c r="P37" s="106" t="s">
        <v>359</v>
      </c>
      <c r="Q37" s="106" t="s">
        <v>359</v>
      </c>
      <c r="R37" s="106" t="s">
        <v>359</v>
      </c>
    </row>
    <row r="38" spans="1:18" ht="3" customHeight="1" x14ac:dyDescent="0.2">
      <c r="A38" s="105"/>
      <c r="B38" s="105"/>
      <c r="C38" s="105"/>
      <c r="D38" s="105"/>
      <c r="E38" s="106" t="s">
        <v>353</v>
      </c>
      <c r="F38" s="106" t="s">
        <v>353</v>
      </c>
      <c r="G38" s="106" t="s">
        <v>353</v>
      </c>
      <c r="H38" s="106" t="s">
        <v>353</v>
      </c>
      <c r="I38" s="106" t="s">
        <v>353</v>
      </c>
      <c r="J38" s="106" t="s">
        <v>353</v>
      </c>
      <c r="K38" s="106" t="s">
        <v>353</v>
      </c>
      <c r="L38" s="106" t="s">
        <v>353</v>
      </c>
      <c r="M38" s="106" t="s">
        <v>353</v>
      </c>
      <c r="N38" s="106" t="s">
        <v>353</v>
      </c>
      <c r="O38" s="106" t="s">
        <v>353</v>
      </c>
      <c r="P38" s="106" t="s">
        <v>353</v>
      </c>
      <c r="Q38" s="106" t="s">
        <v>353</v>
      </c>
      <c r="R38" s="106" t="s">
        <v>353</v>
      </c>
    </row>
    <row r="39" spans="1:18" ht="15" customHeight="1" x14ac:dyDescent="0.2">
      <c r="A39" s="109"/>
      <c r="B39" s="109"/>
      <c r="C39" s="109"/>
      <c r="D39" s="109" t="s">
        <v>4</v>
      </c>
      <c r="E39" s="109">
        <v>133.70500000000001</v>
      </c>
      <c r="F39" s="109">
        <v>196.64699999999999</v>
      </c>
      <c r="G39" s="109">
        <v>200.077</v>
      </c>
      <c r="H39" s="109">
        <v>204.126</v>
      </c>
      <c r="I39" s="109">
        <v>208.649</v>
      </c>
      <c r="J39" s="110" t="s">
        <v>359</v>
      </c>
      <c r="K39" s="110" t="s">
        <v>359</v>
      </c>
      <c r="L39" s="110" t="s">
        <v>359</v>
      </c>
      <c r="M39" s="110" t="s">
        <v>359</v>
      </c>
      <c r="N39" s="110" t="s">
        <v>359</v>
      </c>
      <c r="O39" s="110" t="s">
        <v>359</v>
      </c>
      <c r="P39" s="110" t="s">
        <v>359</v>
      </c>
      <c r="Q39" s="110" t="s">
        <v>359</v>
      </c>
      <c r="R39" s="110" t="s">
        <v>359</v>
      </c>
    </row>
    <row r="40" spans="1:18" ht="15" customHeight="1" x14ac:dyDescent="0.2">
      <c r="A40" s="111"/>
      <c r="B40" s="111"/>
      <c r="C40" s="111"/>
      <c r="D40" s="111"/>
      <c r="E40" s="111"/>
      <c r="F40" s="111"/>
      <c r="G40" s="111"/>
      <c r="H40" s="111"/>
      <c r="I40" s="111"/>
      <c r="J40" s="111"/>
      <c r="K40" s="111"/>
      <c r="L40" s="111"/>
      <c r="M40" s="111"/>
      <c r="N40" s="111"/>
      <c r="O40" s="111"/>
      <c r="P40" s="111"/>
      <c r="Q40" s="111"/>
      <c r="R40" s="111"/>
    </row>
    <row r="41" spans="1:18" ht="15" customHeight="1" x14ac:dyDescent="0.2">
      <c r="A41" s="111" t="s">
        <v>361</v>
      </c>
      <c r="B41" s="111"/>
      <c r="C41" s="111"/>
      <c r="D41" s="111"/>
      <c r="E41" s="111"/>
      <c r="F41" s="111"/>
      <c r="G41" s="111"/>
      <c r="H41" s="111"/>
      <c r="I41" s="111"/>
      <c r="J41" s="111"/>
      <c r="K41" s="111"/>
      <c r="L41" s="111"/>
      <c r="M41" s="111"/>
      <c r="N41" s="111"/>
      <c r="O41" s="111"/>
      <c r="P41" s="111"/>
      <c r="Q41" s="111"/>
      <c r="R41" s="111"/>
    </row>
    <row r="42" spans="1:18" ht="15" customHeight="1" x14ac:dyDescent="0.2">
      <c r="A42" s="111"/>
      <c r="B42" s="111"/>
      <c r="C42" s="111"/>
      <c r="D42" s="111"/>
      <c r="E42" s="111"/>
      <c r="F42" s="111"/>
      <c r="G42" s="111"/>
      <c r="H42" s="111"/>
      <c r="I42" s="111"/>
      <c r="J42" s="111"/>
      <c r="K42" s="111"/>
      <c r="L42" s="111"/>
      <c r="M42" s="111"/>
      <c r="N42" s="111"/>
      <c r="O42" s="111"/>
      <c r="P42" s="111"/>
      <c r="Q42" s="111"/>
      <c r="R42" s="111"/>
    </row>
    <row r="43" spans="1:18" ht="15" customHeight="1" x14ac:dyDescent="0.2">
      <c r="A43" s="138" t="s">
        <v>362</v>
      </c>
      <c r="B43" s="138"/>
      <c r="C43" s="138"/>
      <c r="D43" s="138"/>
      <c r="E43" s="138"/>
      <c r="F43" s="138"/>
      <c r="G43" s="138"/>
      <c r="H43" s="138"/>
      <c r="I43" s="138"/>
      <c r="J43" s="138"/>
      <c r="K43" s="138"/>
      <c r="L43" s="138"/>
      <c r="M43" s="138"/>
      <c r="N43" s="138"/>
      <c r="O43" s="138"/>
      <c r="P43" s="138"/>
      <c r="Q43" s="138"/>
      <c r="R43" s="138"/>
    </row>
    <row r="44" spans="1:18" ht="15" customHeight="1" x14ac:dyDescent="0.2">
      <c r="A44" s="138"/>
      <c r="B44" s="138"/>
      <c r="C44" s="138"/>
      <c r="D44" s="138"/>
      <c r="E44" s="138"/>
      <c r="F44" s="138"/>
      <c r="G44" s="138"/>
      <c r="H44" s="138"/>
      <c r="I44" s="138"/>
      <c r="J44" s="138"/>
      <c r="K44" s="138"/>
      <c r="L44" s="138"/>
      <c r="M44" s="138"/>
      <c r="N44" s="138"/>
      <c r="O44" s="138"/>
      <c r="P44" s="138"/>
      <c r="Q44" s="138"/>
      <c r="R44" s="138"/>
    </row>
    <row r="45" spans="1:18" ht="15" customHeight="1" x14ac:dyDescent="0.2">
      <c r="A45" s="111"/>
      <c r="B45" s="111"/>
      <c r="C45" s="111"/>
      <c r="D45" s="111"/>
      <c r="E45" s="111"/>
      <c r="F45" s="111"/>
      <c r="G45" s="111"/>
      <c r="H45" s="111"/>
      <c r="I45" s="111"/>
      <c r="J45" s="111"/>
      <c r="K45" s="111"/>
      <c r="L45" s="111"/>
      <c r="M45" s="111"/>
      <c r="N45" s="111"/>
      <c r="O45" s="111"/>
      <c r="P45" s="111"/>
      <c r="Q45" s="111"/>
      <c r="R45" s="111"/>
    </row>
    <row r="46" spans="1:18" ht="15" customHeight="1" x14ac:dyDescent="0.2">
      <c r="A46" s="138" t="s">
        <v>363</v>
      </c>
      <c r="B46" s="138"/>
      <c r="C46" s="138"/>
      <c r="D46" s="138"/>
      <c r="E46" s="138"/>
      <c r="F46" s="138"/>
      <c r="G46" s="138"/>
      <c r="H46" s="138"/>
      <c r="I46" s="138"/>
      <c r="J46" s="138"/>
      <c r="K46" s="138"/>
      <c r="L46" s="138"/>
      <c r="M46" s="138"/>
      <c r="N46" s="138"/>
      <c r="O46" s="138"/>
      <c r="P46" s="138"/>
      <c r="Q46" s="138"/>
      <c r="R46" s="138"/>
    </row>
    <row r="47" spans="1:18" ht="15" customHeight="1" x14ac:dyDescent="0.2">
      <c r="A47" s="138"/>
      <c r="B47" s="138"/>
      <c r="C47" s="138"/>
      <c r="D47" s="138"/>
      <c r="E47" s="138"/>
      <c r="F47" s="138"/>
      <c r="G47" s="138"/>
      <c r="H47" s="138"/>
      <c r="I47" s="138"/>
      <c r="J47" s="138"/>
      <c r="K47" s="138"/>
      <c r="L47" s="138"/>
      <c r="M47" s="138"/>
      <c r="N47" s="138"/>
      <c r="O47" s="138"/>
      <c r="P47" s="138"/>
      <c r="Q47" s="138"/>
      <c r="R47" s="138"/>
    </row>
    <row r="48" spans="1:18" ht="15" customHeight="1" x14ac:dyDescent="0.2">
      <c r="A48" s="138"/>
      <c r="B48" s="138"/>
      <c r="C48" s="138"/>
      <c r="D48" s="138"/>
      <c r="E48" s="138"/>
      <c r="F48" s="138"/>
      <c r="G48" s="138"/>
      <c r="H48" s="138"/>
      <c r="I48" s="138"/>
      <c r="J48" s="138"/>
      <c r="K48" s="138"/>
      <c r="L48" s="138"/>
      <c r="M48" s="138"/>
      <c r="N48" s="138"/>
      <c r="O48" s="138"/>
      <c r="P48" s="138"/>
      <c r="Q48" s="138"/>
      <c r="R48" s="138"/>
    </row>
    <row r="49" spans="1:18" ht="15" customHeight="1" x14ac:dyDescent="0.2">
      <c r="A49" s="111"/>
      <c r="B49" s="111"/>
      <c r="C49" s="111"/>
      <c r="D49" s="111"/>
      <c r="E49" s="111"/>
      <c r="F49" s="111"/>
      <c r="G49" s="111"/>
      <c r="H49" s="111"/>
      <c r="I49" s="111"/>
      <c r="J49" s="111"/>
      <c r="K49" s="111"/>
      <c r="L49" s="111"/>
      <c r="M49" s="111"/>
      <c r="N49" s="111"/>
      <c r="O49" s="111"/>
      <c r="P49" s="111"/>
      <c r="Q49" s="111"/>
      <c r="R49" s="111"/>
    </row>
    <row r="50" spans="1:18" ht="15" customHeight="1" x14ac:dyDescent="0.2">
      <c r="A50" s="111" t="s">
        <v>364</v>
      </c>
      <c r="B50" s="111"/>
      <c r="C50" s="111"/>
      <c r="D50" s="111"/>
      <c r="E50" s="111"/>
      <c r="F50" s="111"/>
      <c r="G50" s="111"/>
      <c r="H50" s="111"/>
      <c r="I50" s="111"/>
      <c r="J50" s="111"/>
      <c r="K50" s="111"/>
      <c r="L50" s="111"/>
      <c r="M50" s="111"/>
      <c r="N50" s="111"/>
      <c r="O50" s="111"/>
      <c r="P50" s="111"/>
      <c r="Q50" s="111"/>
      <c r="R50" s="111"/>
    </row>
    <row r="51" spans="1:18" ht="15" customHeight="1" x14ac:dyDescent="0.2">
      <c r="A51" s="111"/>
      <c r="B51" s="111"/>
      <c r="C51" s="111"/>
      <c r="D51" s="111"/>
      <c r="E51" s="111"/>
      <c r="F51" s="111"/>
      <c r="G51" s="111"/>
      <c r="H51" s="111"/>
      <c r="I51" s="111"/>
      <c r="J51" s="111"/>
      <c r="K51" s="111"/>
      <c r="L51" s="111"/>
      <c r="M51" s="111"/>
      <c r="N51" s="111"/>
      <c r="O51" s="111"/>
      <c r="P51" s="111"/>
      <c r="Q51" s="111"/>
      <c r="R51" s="111"/>
    </row>
    <row r="52" spans="1:18" s="112" customFormat="1" ht="15" customHeight="1" x14ac:dyDescent="0.25">
      <c r="A52" s="138" t="s">
        <v>365</v>
      </c>
      <c r="B52" s="138"/>
      <c r="C52" s="138"/>
      <c r="D52" s="138"/>
      <c r="E52" s="138"/>
      <c r="F52" s="138"/>
      <c r="G52" s="138"/>
      <c r="H52" s="138"/>
      <c r="I52" s="138"/>
      <c r="J52" s="138"/>
      <c r="K52" s="138"/>
      <c r="L52" s="138"/>
      <c r="M52" s="138"/>
      <c r="N52" s="138"/>
      <c r="O52" s="138"/>
      <c r="P52" s="138"/>
      <c r="Q52" s="138"/>
      <c r="R52" s="138"/>
    </row>
    <row r="53" spans="1:18" s="112" customFormat="1" ht="15" customHeight="1" x14ac:dyDescent="0.25">
      <c r="A53" s="138"/>
      <c r="B53" s="138"/>
      <c r="C53" s="138"/>
      <c r="D53" s="138"/>
      <c r="E53" s="138"/>
      <c r="F53" s="138"/>
      <c r="G53" s="138"/>
      <c r="H53" s="138"/>
      <c r="I53" s="138"/>
      <c r="J53" s="138"/>
      <c r="K53" s="138"/>
      <c r="L53" s="138"/>
      <c r="M53" s="138"/>
      <c r="N53" s="138"/>
      <c r="O53" s="138"/>
      <c r="P53" s="138"/>
      <c r="Q53" s="138"/>
      <c r="R53" s="138"/>
    </row>
    <row r="54" spans="1:18" s="112" customFormat="1" ht="15" customHeight="1" x14ac:dyDescent="0.25">
      <c r="A54" s="138"/>
      <c r="B54" s="138"/>
      <c r="C54" s="138"/>
      <c r="D54" s="138"/>
      <c r="E54" s="138"/>
      <c r="F54" s="138"/>
      <c r="G54" s="138"/>
      <c r="H54" s="138"/>
      <c r="I54" s="138"/>
      <c r="J54" s="138"/>
      <c r="K54" s="138"/>
      <c r="L54" s="138"/>
      <c r="M54" s="138"/>
      <c r="N54" s="138"/>
      <c r="O54" s="138"/>
      <c r="P54" s="138"/>
      <c r="Q54" s="138"/>
      <c r="R54" s="138"/>
    </row>
    <row r="55" spans="1:18" ht="15" customHeight="1" x14ac:dyDescent="0.2">
      <c r="A55" s="112"/>
      <c r="B55" s="112"/>
      <c r="C55" s="112"/>
      <c r="D55" s="112"/>
      <c r="E55" s="112"/>
      <c r="F55" s="112"/>
      <c r="G55" s="112"/>
      <c r="H55" s="112"/>
      <c r="I55" s="112"/>
      <c r="J55" s="112"/>
      <c r="K55" s="112"/>
      <c r="L55" s="112"/>
      <c r="M55" s="112"/>
      <c r="N55" s="112"/>
      <c r="O55" s="112"/>
      <c r="P55" s="112"/>
      <c r="Q55" s="112"/>
      <c r="R55" s="112"/>
    </row>
    <row r="56" spans="1:18" ht="15" customHeight="1" x14ac:dyDescent="0.2">
      <c r="A56" s="139" t="s">
        <v>366</v>
      </c>
      <c r="B56" s="139"/>
      <c r="C56" s="139"/>
      <c r="D56" s="139"/>
      <c r="E56" s="139"/>
      <c r="F56" s="139"/>
      <c r="G56" s="139"/>
      <c r="H56" s="139"/>
      <c r="I56" s="139"/>
      <c r="J56" s="139"/>
      <c r="K56" s="139"/>
      <c r="L56" s="139"/>
      <c r="M56" s="139"/>
      <c r="N56" s="139"/>
      <c r="O56" s="139"/>
      <c r="P56" s="139"/>
      <c r="Q56" s="139"/>
      <c r="R56" s="139"/>
    </row>
    <row r="57" spans="1:18" ht="15" customHeight="1" x14ac:dyDescent="0.2">
      <c r="A57" s="139"/>
      <c r="B57" s="139"/>
      <c r="C57" s="139"/>
      <c r="D57" s="139"/>
      <c r="E57" s="139"/>
      <c r="F57" s="139"/>
      <c r="G57" s="139"/>
      <c r="H57" s="139"/>
      <c r="I57" s="139"/>
      <c r="J57" s="139"/>
      <c r="K57" s="139"/>
      <c r="L57" s="139"/>
      <c r="M57" s="139"/>
      <c r="N57" s="139"/>
      <c r="O57" s="139"/>
      <c r="P57" s="139"/>
      <c r="Q57" s="139"/>
      <c r="R57" s="139"/>
    </row>
    <row r="58" spans="1:18" ht="15" customHeight="1" x14ac:dyDescent="0.2">
      <c r="A58" s="139"/>
      <c r="B58" s="139"/>
      <c r="C58" s="139"/>
      <c r="D58" s="139"/>
      <c r="E58" s="139"/>
      <c r="F58" s="139"/>
      <c r="G58" s="139"/>
      <c r="H58" s="139"/>
      <c r="I58" s="139"/>
      <c r="J58" s="139"/>
      <c r="K58" s="139"/>
      <c r="L58" s="139"/>
      <c r="M58" s="139"/>
      <c r="N58" s="139"/>
      <c r="O58" s="139"/>
      <c r="P58" s="139"/>
      <c r="Q58" s="139"/>
      <c r="R58" s="139"/>
    </row>
    <row r="59" spans="1:18" ht="15" customHeight="1" x14ac:dyDescent="0.2">
      <c r="A59" s="139"/>
      <c r="B59" s="139"/>
      <c r="C59" s="139"/>
      <c r="D59" s="139"/>
      <c r="E59" s="139"/>
      <c r="F59" s="139"/>
      <c r="G59" s="139"/>
      <c r="H59" s="139"/>
      <c r="I59" s="139"/>
      <c r="J59" s="139"/>
      <c r="K59" s="139"/>
      <c r="L59" s="139"/>
      <c r="M59" s="139"/>
      <c r="N59" s="139"/>
      <c r="O59" s="139"/>
      <c r="P59" s="139"/>
      <c r="Q59" s="139"/>
      <c r="R59" s="139"/>
    </row>
    <row r="60" spans="1:18" ht="15" customHeight="1" x14ac:dyDescent="0.2">
      <c r="A60" s="139"/>
      <c r="B60" s="139"/>
      <c r="C60" s="139"/>
      <c r="D60" s="139"/>
      <c r="E60" s="139"/>
      <c r="F60" s="139"/>
      <c r="G60" s="139"/>
      <c r="H60" s="139"/>
      <c r="I60" s="139"/>
      <c r="J60" s="139"/>
      <c r="K60" s="139"/>
      <c r="L60" s="139"/>
      <c r="M60" s="139"/>
      <c r="N60" s="139"/>
      <c r="O60" s="139"/>
      <c r="P60" s="139"/>
      <c r="Q60" s="139"/>
      <c r="R60" s="139"/>
    </row>
    <row r="61" spans="1:18" ht="15" customHeight="1" x14ac:dyDescent="0.2">
      <c r="A61" s="139"/>
      <c r="B61" s="139"/>
      <c r="C61" s="139"/>
      <c r="D61" s="139"/>
      <c r="E61" s="139"/>
      <c r="F61" s="139"/>
      <c r="G61" s="139"/>
      <c r="H61" s="139"/>
      <c r="I61" s="139"/>
      <c r="J61" s="139"/>
      <c r="K61" s="139"/>
      <c r="L61" s="139"/>
      <c r="M61" s="139"/>
      <c r="N61" s="139"/>
      <c r="O61" s="139"/>
      <c r="P61" s="139"/>
      <c r="Q61" s="139"/>
      <c r="R61" s="139"/>
    </row>
    <row r="62" spans="1:18" ht="15" customHeight="1" x14ac:dyDescent="0.2">
      <c r="A62" s="113"/>
      <c r="B62" s="113"/>
      <c r="C62" s="113"/>
      <c r="D62" s="113"/>
      <c r="E62" s="113"/>
      <c r="F62" s="113"/>
      <c r="G62" s="113"/>
      <c r="H62" s="113"/>
      <c r="I62" s="113"/>
      <c r="J62" s="113"/>
      <c r="K62" s="113"/>
      <c r="L62" s="113"/>
      <c r="M62" s="113"/>
      <c r="N62" s="113"/>
      <c r="O62" s="113"/>
      <c r="P62" s="113"/>
      <c r="Q62" s="113"/>
      <c r="R62" s="113"/>
    </row>
    <row r="63" spans="1:18" ht="15" customHeight="1" x14ac:dyDescent="0.2">
      <c r="A63" s="114"/>
      <c r="B63" s="114"/>
      <c r="C63" s="114"/>
      <c r="D63" s="114"/>
      <c r="E63" s="114"/>
      <c r="F63" s="114"/>
      <c r="G63" s="114"/>
      <c r="H63" s="114"/>
      <c r="I63" s="114"/>
      <c r="J63" s="114"/>
      <c r="K63" s="114"/>
      <c r="L63" s="114"/>
      <c r="M63" s="114"/>
      <c r="N63" s="114"/>
      <c r="O63" s="114"/>
      <c r="P63" s="114"/>
      <c r="Q63" s="114"/>
      <c r="R63" s="114"/>
    </row>
    <row r="64" spans="1:18" ht="15" customHeight="1" x14ac:dyDescent="0.2">
      <c r="A64" s="115"/>
      <c r="B64" s="114"/>
      <c r="C64" s="114"/>
      <c r="D64" s="114"/>
      <c r="E64" s="114"/>
      <c r="F64" s="114"/>
      <c r="G64" s="114"/>
      <c r="H64" s="114"/>
      <c r="I64" s="114"/>
      <c r="J64" s="114"/>
      <c r="K64" s="114"/>
      <c r="L64" s="114"/>
      <c r="M64" s="114"/>
      <c r="N64" s="114"/>
      <c r="O64" s="114"/>
      <c r="P64" s="114"/>
      <c r="Q64" s="114"/>
      <c r="R64" s="114"/>
    </row>
  </sheetData>
  <mergeCells count="11">
    <mergeCell ref="E12:R12"/>
    <mergeCell ref="A2:D2"/>
    <mergeCell ref="A5:R5"/>
    <mergeCell ref="A6:R6"/>
    <mergeCell ref="A7:E7"/>
    <mergeCell ref="Q9:R9"/>
    <mergeCell ref="E13:R13"/>
    <mergeCell ref="A43:R44"/>
    <mergeCell ref="A46:R48"/>
    <mergeCell ref="A52:R54"/>
    <mergeCell ref="A56:R61"/>
  </mergeCells>
  <hyperlinks>
    <hyperlink ref="A2"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6"/>
  <sheetViews>
    <sheetView workbookViewId="0">
      <selection activeCell="G38" sqref="G38"/>
    </sheetView>
  </sheetViews>
  <sheetFormatPr defaultRowHeight="15" x14ac:dyDescent="0.25"/>
  <cols>
    <col min="1" max="1" width="46" customWidth="1"/>
    <col min="2" max="50" width="9.7109375" customWidth="1"/>
    <col min="51" max="51" width="20.42578125" customWidth="1"/>
  </cols>
  <sheetData>
    <row r="1" spans="1:50" ht="20.100000000000001" customHeight="1" x14ac:dyDescent="0.25">
      <c r="A1" s="146" t="s">
        <v>367</v>
      </c>
      <c r="B1" s="146"/>
      <c r="C1" s="146"/>
      <c r="D1" s="146"/>
      <c r="E1" s="146"/>
      <c r="F1" s="146"/>
      <c r="G1" s="146"/>
    </row>
    <row r="2" spans="1:50" ht="14.1" customHeight="1" x14ac:dyDescent="0.25">
      <c r="A2" s="147" t="s">
        <v>368</v>
      </c>
      <c r="B2" s="147"/>
      <c r="C2" s="147"/>
      <c r="D2" s="147"/>
      <c r="E2" s="147"/>
      <c r="F2" s="147"/>
      <c r="G2" s="147"/>
    </row>
    <row r="3" spans="1:50" ht="25.5" x14ac:dyDescent="0.25">
      <c r="A3" s="116" t="s">
        <v>369</v>
      </c>
      <c r="B3" s="117" t="s">
        <v>217</v>
      </c>
      <c r="C3" s="117" t="s">
        <v>218</v>
      </c>
      <c r="D3" s="117" t="s">
        <v>219</v>
      </c>
      <c r="E3" s="117" t="s">
        <v>220</v>
      </c>
      <c r="F3" s="117" t="s">
        <v>221</v>
      </c>
      <c r="G3" s="117" t="s">
        <v>222</v>
      </c>
      <c r="H3" s="117" t="s">
        <v>223</v>
      </c>
      <c r="I3" s="117" t="s">
        <v>224</v>
      </c>
      <c r="J3" s="117" t="s">
        <v>225</v>
      </c>
      <c r="K3" s="117" t="s">
        <v>226</v>
      </c>
      <c r="L3" s="117" t="s">
        <v>227</v>
      </c>
      <c r="M3" s="117" t="s">
        <v>228</v>
      </c>
      <c r="N3" s="117" t="s">
        <v>229</v>
      </c>
      <c r="O3" s="117" t="s">
        <v>230</v>
      </c>
      <c r="P3" s="117" t="s">
        <v>231</v>
      </c>
      <c r="Q3" s="117" t="s">
        <v>232</v>
      </c>
      <c r="R3" s="117" t="s">
        <v>233</v>
      </c>
      <c r="S3" s="117" t="s">
        <v>234</v>
      </c>
      <c r="T3" s="117" t="s">
        <v>235</v>
      </c>
      <c r="U3" s="117" t="s">
        <v>236</v>
      </c>
      <c r="V3" s="117" t="s">
        <v>237</v>
      </c>
      <c r="W3" s="117" t="s">
        <v>238</v>
      </c>
      <c r="X3" s="117" t="s">
        <v>239</v>
      </c>
      <c r="Y3" s="117" t="s">
        <v>240</v>
      </c>
      <c r="Z3" s="117" t="s">
        <v>241</v>
      </c>
      <c r="AA3" s="117" t="s">
        <v>242</v>
      </c>
      <c r="AB3" s="117" t="s">
        <v>243</v>
      </c>
      <c r="AC3" s="117" t="s">
        <v>244</v>
      </c>
      <c r="AD3" s="117" t="s">
        <v>245</v>
      </c>
      <c r="AE3" s="117" t="s">
        <v>246</v>
      </c>
      <c r="AF3" s="117" t="s">
        <v>247</v>
      </c>
      <c r="AG3" s="117" t="s">
        <v>248</v>
      </c>
      <c r="AH3" s="117" t="s">
        <v>249</v>
      </c>
      <c r="AI3" s="117" t="s">
        <v>250</v>
      </c>
      <c r="AJ3" s="117" t="s">
        <v>251</v>
      </c>
      <c r="AK3" s="117" t="s">
        <v>252</v>
      </c>
      <c r="AL3" s="117" t="s">
        <v>253</v>
      </c>
      <c r="AM3" s="117" t="s">
        <v>254</v>
      </c>
      <c r="AN3" s="117" t="s">
        <v>255</v>
      </c>
      <c r="AO3" s="117" t="s">
        <v>256</v>
      </c>
      <c r="AP3" s="117" t="s">
        <v>257</v>
      </c>
      <c r="AQ3" s="117" t="s">
        <v>258</v>
      </c>
      <c r="AR3" s="117" t="s">
        <v>259</v>
      </c>
      <c r="AS3" s="117" t="s">
        <v>260</v>
      </c>
      <c r="AT3" s="117" t="s">
        <v>261</v>
      </c>
      <c r="AU3" s="117" t="s">
        <v>262</v>
      </c>
      <c r="AV3" s="117" t="s">
        <v>263</v>
      </c>
      <c r="AW3" s="117" t="s">
        <v>264</v>
      </c>
      <c r="AX3" s="117" t="s">
        <v>265</v>
      </c>
    </row>
    <row r="4" spans="1:50" x14ac:dyDescent="0.25">
      <c r="A4" s="118" t="s">
        <v>370</v>
      </c>
      <c r="B4" s="119">
        <v>934</v>
      </c>
      <c r="C4" s="119">
        <v>226</v>
      </c>
      <c r="D4" s="119">
        <v>1055</v>
      </c>
      <c r="E4" s="119">
        <v>1077</v>
      </c>
      <c r="F4" s="119">
        <v>1114</v>
      </c>
      <c r="G4" s="119">
        <v>1297</v>
      </c>
      <c r="H4" s="119">
        <v>1226</v>
      </c>
      <c r="I4" s="119">
        <v>1379</v>
      </c>
      <c r="J4" s="119">
        <v>1634</v>
      </c>
      <c r="K4" s="119">
        <v>1629</v>
      </c>
      <c r="L4" s="119">
        <v>1550</v>
      </c>
      <c r="M4" s="119">
        <v>1580</v>
      </c>
      <c r="N4" s="119">
        <v>1748</v>
      </c>
      <c r="O4" s="119">
        <v>1776</v>
      </c>
      <c r="P4" s="119">
        <v>1840</v>
      </c>
      <c r="Q4" s="119">
        <v>1987</v>
      </c>
      <c r="R4" s="119">
        <v>2218</v>
      </c>
      <c r="S4" s="119">
        <v>2337</v>
      </c>
      <c r="T4" s="119">
        <v>2313</v>
      </c>
      <c r="U4" s="119">
        <v>2302</v>
      </c>
      <c r="V4" s="119">
        <v>2395</v>
      </c>
      <c r="W4" s="119">
        <v>2158</v>
      </c>
      <c r="X4" s="119">
        <v>2246</v>
      </c>
      <c r="Y4" s="119">
        <v>2320</v>
      </c>
      <c r="Z4" s="119">
        <v>2626</v>
      </c>
      <c r="AA4" s="119">
        <v>2531</v>
      </c>
      <c r="AB4" s="119">
        <v>2849</v>
      </c>
      <c r="AC4" s="119">
        <v>3311</v>
      </c>
      <c r="AD4" s="119">
        <v>3553</v>
      </c>
      <c r="AE4" s="119">
        <v>3580</v>
      </c>
      <c r="AF4" s="119">
        <v>3689</v>
      </c>
      <c r="AG4" s="119">
        <v>3865</v>
      </c>
      <c r="AH4" s="119">
        <v>3920</v>
      </c>
      <c r="AI4" s="119">
        <v>4047</v>
      </c>
      <c r="AJ4" s="119">
        <v>4571</v>
      </c>
      <c r="AK4" s="119">
        <v>4754</v>
      </c>
      <c r="AL4" s="119">
        <v>4609</v>
      </c>
      <c r="AM4" s="119">
        <v>4407</v>
      </c>
      <c r="AN4" s="119">
        <v>4127</v>
      </c>
      <c r="AO4" s="119">
        <v>4334</v>
      </c>
      <c r="AP4" s="119">
        <v>4369</v>
      </c>
      <c r="AQ4" s="119">
        <v>4440</v>
      </c>
      <c r="AR4" s="119">
        <v>4563</v>
      </c>
      <c r="AS4" s="119">
        <v>4538</v>
      </c>
      <c r="AT4" s="119">
        <v>5079</v>
      </c>
      <c r="AU4" s="119">
        <v>5081</v>
      </c>
      <c r="AV4" s="119">
        <v>5081</v>
      </c>
      <c r="AW4" s="119">
        <v>5081</v>
      </c>
      <c r="AX4" s="119">
        <v>5081</v>
      </c>
    </row>
    <row r="5" spans="1:50" x14ac:dyDescent="0.25">
      <c r="A5" s="118" t="s">
        <v>371</v>
      </c>
      <c r="B5" s="119">
        <v>346</v>
      </c>
      <c r="C5" s="119">
        <v>87</v>
      </c>
      <c r="D5" s="119">
        <v>429</v>
      </c>
      <c r="E5" s="119">
        <v>453</v>
      </c>
      <c r="F5" s="119">
        <v>514</v>
      </c>
      <c r="G5" s="119">
        <v>600</v>
      </c>
      <c r="H5" s="119">
        <v>647</v>
      </c>
      <c r="I5" s="119">
        <v>723</v>
      </c>
      <c r="J5" s="119">
        <v>811</v>
      </c>
      <c r="K5" s="119">
        <v>891</v>
      </c>
      <c r="L5" s="119">
        <v>1040</v>
      </c>
      <c r="M5" s="119">
        <v>1031</v>
      </c>
      <c r="N5" s="119">
        <v>1260</v>
      </c>
      <c r="O5" s="119">
        <v>1330</v>
      </c>
      <c r="P5" s="119">
        <v>1349</v>
      </c>
      <c r="Q5" s="119">
        <v>1584</v>
      </c>
      <c r="R5" s="119">
        <v>1911</v>
      </c>
      <c r="S5" s="119">
        <v>2207</v>
      </c>
      <c r="T5" s="119">
        <v>2367</v>
      </c>
      <c r="U5" s="119">
        <v>2510</v>
      </c>
      <c r="V5" s="119">
        <v>2659</v>
      </c>
      <c r="W5" s="119">
        <v>2803</v>
      </c>
      <c r="X5" s="119">
        <v>3004</v>
      </c>
      <c r="Y5" s="119">
        <v>3195</v>
      </c>
      <c r="Z5" s="119">
        <v>3397</v>
      </c>
      <c r="AA5" s="119">
        <v>3669</v>
      </c>
      <c r="AB5" s="119">
        <v>3991</v>
      </c>
      <c r="AC5" s="119">
        <v>4422</v>
      </c>
      <c r="AD5" s="119">
        <v>4628</v>
      </c>
      <c r="AE5" s="119">
        <v>4837</v>
      </c>
      <c r="AF5" s="119">
        <v>5090</v>
      </c>
      <c r="AG5" s="119">
        <v>5358</v>
      </c>
      <c r="AH5" s="119">
        <v>5590</v>
      </c>
      <c r="AI5" s="119">
        <v>5838</v>
      </c>
      <c r="AJ5" s="119">
        <v>6080</v>
      </c>
      <c r="AK5" s="119">
        <v>6437</v>
      </c>
      <c r="AL5" s="119">
        <v>6474</v>
      </c>
      <c r="AM5" s="119">
        <v>6528</v>
      </c>
      <c r="AN5" s="119">
        <v>6196</v>
      </c>
      <c r="AO5" s="119">
        <v>6511</v>
      </c>
      <c r="AP5" s="119">
        <v>6690</v>
      </c>
      <c r="AQ5" s="119">
        <v>6773</v>
      </c>
      <c r="AR5" s="119">
        <v>6919</v>
      </c>
      <c r="AS5" s="119">
        <v>6877</v>
      </c>
      <c r="AT5" s="119">
        <v>7215</v>
      </c>
      <c r="AU5" s="119">
        <v>7215</v>
      </c>
      <c r="AV5" s="119">
        <v>7215</v>
      </c>
      <c r="AW5" s="119">
        <v>7215</v>
      </c>
      <c r="AX5" s="119">
        <v>7215</v>
      </c>
    </row>
    <row r="6" spans="1:50" x14ac:dyDescent="0.25">
      <c r="A6" s="118" t="s">
        <v>372</v>
      </c>
      <c r="B6" s="119">
        <v>4527</v>
      </c>
      <c r="C6" s="119">
        <v>1026</v>
      </c>
      <c r="D6" s="119">
        <v>5246</v>
      </c>
      <c r="E6" s="119">
        <v>5781</v>
      </c>
      <c r="F6" s="119">
        <v>6132</v>
      </c>
      <c r="G6" s="119">
        <v>6693</v>
      </c>
      <c r="H6" s="119">
        <v>7504</v>
      </c>
      <c r="I6" s="119">
        <v>6955</v>
      </c>
      <c r="J6" s="119">
        <v>8008</v>
      </c>
      <c r="K6" s="119">
        <v>8234</v>
      </c>
      <c r="L6" s="119">
        <v>9095</v>
      </c>
      <c r="M6" s="119">
        <v>8537</v>
      </c>
      <c r="N6" s="119">
        <v>8785</v>
      </c>
      <c r="O6" s="119">
        <v>9096</v>
      </c>
      <c r="P6" s="119">
        <v>10103</v>
      </c>
      <c r="Q6" s="119">
        <v>10881</v>
      </c>
      <c r="R6" s="119">
        <v>11699</v>
      </c>
      <c r="S6" s="119">
        <v>15376</v>
      </c>
      <c r="T6" s="119">
        <v>15507</v>
      </c>
      <c r="U6" s="119">
        <v>16717</v>
      </c>
      <c r="V6" s="119">
        <v>15423</v>
      </c>
      <c r="W6" s="119">
        <v>15200</v>
      </c>
      <c r="X6" s="119">
        <v>15553</v>
      </c>
      <c r="Y6" s="119">
        <v>15665</v>
      </c>
      <c r="Z6" s="119">
        <v>16316</v>
      </c>
      <c r="AA6" s="119">
        <v>16951</v>
      </c>
      <c r="AB6" s="119">
        <v>19226</v>
      </c>
      <c r="AC6" s="119">
        <v>20132</v>
      </c>
      <c r="AD6" s="119">
        <v>22388</v>
      </c>
      <c r="AE6" s="119">
        <v>21492</v>
      </c>
      <c r="AF6" s="119">
        <v>22448</v>
      </c>
      <c r="AG6" s="119">
        <v>22518</v>
      </c>
      <c r="AH6" s="119">
        <v>25306</v>
      </c>
      <c r="AI6" s="119">
        <v>26118</v>
      </c>
      <c r="AJ6" s="119">
        <v>32201</v>
      </c>
      <c r="AK6" s="119">
        <v>27632</v>
      </c>
      <c r="AL6" s="119">
        <v>23164</v>
      </c>
      <c r="AM6" s="119">
        <v>24098</v>
      </c>
      <c r="AN6" s="119">
        <v>23187</v>
      </c>
      <c r="AO6" s="119">
        <v>24258</v>
      </c>
      <c r="AP6" s="119">
        <v>25029</v>
      </c>
      <c r="AQ6" s="119">
        <v>25798</v>
      </c>
      <c r="AR6" s="119">
        <v>25161</v>
      </c>
      <c r="AS6" s="119">
        <v>23723</v>
      </c>
      <c r="AT6" s="119">
        <v>17894</v>
      </c>
      <c r="AU6" s="119">
        <v>19520</v>
      </c>
      <c r="AV6" s="119">
        <v>19524</v>
      </c>
      <c r="AW6" s="119">
        <v>19525</v>
      </c>
      <c r="AX6" s="119">
        <v>19523</v>
      </c>
    </row>
    <row r="7" spans="1:50" x14ac:dyDescent="0.25">
      <c r="A7" s="118" t="s">
        <v>373</v>
      </c>
      <c r="B7" s="119">
        <v>1737</v>
      </c>
      <c r="C7" s="119">
        <v>358</v>
      </c>
      <c r="D7" s="119">
        <v>7820</v>
      </c>
      <c r="E7" s="119">
        <v>1897</v>
      </c>
      <c r="F7" s="119">
        <v>2092</v>
      </c>
      <c r="G7" s="119">
        <v>2619</v>
      </c>
      <c r="H7" s="119">
        <v>2080</v>
      </c>
      <c r="I7" s="119">
        <v>1840</v>
      </c>
      <c r="J7" s="119">
        <v>1984</v>
      </c>
      <c r="K7" s="119">
        <v>2048</v>
      </c>
      <c r="L7" s="119">
        <v>2323</v>
      </c>
      <c r="M7" s="119">
        <v>2111</v>
      </c>
      <c r="N7" s="119">
        <v>2194</v>
      </c>
      <c r="O7" s="119">
        <v>2465</v>
      </c>
      <c r="P7" s="119">
        <v>2769</v>
      </c>
      <c r="Q7" s="119">
        <v>3638</v>
      </c>
      <c r="R7" s="119">
        <v>2690</v>
      </c>
      <c r="S7" s="119">
        <v>3082</v>
      </c>
      <c r="T7" s="119">
        <v>3221</v>
      </c>
      <c r="U7" s="119">
        <v>3898</v>
      </c>
      <c r="V7" s="119">
        <v>4090</v>
      </c>
      <c r="W7" s="119">
        <v>3664</v>
      </c>
      <c r="X7" s="119">
        <v>3821</v>
      </c>
      <c r="Y7" s="119">
        <v>4167</v>
      </c>
      <c r="Z7" s="119">
        <v>5381</v>
      </c>
      <c r="AA7" s="119">
        <v>8667</v>
      </c>
      <c r="AB7" s="119">
        <v>5097</v>
      </c>
      <c r="AC7" s="119">
        <v>5442</v>
      </c>
      <c r="AD7" s="119">
        <v>5641</v>
      </c>
      <c r="AE7" s="119">
        <v>5775</v>
      </c>
      <c r="AF7" s="119">
        <v>6371</v>
      </c>
      <c r="AG7" s="119">
        <v>6626</v>
      </c>
      <c r="AH7" s="119">
        <v>6580</v>
      </c>
      <c r="AI7" s="119">
        <v>7882</v>
      </c>
      <c r="AJ7" s="119">
        <v>17297</v>
      </c>
      <c r="AK7" s="119">
        <v>13409</v>
      </c>
      <c r="AL7" s="119">
        <v>5629</v>
      </c>
      <c r="AM7" s="119">
        <v>7929</v>
      </c>
      <c r="AN7" s="119">
        <v>7643</v>
      </c>
      <c r="AO7" s="119">
        <v>8301</v>
      </c>
      <c r="AP7" s="119">
        <v>8584</v>
      </c>
      <c r="AQ7" s="119">
        <v>9280</v>
      </c>
      <c r="AR7" s="119">
        <v>9343</v>
      </c>
      <c r="AS7" s="119">
        <v>9122</v>
      </c>
      <c r="AT7" s="119">
        <v>9758</v>
      </c>
      <c r="AU7" s="119">
        <v>13269</v>
      </c>
      <c r="AV7" s="119">
        <v>7770</v>
      </c>
      <c r="AW7" s="119">
        <v>7353</v>
      </c>
      <c r="AX7" s="119">
        <v>7269</v>
      </c>
    </row>
    <row r="8" spans="1:50" x14ac:dyDescent="0.25">
      <c r="A8" s="118" t="s">
        <v>374</v>
      </c>
      <c r="B8" s="119">
        <v>95740</v>
      </c>
      <c r="C8" s="119">
        <v>22965</v>
      </c>
      <c r="D8" s="119">
        <v>108146</v>
      </c>
      <c r="E8" s="119">
        <v>114688</v>
      </c>
      <c r="F8" s="119">
        <v>124052</v>
      </c>
      <c r="G8" s="119">
        <v>141346</v>
      </c>
      <c r="H8" s="119">
        <v>176598</v>
      </c>
      <c r="I8" s="119">
        <v>212203</v>
      </c>
      <c r="J8" s="119">
        <v>238854</v>
      </c>
      <c r="K8" s="119">
        <v>258622</v>
      </c>
      <c r="L8" s="119">
        <v>287090</v>
      </c>
      <c r="M8" s="119">
        <v>281980</v>
      </c>
      <c r="N8" s="119">
        <v>280079</v>
      </c>
      <c r="O8" s="119">
        <v>284334</v>
      </c>
      <c r="P8" s="119">
        <v>291435</v>
      </c>
      <c r="Q8" s="119">
        <v>293784</v>
      </c>
      <c r="R8" s="119">
        <v>319660</v>
      </c>
      <c r="S8" s="119">
        <v>286359</v>
      </c>
      <c r="T8" s="119">
        <v>262551</v>
      </c>
      <c r="U8" s="119">
        <v>250403</v>
      </c>
      <c r="V8" s="119">
        <v>252407</v>
      </c>
      <c r="W8" s="119">
        <v>253739</v>
      </c>
      <c r="X8" s="119">
        <v>253987</v>
      </c>
      <c r="Y8" s="119">
        <v>259826</v>
      </c>
      <c r="Z8" s="119">
        <v>274680</v>
      </c>
      <c r="AA8" s="119">
        <v>287280</v>
      </c>
      <c r="AB8" s="119">
        <v>316289</v>
      </c>
      <c r="AC8" s="119">
        <v>344407</v>
      </c>
      <c r="AD8" s="119">
        <v>437495</v>
      </c>
      <c r="AE8" s="119">
        <v>468475</v>
      </c>
      <c r="AF8" s="119">
        <v>478911</v>
      </c>
      <c r="AG8" s="119">
        <v>534514</v>
      </c>
      <c r="AH8" s="119">
        <v>600941</v>
      </c>
      <c r="AI8" s="119">
        <v>665965</v>
      </c>
      <c r="AJ8" s="119">
        <v>666398</v>
      </c>
      <c r="AK8" s="119">
        <v>690469</v>
      </c>
      <c r="AL8" s="119">
        <v>687025</v>
      </c>
      <c r="AM8" s="119">
        <v>645500</v>
      </c>
      <c r="AN8" s="119">
        <v>577469</v>
      </c>
      <c r="AO8" s="119">
        <v>581456</v>
      </c>
      <c r="AP8" s="119">
        <v>560442</v>
      </c>
      <c r="AQ8" s="119">
        <v>580290</v>
      </c>
      <c r="AR8" s="119">
        <v>605941</v>
      </c>
      <c r="AS8" s="119">
        <v>646147</v>
      </c>
      <c r="AT8" s="119">
        <v>686074</v>
      </c>
      <c r="AU8" s="119">
        <v>701368</v>
      </c>
      <c r="AV8" s="119">
        <v>714027</v>
      </c>
      <c r="AW8" s="119">
        <v>727452</v>
      </c>
      <c r="AX8" s="119">
        <v>741848</v>
      </c>
    </row>
    <row r="9" spans="1:50" x14ac:dyDescent="0.25">
      <c r="A9" s="118" t="s">
        <v>375</v>
      </c>
      <c r="B9" s="119">
        <v>8249</v>
      </c>
      <c r="C9" s="119">
        <v>3015</v>
      </c>
      <c r="D9" s="119">
        <v>9674</v>
      </c>
      <c r="E9" s="119">
        <v>10097</v>
      </c>
      <c r="F9" s="119">
        <v>11650</v>
      </c>
      <c r="G9" s="119">
        <v>11717</v>
      </c>
      <c r="H9" s="119">
        <v>11409</v>
      </c>
      <c r="I9" s="119">
        <v>10689</v>
      </c>
      <c r="J9" s="119">
        <v>11265</v>
      </c>
      <c r="K9" s="119">
        <v>12046</v>
      </c>
      <c r="L9" s="119">
        <v>14057</v>
      </c>
      <c r="M9" s="119">
        <v>13388</v>
      </c>
      <c r="N9" s="119">
        <v>15538</v>
      </c>
      <c r="O9" s="119">
        <v>16235</v>
      </c>
      <c r="P9" s="119">
        <v>17138</v>
      </c>
      <c r="Q9" s="119">
        <v>18738</v>
      </c>
      <c r="R9" s="119">
        <v>21184</v>
      </c>
      <c r="S9" s="119">
        <v>22869</v>
      </c>
      <c r="T9" s="119">
        <v>23853</v>
      </c>
      <c r="U9" s="119">
        <v>24709</v>
      </c>
      <c r="V9" s="119">
        <v>24664</v>
      </c>
      <c r="W9" s="119">
        <v>21698</v>
      </c>
      <c r="X9" s="119">
        <v>26637</v>
      </c>
      <c r="Y9" s="119">
        <v>29752</v>
      </c>
      <c r="Z9" s="119">
        <v>28766</v>
      </c>
      <c r="AA9" s="119">
        <v>29362</v>
      </c>
      <c r="AB9" s="119">
        <v>40103</v>
      </c>
      <c r="AC9" s="119">
        <v>49505</v>
      </c>
      <c r="AD9" s="119">
        <v>53112</v>
      </c>
      <c r="AE9" s="119">
        <v>55650</v>
      </c>
      <c r="AF9" s="119">
        <v>57179</v>
      </c>
      <c r="AG9" s="119">
        <v>58429</v>
      </c>
      <c r="AH9" s="119">
        <v>57843</v>
      </c>
      <c r="AI9" s="119">
        <v>57227</v>
      </c>
      <c r="AJ9" s="119">
        <v>155408</v>
      </c>
      <c r="AK9" s="119">
        <v>64132</v>
      </c>
      <c r="AL9" s="119">
        <v>68346</v>
      </c>
      <c r="AM9" s="119">
        <v>67386</v>
      </c>
      <c r="AN9" s="119">
        <v>65708</v>
      </c>
      <c r="AO9" s="119">
        <v>67303</v>
      </c>
      <c r="AP9" s="119">
        <v>66947</v>
      </c>
      <c r="AQ9" s="119">
        <v>68307</v>
      </c>
      <c r="AR9" s="119">
        <v>66927</v>
      </c>
      <c r="AS9" s="119">
        <v>67786</v>
      </c>
      <c r="AT9" s="119">
        <v>59875</v>
      </c>
      <c r="AU9" s="119">
        <v>61476</v>
      </c>
      <c r="AV9" s="119">
        <v>61476</v>
      </c>
      <c r="AW9" s="119">
        <v>61476</v>
      </c>
      <c r="AX9" s="119">
        <v>61476</v>
      </c>
    </row>
    <row r="10" spans="1:50" x14ac:dyDescent="0.25">
      <c r="A10" s="118" t="s">
        <v>376</v>
      </c>
      <c r="B10" s="119">
        <v>5260</v>
      </c>
      <c r="C10" s="119">
        <v>1400</v>
      </c>
      <c r="D10" s="119">
        <v>7653</v>
      </c>
      <c r="E10" s="119">
        <v>11274</v>
      </c>
      <c r="F10" s="119">
        <v>10867</v>
      </c>
      <c r="G10" s="119">
        <v>6778</v>
      </c>
      <c r="H10" s="119">
        <v>13437</v>
      </c>
      <c r="I10" s="119">
        <v>12985</v>
      </c>
      <c r="J10" s="119">
        <v>12638</v>
      </c>
      <c r="K10" s="119">
        <v>12667</v>
      </c>
      <c r="L10" s="119">
        <v>14104</v>
      </c>
      <c r="M10" s="119">
        <v>11797</v>
      </c>
      <c r="N10" s="119">
        <v>11544</v>
      </c>
      <c r="O10" s="119">
        <v>12982</v>
      </c>
      <c r="P10" s="119">
        <v>13425</v>
      </c>
      <c r="Q10" s="119">
        <v>16011</v>
      </c>
      <c r="R10" s="119">
        <v>18070</v>
      </c>
      <c r="S10" s="119">
        <v>19024</v>
      </c>
      <c r="T10" s="119">
        <v>19253</v>
      </c>
      <c r="U10" s="119">
        <v>18718</v>
      </c>
      <c r="V10" s="119">
        <v>17164</v>
      </c>
      <c r="W10" s="119">
        <v>16407</v>
      </c>
      <c r="X10" s="119">
        <v>16521</v>
      </c>
      <c r="Y10" s="119">
        <v>16793</v>
      </c>
      <c r="Z10" s="119">
        <v>17759</v>
      </c>
      <c r="AA10" s="119">
        <v>17745</v>
      </c>
      <c r="AB10" s="119">
        <v>20030</v>
      </c>
      <c r="AC10" s="119">
        <v>21318</v>
      </c>
      <c r="AD10" s="119">
        <v>22195</v>
      </c>
      <c r="AE10" s="119">
        <v>23353</v>
      </c>
      <c r="AF10" s="119">
        <v>24341</v>
      </c>
      <c r="AG10" s="119">
        <v>23560</v>
      </c>
      <c r="AH10" s="119">
        <v>23744</v>
      </c>
      <c r="AI10" s="119">
        <v>24085</v>
      </c>
      <c r="AJ10" s="119">
        <v>70633</v>
      </c>
      <c r="AK10" s="119">
        <v>24974</v>
      </c>
      <c r="AL10" s="119">
        <v>25693</v>
      </c>
      <c r="AM10" s="119">
        <v>26357</v>
      </c>
      <c r="AN10" s="119">
        <v>24723</v>
      </c>
      <c r="AO10" s="119">
        <v>27163</v>
      </c>
      <c r="AP10" s="119">
        <v>27388</v>
      </c>
      <c r="AQ10" s="119">
        <v>29705</v>
      </c>
      <c r="AR10" s="119">
        <v>30179</v>
      </c>
      <c r="AS10" s="119">
        <v>30023</v>
      </c>
      <c r="AT10" s="119">
        <v>24359</v>
      </c>
      <c r="AU10" s="119">
        <v>30213</v>
      </c>
      <c r="AV10" s="119">
        <v>31086</v>
      </c>
      <c r="AW10" s="119">
        <v>31634</v>
      </c>
      <c r="AX10" s="119">
        <v>32144</v>
      </c>
    </row>
    <row r="11" spans="1:50" x14ac:dyDescent="0.25">
      <c r="A11" s="118" t="s">
        <v>377</v>
      </c>
      <c r="B11" s="119">
        <v>8005</v>
      </c>
      <c r="C11" s="119">
        <v>1664</v>
      </c>
      <c r="D11" s="119">
        <v>9048</v>
      </c>
      <c r="E11" s="119">
        <v>10274</v>
      </c>
      <c r="F11" s="119">
        <v>11023</v>
      </c>
      <c r="G11" s="119">
        <v>13640</v>
      </c>
      <c r="H11" s="119">
        <v>14206</v>
      </c>
      <c r="I11" s="119">
        <v>13896</v>
      </c>
      <c r="J11" s="119">
        <v>14697</v>
      </c>
      <c r="K11" s="119">
        <v>15555</v>
      </c>
      <c r="L11" s="119">
        <v>16601</v>
      </c>
      <c r="M11" s="119">
        <v>16495</v>
      </c>
      <c r="N11" s="119">
        <v>18132</v>
      </c>
      <c r="O11" s="119">
        <v>19349</v>
      </c>
      <c r="P11" s="119">
        <v>20710</v>
      </c>
      <c r="Q11" s="119">
        <v>22941</v>
      </c>
      <c r="R11" s="119">
        <v>26657</v>
      </c>
      <c r="S11" s="119">
        <v>28747</v>
      </c>
      <c r="T11" s="119">
        <v>30134</v>
      </c>
      <c r="U11" s="119">
        <v>32958</v>
      </c>
      <c r="V11" s="119">
        <v>33311</v>
      </c>
      <c r="W11" s="119">
        <v>33161</v>
      </c>
      <c r="X11" s="119">
        <v>34398</v>
      </c>
      <c r="Y11" s="119">
        <v>37112</v>
      </c>
      <c r="Z11" s="119">
        <v>41436</v>
      </c>
      <c r="AA11" s="119">
        <v>45366</v>
      </c>
      <c r="AB11" s="119">
        <v>54152</v>
      </c>
      <c r="AC11" s="119">
        <v>61098</v>
      </c>
      <c r="AD11" s="119">
        <v>65825</v>
      </c>
      <c r="AE11" s="119">
        <v>69151</v>
      </c>
      <c r="AF11" s="119">
        <v>69445</v>
      </c>
      <c r="AG11" s="119">
        <v>74804</v>
      </c>
      <c r="AH11" s="119">
        <v>70763</v>
      </c>
      <c r="AI11" s="119">
        <v>72233</v>
      </c>
      <c r="AJ11" s="119">
        <v>110544</v>
      </c>
      <c r="AK11" s="119">
        <v>84573</v>
      </c>
      <c r="AL11" s="119">
        <v>77276</v>
      </c>
      <c r="AM11" s="119">
        <v>78339</v>
      </c>
      <c r="AN11" s="119">
        <v>74626</v>
      </c>
      <c r="AO11" s="119">
        <v>79845</v>
      </c>
      <c r="AP11" s="119">
        <v>83421</v>
      </c>
      <c r="AQ11" s="119">
        <v>85849</v>
      </c>
      <c r="AR11" s="119">
        <v>88382</v>
      </c>
      <c r="AS11" s="119">
        <v>83620</v>
      </c>
      <c r="AT11" s="119">
        <v>66901</v>
      </c>
      <c r="AU11" s="119">
        <v>70501</v>
      </c>
      <c r="AV11" s="119">
        <v>70439</v>
      </c>
      <c r="AW11" s="119">
        <v>70539</v>
      </c>
      <c r="AX11" s="119">
        <v>71155</v>
      </c>
    </row>
    <row r="12" spans="1:50" x14ac:dyDescent="0.25">
      <c r="A12" s="118" t="s">
        <v>3</v>
      </c>
      <c r="B12" s="119">
        <v>2094</v>
      </c>
      <c r="C12" s="119">
        <v>529</v>
      </c>
      <c r="D12" s="119">
        <v>2479</v>
      </c>
      <c r="E12" s="119">
        <v>3000</v>
      </c>
      <c r="F12" s="119">
        <v>3133</v>
      </c>
      <c r="G12" s="119">
        <v>3977</v>
      </c>
      <c r="H12" s="119">
        <v>3665</v>
      </c>
      <c r="I12" s="119">
        <v>4229</v>
      </c>
      <c r="J12" s="119">
        <v>4399</v>
      </c>
      <c r="K12" s="119">
        <v>4764</v>
      </c>
      <c r="L12" s="119">
        <v>4714</v>
      </c>
      <c r="M12" s="119">
        <v>4724</v>
      </c>
      <c r="N12" s="119">
        <v>5338</v>
      </c>
      <c r="O12" s="119">
        <v>5393</v>
      </c>
      <c r="P12" s="119">
        <v>6975</v>
      </c>
      <c r="Q12" s="119">
        <v>7373</v>
      </c>
      <c r="R12" s="119">
        <v>6480</v>
      </c>
      <c r="S12" s="119">
        <v>11157</v>
      </c>
      <c r="T12" s="119">
        <v>9010</v>
      </c>
      <c r="U12" s="119">
        <v>12430</v>
      </c>
      <c r="V12" s="119">
        <v>11140</v>
      </c>
      <c r="W12" s="119">
        <v>11314</v>
      </c>
      <c r="X12" s="119">
        <v>13369</v>
      </c>
      <c r="Y12" s="119">
        <v>11096</v>
      </c>
      <c r="Z12" s="119">
        <v>13241</v>
      </c>
      <c r="AA12" s="119">
        <v>14537</v>
      </c>
      <c r="AB12" s="119">
        <v>16048</v>
      </c>
      <c r="AC12" s="119">
        <v>30003</v>
      </c>
      <c r="AD12" s="119">
        <v>30759</v>
      </c>
      <c r="AE12" s="119">
        <v>31228</v>
      </c>
      <c r="AF12" s="119">
        <v>99081</v>
      </c>
      <c r="AG12" s="119">
        <v>14874</v>
      </c>
      <c r="AH12" s="119">
        <v>39445</v>
      </c>
      <c r="AI12" s="119">
        <v>50005</v>
      </c>
      <c r="AJ12" s="119">
        <v>45318</v>
      </c>
      <c r="AK12" s="119">
        <v>45537</v>
      </c>
      <c r="AL12" s="119">
        <v>42138</v>
      </c>
      <c r="AM12" s="119">
        <v>46517</v>
      </c>
      <c r="AN12" s="119">
        <v>55833</v>
      </c>
      <c r="AO12" s="119">
        <v>45612</v>
      </c>
      <c r="AP12" s="119">
        <v>46535</v>
      </c>
      <c r="AQ12" s="119">
        <v>47893</v>
      </c>
      <c r="AR12" s="119">
        <v>56669</v>
      </c>
      <c r="AS12" s="119">
        <v>69611</v>
      </c>
      <c r="AT12" s="119">
        <v>52685</v>
      </c>
      <c r="AU12" s="119">
        <v>52907</v>
      </c>
      <c r="AV12" s="119">
        <v>54039</v>
      </c>
      <c r="AW12" s="119">
        <v>55576</v>
      </c>
      <c r="AX12" s="119">
        <v>56713</v>
      </c>
    </row>
    <row r="13" spans="1:50" x14ac:dyDescent="0.25">
      <c r="A13" s="118" t="s">
        <v>378</v>
      </c>
      <c r="B13" s="119">
        <v>21551</v>
      </c>
      <c r="C13" s="119">
        <v>167</v>
      </c>
      <c r="D13" s="119">
        <v>33057</v>
      </c>
      <c r="E13" s="119">
        <v>37320</v>
      </c>
      <c r="F13" s="119">
        <v>30218</v>
      </c>
      <c r="G13" s="119">
        <v>33326</v>
      </c>
      <c r="H13" s="119">
        <v>31543</v>
      </c>
      <c r="I13" s="119">
        <v>18839</v>
      </c>
      <c r="J13" s="119">
        <v>15802</v>
      </c>
      <c r="K13" s="119">
        <v>16702</v>
      </c>
      <c r="L13" s="119">
        <v>17026</v>
      </c>
      <c r="M13" s="119">
        <v>14889</v>
      </c>
      <c r="N13" s="119">
        <v>12870</v>
      </c>
      <c r="O13" s="119">
        <v>12700</v>
      </c>
      <c r="P13" s="119">
        <v>12399</v>
      </c>
      <c r="Q13" s="119">
        <v>14454</v>
      </c>
      <c r="R13" s="119">
        <v>23301</v>
      </c>
      <c r="S13" s="119">
        <v>22838</v>
      </c>
      <c r="T13" s="119">
        <v>24170</v>
      </c>
      <c r="U13" s="119">
        <v>24049</v>
      </c>
      <c r="V13" s="119">
        <v>19566</v>
      </c>
      <c r="W13" s="119">
        <v>20252</v>
      </c>
      <c r="X13" s="119">
        <v>15042</v>
      </c>
      <c r="Y13" s="119">
        <v>19744</v>
      </c>
      <c r="Z13" s="119">
        <v>22163</v>
      </c>
      <c r="AA13" s="119">
        <v>21111</v>
      </c>
      <c r="AB13" s="119">
        <v>28357</v>
      </c>
      <c r="AC13" s="119">
        <v>31419</v>
      </c>
      <c r="AD13" s="119">
        <v>30092</v>
      </c>
      <c r="AE13" s="119">
        <v>32034</v>
      </c>
      <c r="AF13" s="119">
        <v>33503</v>
      </c>
      <c r="AG13" s="119">
        <v>51147</v>
      </c>
      <c r="AH13" s="119">
        <v>37044</v>
      </c>
      <c r="AI13" s="119">
        <v>47149</v>
      </c>
      <c r="AJ13" s="119">
        <v>53699</v>
      </c>
      <c r="AK13" s="119">
        <v>42898</v>
      </c>
      <c r="AL13" s="119">
        <v>37144</v>
      </c>
      <c r="AM13" s="119">
        <v>36420</v>
      </c>
      <c r="AN13" s="119">
        <v>38040</v>
      </c>
      <c r="AO13" s="119">
        <v>34232</v>
      </c>
      <c r="AP13" s="119">
        <v>30384</v>
      </c>
      <c r="AQ13" s="119">
        <v>36483</v>
      </c>
      <c r="AR13" s="119">
        <v>43674</v>
      </c>
      <c r="AS13" s="119">
        <v>37388</v>
      </c>
      <c r="AT13" s="119">
        <v>29206</v>
      </c>
      <c r="AU13" s="119">
        <v>29203</v>
      </c>
      <c r="AV13" s="119">
        <v>29203</v>
      </c>
      <c r="AW13" s="119">
        <v>29203</v>
      </c>
      <c r="AX13" s="119">
        <v>29223</v>
      </c>
    </row>
    <row r="14" spans="1:50" x14ac:dyDescent="0.25">
      <c r="A14" s="118" t="s">
        <v>379</v>
      </c>
      <c r="B14" s="119">
        <v>2858</v>
      </c>
      <c r="C14" s="119">
        <v>1006</v>
      </c>
      <c r="D14" s="119">
        <v>4026</v>
      </c>
      <c r="E14" s="119">
        <v>4837</v>
      </c>
      <c r="F14" s="119">
        <v>5019</v>
      </c>
      <c r="G14" s="119">
        <v>4950</v>
      </c>
      <c r="H14" s="119">
        <v>4781</v>
      </c>
      <c r="I14" s="119">
        <v>4499</v>
      </c>
      <c r="J14" s="119">
        <v>5240</v>
      </c>
      <c r="K14" s="119">
        <v>5116</v>
      </c>
      <c r="L14" s="119">
        <v>5459</v>
      </c>
      <c r="M14" s="119">
        <v>4682</v>
      </c>
      <c r="N14" s="119">
        <v>5196</v>
      </c>
      <c r="O14" s="119">
        <v>5321</v>
      </c>
      <c r="P14" s="119">
        <v>5605</v>
      </c>
      <c r="Q14" s="119">
        <v>6453</v>
      </c>
      <c r="R14" s="119">
        <v>6957</v>
      </c>
      <c r="S14" s="119">
        <v>7139</v>
      </c>
      <c r="T14" s="119">
        <v>7047</v>
      </c>
      <c r="U14" s="119">
        <v>7457</v>
      </c>
      <c r="V14" s="119">
        <v>7224</v>
      </c>
      <c r="W14" s="119">
        <v>7057</v>
      </c>
      <c r="X14" s="119">
        <v>7326</v>
      </c>
      <c r="Y14" s="119">
        <v>8064</v>
      </c>
      <c r="Z14" s="119">
        <v>7964</v>
      </c>
      <c r="AA14" s="119">
        <v>8462</v>
      </c>
      <c r="AB14" s="119">
        <v>10268</v>
      </c>
      <c r="AC14" s="119">
        <v>10539</v>
      </c>
      <c r="AD14" s="119">
        <v>10579</v>
      </c>
      <c r="AE14" s="119">
        <v>10796</v>
      </c>
      <c r="AF14" s="119">
        <v>10883</v>
      </c>
      <c r="AG14" s="119">
        <v>11200</v>
      </c>
      <c r="AH14" s="119">
        <v>11024</v>
      </c>
      <c r="AI14" s="119">
        <v>11634</v>
      </c>
      <c r="AJ14" s="119">
        <v>14287</v>
      </c>
      <c r="AK14" s="119">
        <v>12158</v>
      </c>
      <c r="AL14" s="119">
        <v>11684</v>
      </c>
      <c r="AM14" s="119">
        <v>11324</v>
      </c>
      <c r="AN14" s="119">
        <v>11654</v>
      </c>
      <c r="AO14" s="119">
        <v>11714</v>
      </c>
      <c r="AP14" s="119">
        <v>12173</v>
      </c>
      <c r="AQ14" s="119">
        <v>13238</v>
      </c>
      <c r="AR14" s="119">
        <v>13473</v>
      </c>
      <c r="AS14" s="119">
        <v>13417</v>
      </c>
      <c r="AT14" s="119">
        <v>11276</v>
      </c>
      <c r="AU14" s="119">
        <v>11254</v>
      </c>
      <c r="AV14" s="119">
        <v>11267</v>
      </c>
      <c r="AW14" s="119">
        <v>11245</v>
      </c>
      <c r="AX14" s="119">
        <v>11250</v>
      </c>
    </row>
    <row r="15" spans="1:50" x14ac:dyDescent="0.25">
      <c r="A15" s="118" t="s">
        <v>380</v>
      </c>
      <c r="B15" s="119">
        <v>2049</v>
      </c>
      <c r="C15" s="119">
        <v>532</v>
      </c>
      <c r="D15" s="119">
        <v>2185</v>
      </c>
      <c r="E15" s="119">
        <v>2192</v>
      </c>
      <c r="F15" s="119">
        <v>2291</v>
      </c>
      <c r="G15" s="119">
        <v>2234</v>
      </c>
      <c r="H15" s="119">
        <v>2063</v>
      </c>
      <c r="I15" s="119">
        <v>2278</v>
      </c>
      <c r="J15" s="119">
        <v>2643</v>
      </c>
      <c r="K15" s="119">
        <v>3058</v>
      </c>
      <c r="L15" s="119">
        <v>3309</v>
      </c>
      <c r="M15" s="119">
        <v>3341</v>
      </c>
      <c r="N15" s="119">
        <v>4378</v>
      </c>
      <c r="O15" s="119">
        <v>4686</v>
      </c>
      <c r="P15" s="119">
        <v>5447</v>
      </c>
      <c r="Q15" s="119">
        <v>7458</v>
      </c>
      <c r="R15" s="119">
        <v>7337</v>
      </c>
      <c r="S15" s="119">
        <v>8253</v>
      </c>
      <c r="T15" s="119">
        <v>8676</v>
      </c>
      <c r="U15" s="119">
        <v>8729</v>
      </c>
      <c r="V15" s="119">
        <v>11289</v>
      </c>
      <c r="W15" s="119">
        <v>13333</v>
      </c>
      <c r="X15" s="119">
        <v>14800</v>
      </c>
      <c r="Y15" s="119">
        <v>15681</v>
      </c>
      <c r="Z15" s="119">
        <v>16217</v>
      </c>
      <c r="AA15" s="119">
        <v>16117</v>
      </c>
      <c r="AB15" s="119">
        <v>18400</v>
      </c>
      <c r="AC15" s="119">
        <v>19677</v>
      </c>
      <c r="AD15" s="119">
        <v>19484</v>
      </c>
      <c r="AE15" s="119">
        <v>19622</v>
      </c>
      <c r="AF15" s="119">
        <v>20717</v>
      </c>
      <c r="AG15" s="119">
        <v>21425</v>
      </c>
      <c r="AH15" s="119">
        <v>22975</v>
      </c>
      <c r="AI15" s="119">
        <v>23564</v>
      </c>
      <c r="AJ15" s="119">
        <v>30110</v>
      </c>
      <c r="AK15" s="119">
        <v>27906</v>
      </c>
      <c r="AL15" s="119">
        <v>26990</v>
      </c>
      <c r="AM15" s="119">
        <v>26905</v>
      </c>
      <c r="AN15" s="119">
        <v>25399</v>
      </c>
      <c r="AO15" s="119">
        <v>27313</v>
      </c>
      <c r="AP15" s="119">
        <v>26294</v>
      </c>
      <c r="AQ15" s="119">
        <v>28750</v>
      </c>
      <c r="AR15" s="119">
        <v>28359</v>
      </c>
      <c r="AS15" s="119">
        <v>15166</v>
      </c>
      <c r="AT15" s="119">
        <v>14816</v>
      </c>
      <c r="AU15" s="119">
        <v>27960</v>
      </c>
      <c r="AV15" s="119">
        <v>28073</v>
      </c>
      <c r="AW15" s="119">
        <v>28189</v>
      </c>
      <c r="AX15" s="119">
        <v>28307</v>
      </c>
    </row>
    <row r="16" spans="1:50" x14ac:dyDescent="0.25">
      <c r="A16" s="118" t="s">
        <v>381</v>
      </c>
      <c r="B16" s="119">
        <v>7821</v>
      </c>
      <c r="C16" s="119">
        <v>1103</v>
      </c>
      <c r="D16" s="119">
        <v>15046</v>
      </c>
      <c r="E16" s="119">
        <v>5934</v>
      </c>
      <c r="F16" s="119">
        <v>13054</v>
      </c>
      <c r="G16" s="119">
        <v>11220</v>
      </c>
      <c r="H16" s="119">
        <v>10830</v>
      </c>
      <c r="I16" s="119">
        <v>6479</v>
      </c>
      <c r="J16" s="119">
        <v>8065</v>
      </c>
      <c r="K16" s="119">
        <v>11222</v>
      </c>
      <c r="L16" s="119">
        <v>7709</v>
      </c>
      <c r="M16" s="119">
        <v>7173</v>
      </c>
      <c r="N16" s="119">
        <v>7716</v>
      </c>
      <c r="O16" s="119">
        <v>7906</v>
      </c>
      <c r="P16" s="119">
        <v>7970</v>
      </c>
      <c r="Q16" s="119">
        <v>8415</v>
      </c>
      <c r="R16" s="119">
        <v>9025</v>
      </c>
      <c r="S16" s="119">
        <v>10034</v>
      </c>
      <c r="T16" s="119">
        <v>9954</v>
      </c>
      <c r="U16" s="119">
        <v>10630</v>
      </c>
      <c r="V16" s="119">
        <v>9378</v>
      </c>
      <c r="W16" s="119">
        <v>9366</v>
      </c>
      <c r="X16" s="119">
        <v>10250</v>
      </c>
      <c r="Y16" s="119">
        <v>10705</v>
      </c>
      <c r="Z16" s="119">
        <v>10979</v>
      </c>
      <c r="AA16" s="119">
        <v>8761</v>
      </c>
      <c r="AB16" s="119">
        <v>11958</v>
      </c>
      <c r="AC16" s="119">
        <v>12320</v>
      </c>
      <c r="AD16" s="119">
        <v>11834</v>
      </c>
      <c r="AE16" s="119">
        <v>11790</v>
      </c>
      <c r="AF16" s="119">
        <v>12037</v>
      </c>
      <c r="AG16" s="119">
        <v>11472</v>
      </c>
      <c r="AH16" s="119">
        <v>11682</v>
      </c>
      <c r="AI16" s="119">
        <v>11768</v>
      </c>
      <c r="AJ16" s="119">
        <v>17698</v>
      </c>
      <c r="AK16" s="119">
        <v>13550</v>
      </c>
      <c r="AL16" s="119">
        <v>12456</v>
      </c>
      <c r="AM16" s="119">
        <v>13239</v>
      </c>
      <c r="AN16" s="119">
        <v>11861</v>
      </c>
      <c r="AO16" s="119">
        <v>12043</v>
      </c>
      <c r="AP16" s="119">
        <v>11946</v>
      </c>
      <c r="AQ16" s="119">
        <v>12171</v>
      </c>
      <c r="AR16" s="119">
        <v>12010</v>
      </c>
      <c r="AS16" s="119">
        <v>11962</v>
      </c>
      <c r="AT16" s="119">
        <v>9445</v>
      </c>
      <c r="AU16" s="119">
        <v>9446</v>
      </c>
      <c r="AV16" s="119">
        <v>9446</v>
      </c>
      <c r="AW16" s="119">
        <v>9447</v>
      </c>
      <c r="AX16" s="119">
        <v>9445</v>
      </c>
    </row>
    <row r="17" spans="1:50" x14ac:dyDescent="0.25">
      <c r="A17" s="118" t="s">
        <v>2</v>
      </c>
      <c r="B17" s="119">
        <v>1191</v>
      </c>
      <c r="C17" s="119">
        <v>456</v>
      </c>
      <c r="D17" s="119">
        <v>1471</v>
      </c>
      <c r="E17" s="119">
        <v>1725</v>
      </c>
      <c r="F17" s="119">
        <v>1982</v>
      </c>
      <c r="G17" s="119">
        <v>2282</v>
      </c>
      <c r="H17" s="119">
        <v>2449</v>
      </c>
      <c r="I17" s="119">
        <v>2631</v>
      </c>
      <c r="J17" s="119">
        <v>2789</v>
      </c>
      <c r="K17" s="119">
        <v>3025</v>
      </c>
      <c r="L17" s="119">
        <v>3636</v>
      </c>
      <c r="M17" s="119">
        <v>4110</v>
      </c>
      <c r="N17" s="119">
        <v>3841</v>
      </c>
      <c r="O17" s="119">
        <v>3909</v>
      </c>
      <c r="P17" s="119">
        <v>4176</v>
      </c>
      <c r="Q17" s="119">
        <v>4417</v>
      </c>
      <c r="R17" s="119">
        <v>4947</v>
      </c>
      <c r="S17" s="119">
        <v>5832</v>
      </c>
      <c r="T17" s="119">
        <v>6194</v>
      </c>
      <c r="U17" s="119">
        <v>6662</v>
      </c>
      <c r="V17" s="119">
        <v>5742</v>
      </c>
      <c r="W17" s="119">
        <v>5431</v>
      </c>
      <c r="X17" s="119">
        <v>5530</v>
      </c>
      <c r="Y17" s="119">
        <v>5584</v>
      </c>
      <c r="Z17" s="119">
        <v>8320</v>
      </c>
      <c r="AA17" s="119">
        <v>7776</v>
      </c>
      <c r="AB17" s="119">
        <v>7774</v>
      </c>
      <c r="AC17" s="119">
        <v>9385</v>
      </c>
      <c r="AD17" s="119">
        <v>9689</v>
      </c>
      <c r="AE17" s="119">
        <v>11359</v>
      </c>
      <c r="AF17" s="119">
        <v>14180</v>
      </c>
      <c r="AG17" s="119">
        <v>14708</v>
      </c>
      <c r="AH17" s="119">
        <v>16400</v>
      </c>
      <c r="AI17" s="119">
        <v>22113</v>
      </c>
      <c r="AJ17" s="119">
        <v>26380</v>
      </c>
      <c r="AK17" s="119">
        <v>29369</v>
      </c>
      <c r="AL17" s="119">
        <v>26153</v>
      </c>
      <c r="AM17" s="119">
        <v>29073</v>
      </c>
      <c r="AN17" s="119">
        <v>28679</v>
      </c>
      <c r="AO17" s="119">
        <v>27604</v>
      </c>
      <c r="AP17" s="119">
        <v>28305</v>
      </c>
      <c r="AQ17" s="119">
        <v>28663</v>
      </c>
      <c r="AR17" s="119">
        <v>30759</v>
      </c>
      <c r="AS17" s="119">
        <v>30586</v>
      </c>
      <c r="AT17" s="119">
        <v>22293</v>
      </c>
      <c r="AU17" s="119">
        <v>16344</v>
      </c>
      <c r="AV17" s="119">
        <v>16344</v>
      </c>
      <c r="AW17" s="119">
        <v>16344</v>
      </c>
      <c r="AX17" s="119">
        <v>16344</v>
      </c>
    </row>
    <row r="18" spans="1:50" x14ac:dyDescent="0.25">
      <c r="A18" s="118" t="s">
        <v>382</v>
      </c>
      <c r="B18" s="119">
        <v>4627</v>
      </c>
      <c r="C18" s="119">
        <v>783</v>
      </c>
      <c r="D18" s="119">
        <v>4229</v>
      </c>
      <c r="E18" s="119">
        <v>4880</v>
      </c>
      <c r="F18" s="119">
        <v>7201</v>
      </c>
      <c r="G18" s="119">
        <v>8367</v>
      </c>
      <c r="H18" s="119">
        <v>11260</v>
      </c>
      <c r="I18" s="119">
        <v>11197</v>
      </c>
      <c r="J18" s="119">
        <v>8972</v>
      </c>
      <c r="K18" s="119">
        <v>8091</v>
      </c>
      <c r="L18" s="119">
        <v>8598</v>
      </c>
      <c r="M18" s="119">
        <v>7425</v>
      </c>
      <c r="N18" s="119">
        <v>7483</v>
      </c>
      <c r="O18" s="119">
        <v>7614</v>
      </c>
      <c r="P18" s="119">
        <v>8174</v>
      </c>
      <c r="Q18" s="119">
        <v>10036</v>
      </c>
      <c r="R18" s="119">
        <v>10310</v>
      </c>
      <c r="S18" s="119">
        <v>11209</v>
      </c>
      <c r="T18" s="119">
        <v>10430</v>
      </c>
      <c r="U18" s="119">
        <v>11396</v>
      </c>
      <c r="V18" s="119">
        <v>8083</v>
      </c>
      <c r="W18" s="119">
        <v>9523</v>
      </c>
      <c r="X18" s="119">
        <v>10361</v>
      </c>
      <c r="Y18" s="119">
        <v>9648</v>
      </c>
      <c r="Z18" s="119">
        <v>10449</v>
      </c>
      <c r="AA18" s="119">
        <v>10416</v>
      </c>
      <c r="AB18" s="119">
        <v>14682</v>
      </c>
      <c r="AC18" s="119">
        <v>15684</v>
      </c>
      <c r="AD18" s="119">
        <v>13501</v>
      </c>
      <c r="AE18" s="119">
        <v>13864</v>
      </c>
      <c r="AF18" s="119">
        <v>15510</v>
      </c>
      <c r="AG18" s="119">
        <v>18074</v>
      </c>
      <c r="AH18" s="119">
        <v>15750</v>
      </c>
      <c r="AI18" s="119">
        <v>16572</v>
      </c>
      <c r="AJ18" s="119">
        <v>67912</v>
      </c>
      <c r="AK18" s="119">
        <v>21780</v>
      </c>
      <c r="AL18" s="119">
        <v>16931</v>
      </c>
      <c r="AM18" s="119">
        <v>19498</v>
      </c>
      <c r="AN18" s="119">
        <v>29419</v>
      </c>
      <c r="AO18" s="119">
        <v>17780</v>
      </c>
      <c r="AP18" s="119">
        <v>17905</v>
      </c>
      <c r="AQ18" s="119">
        <v>18573</v>
      </c>
      <c r="AR18" s="119">
        <v>20857</v>
      </c>
      <c r="AS18" s="119">
        <v>18360</v>
      </c>
      <c r="AT18" s="119">
        <v>15607</v>
      </c>
      <c r="AU18" s="119">
        <v>15939</v>
      </c>
      <c r="AV18" s="119">
        <v>15944</v>
      </c>
      <c r="AW18" s="119">
        <v>5776</v>
      </c>
      <c r="AX18" s="119">
        <v>5781</v>
      </c>
    </row>
    <row r="19" spans="1:50" x14ac:dyDescent="0.25">
      <c r="A19" s="118" t="s">
        <v>383</v>
      </c>
      <c r="B19" s="119">
        <v>4316</v>
      </c>
      <c r="C19" s="119">
        <v>1903</v>
      </c>
      <c r="D19" s="119">
        <v>3793</v>
      </c>
      <c r="E19" s="119">
        <v>4480</v>
      </c>
      <c r="F19" s="119">
        <v>3157</v>
      </c>
      <c r="G19" s="119">
        <v>16289</v>
      </c>
      <c r="H19" s="119">
        <v>2032</v>
      </c>
      <c r="I19" s="119">
        <v>3202</v>
      </c>
      <c r="J19" s="119">
        <v>3614</v>
      </c>
      <c r="K19" s="119">
        <v>3894</v>
      </c>
      <c r="L19" s="119">
        <v>4457</v>
      </c>
      <c r="M19" s="119">
        <v>4376</v>
      </c>
      <c r="N19" s="119">
        <v>4429</v>
      </c>
      <c r="O19" s="119">
        <v>5685</v>
      </c>
      <c r="P19" s="119">
        <v>5851</v>
      </c>
      <c r="Q19" s="119">
        <v>6152</v>
      </c>
      <c r="R19" s="119">
        <v>6716</v>
      </c>
      <c r="S19" s="119">
        <v>7328</v>
      </c>
      <c r="T19" s="119">
        <v>7691</v>
      </c>
      <c r="U19" s="119">
        <v>7976</v>
      </c>
      <c r="V19" s="119">
        <v>8127</v>
      </c>
      <c r="W19" s="119">
        <v>7930</v>
      </c>
      <c r="X19" s="119">
        <v>7735</v>
      </c>
      <c r="Y19" s="119">
        <v>8614</v>
      </c>
      <c r="Z19" s="119">
        <v>9372</v>
      </c>
      <c r="AA19" s="119">
        <v>9241</v>
      </c>
      <c r="AB19" s="119">
        <v>10342</v>
      </c>
      <c r="AC19" s="119">
        <v>10545</v>
      </c>
      <c r="AD19" s="119">
        <v>10678</v>
      </c>
      <c r="AE19" s="119">
        <v>10670</v>
      </c>
      <c r="AF19" s="119">
        <v>10989</v>
      </c>
      <c r="AG19" s="119">
        <v>11418</v>
      </c>
      <c r="AH19" s="119">
        <v>11479</v>
      </c>
      <c r="AI19" s="119">
        <v>12189</v>
      </c>
      <c r="AJ19" s="119">
        <v>12942</v>
      </c>
      <c r="AK19" s="119">
        <v>13431</v>
      </c>
      <c r="AL19" s="119">
        <v>13449</v>
      </c>
      <c r="AM19" s="119">
        <v>13140</v>
      </c>
      <c r="AN19" s="119">
        <v>12299</v>
      </c>
      <c r="AO19" s="119">
        <v>12663</v>
      </c>
      <c r="AP19" s="119">
        <v>12215</v>
      </c>
      <c r="AQ19" s="119">
        <v>12635</v>
      </c>
      <c r="AR19" s="119">
        <v>12704</v>
      </c>
      <c r="AS19" s="119">
        <v>11319</v>
      </c>
      <c r="AT19" s="119">
        <v>12279</v>
      </c>
      <c r="AU19" s="119">
        <v>13156</v>
      </c>
      <c r="AV19" s="119">
        <v>13597</v>
      </c>
      <c r="AW19" s="119">
        <v>14042</v>
      </c>
      <c r="AX19" s="119">
        <v>14493</v>
      </c>
    </row>
    <row r="20" spans="1:50" x14ac:dyDescent="0.25">
      <c r="A20" s="118" t="s">
        <v>384</v>
      </c>
      <c r="B20" s="119">
        <v>4920</v>
      </c>
      <c r="C20" s="119">
        <v>1213</v>
      </c>
      <c r="D20" s="119">
        <v>5600</v>
      </c>
      <c r="E20" s="119">
        <v>6237</v>
      </c>
      <c r="F20" s="119">
        <v>6743</v>
      </c>
      <c r="G20" s="119">
        <v>7026</v>
      </c>
      <c r="H20" s="119">
        <v>7568</v>
      </c>
      <c r="I20" s="119">
        <v>8464</v>
      </c>
      <c r="J20" s="119">
        <v>9508</v>
      </c>
      <c r="K20" s="119">
        <v>9927</v>
      </c>
      <c r="L20" s="119">
        <v>10764</v>
      </c>
      <c r="M20" s="119">
        <v>10716</v>
      </c>
      <c r="N20" s="119">
        <v>11282</v>
      </c>
      <c r="O20" s="119">
        <v>11611</v>
      </c>
      <c r="P20" s="119">
        <v>12331</v>
      </c>
      <c r="Q20" s="119">
        <v>13005</v>
      </c>
      <c r="R20" s="119">
        <v>14087</v>
      </c>
      <c r="S20" s="119">
        <v>15260</v>
      </c>
      <c r="T20" s="119">
        <v>16194</v>
      </c>
      <c r="U20" s="119">
        <v>17151</v>
      </c>
      <c r="V20" s="119">
        <v>17577</v>
      </c>
      <c r="W20" s="119">
        <v>17757</v>
      </c>
      <c r="X20" s="119">
        <v>18865</v>
      </c>
      <c r="Y20" s="119">
        <v>18895</v>
      </c>
      <c r="Z20" s="119">
        <v>19213</v>
      </c>
      <c r="AA20" s="119">
        <v>20850</v>
      </c>
      <c r="AB20" s="119">
        <v>22375</v>
      </c>
      <c r="AC20" s="119">
        <v>23940</v>
      </c>
      <c r="AD20" s="119">
        <v>26506</v>
      </c>
      <c r="AE20" s="119">
        <v>29113</v>
      </c>
      <c r="AF20" s="119">
        <v>32193</v>
      </c>
      <c r="AG20" s="119">
        <v>34098</v>
      </c>
      <c r="AH20" s="119">
        <v>38148</v>
      </c>
      <c r="AI20" s="119">
        <v>43636</v>
      </c>
      <c r="AJ20" s="119">
        <v>49202</v>
      </c>
      <c r="AK20" s="119">
        <v>53078</v>
      </c>
      <c r="AL20" s="119">
        <v>56434</v>
      </c>
      <c r="AM20" s="119">
        <v>58658</v>
      </c>
      <c r="AN20" s="119">
        <v>61309</v>
      </c>
      <c r="AO20" s="119">
        <v>63341</v>
      </c>
      <c r="AP20" s="119">
        <v>65100</v>
      </c>
      <c r="AQ20" s="119">
        <v>70871</v>
      </c>
      <c r="AR20" s="119">
        <v>74379</v>
      </c>
      <c r="AS20" s="119">
        <v>77274</v>
      </c>
      <c r="AT20" s="119">
        <v>83077</v>
      </c>
      <c r="AU20" s="119">
        <v>87788</v>
      </c>
      <c r="AV20" s="119">
        <v>87668</v>
      </c>
      <c r="AW20" s="119">
        <v>87596</v>
      </c>
      <c r="AX20" s="119">
        <v>87507</v>
      </c>
    </row>
    <row r="21" spans="1:50" x14ac:dyDescent="0.25">
      <c r="A21" s="118" t="s">
        <v>385</v>
      </c>
      <c r="B21" s="119">
        <v>2177</v>
      </c>
      <c r="C21" s="119">
        <v>659</v>
      </c>
      <c r="D21" s="119">
        <v>2481</v>
      </c>
      <c r="E21" s="119">
        <v>2778</v>
      </c>
      <c r="F21" s="119">
        <v>2782</v>
      </c>
      <c r="G21" s="119">
        <v>3249</v>
      </c>
      <c r="H21" s="119">
        <v>3093</v>
      </c>
      <c r="I21" s="119">
        <v>2990</v>
      </c>
      <c r="J21" s="119">
        <v>3412</v>
      </c>
      <c r="K21" s="119">
        <v>2681</v>
      </c>
      <c r="L21" s="119">
        <v>2891</v>
      </c>
      <c r="M21" s="119">
        <v>2726</v>
      </c>
      <c r="N21" s="119">
        <v>3126</v>
      </c>
      <c r="O21" s="119">
        <v>3247</v>
      </c>
      <c r="P21" s="119">
        <v>3236</v>
      </c>
      <c r="Q21" s="119">
        <v>3182</v>
      </c>
      <c r="R21" s="119">
        <v>3302</v>
      </c>
      <c r="S21" s="119">
        <v>3656</v>
      </c>
      <c r="T21" s="119">
        <v>3842</v>
      </c>
      <c r="U21" s="119">
        <v>3915</v>
      </c>
      <c r="V21" s="119">
        <v>3330</v>
      </c>
      <c r="W21" s="119">
        <v>3362</v>
      </c>
      <c r="X21" s="119">
        <v>4110</v>
      </c>
      <c r="Y21" s="119">
        <v>4171</v>
      </c>
      <c r="Z21" s="119">
        <v>4093</v>
      </c>
      <c r="AA21" s="119">
        <v>4119</v>
      </c>
      <c r="AB21" s="119">
        <v>4687</v>
      </c>
      <c r="AC21" s="119">
        <v>4649</v>
      </c>
      <c r="AD21" s="119">
        <v>4699</v>
      </c>
      <c r="AE21" s="119">
        <v>4563</v>
      </c>
      <c r="AF21" s="119">
        <v>5450</v>
      </c>
      <c r="AG21" s="119">
        <v>11926</v>
      </c>
      <c r="AH21" s="119">
        <v>6996</v>
      </c>
      <c r="AI21" s="119">
        <v>9013</v>
      </c>
      <c r="AJ21" s="119">
        <v>16499</v>
      </c>
      <c r="AK21" s="119">
        <v>5739</v>
      </c>
      <c r="AL21" s="119">
        <v>4946</v>
      </c>
      <c r="AM21" s="119">
        <v>6814</v>
      </c>
      <c r="AN21" s="119">
        <v>9940</v>
      </c>
      <c r="AO21" s="119">
        <v>5665</v>
      </c>
      <c r="AP21" s="119">
        <v>5567</v>
      </c>
      <c r="AQ21" s="119">
        <v>6102</v>
      </c>
      <c r="AR21" s="119">
        <v>7178</v>
      </c>
      <c r="AS21" s="119">
        <v>5998</v>
      </c>
      <c r="AT21" s="119">
        <v>4785</v>
      </c>
      <c r="AU21" s="119">
        <v>4788</v>
      </c>
      <c r="AV21" s="119">
        <v>4790</v>
      </c>
      <c r="AW21" s="119">
        <v>4793</v>
      </c>
      <c r="AX21" s="119">
        <v>4795</v>
      </c>
    </row>
    <row r="22" spans="1:50" x14ac:dyDescent="0.25">
      <c r="A22" s="118" t="s">
        <v>386</v>
      </c>
      <c r="B22" s="119">
        <v>64</v>
      </c>
      <c r="C22" s="119">
        <v>13</v>
      </c>
      <c r="D22" s="119">
        <v>36</v>
      </c>
      <c r="E22" s="119">
        <v>35</v>
      </c>
      <c r="F22" s="119">
        <v>38</v>
      </c>
      <c r="G22" s="119">
        <v>57</v>
      </c>
      <c r="H22" s="119">
        <v>61</v>
      </c>
      <c r="I22" s="119">
        <v>60</v>
      </c>
      <c r="J22" s="119">
        <v>68</v>
      </c>
      <c r="K22" s="119">
        <v>79</v>
      </c>
      <c r="L22" s="119">
        <v>89</v>
      </c>
      <c r="M22" s="119">
        <v>98</v>
      </c>
      <c r="N22" s="119">
        <v>117</v>
      </c>
      <c r="O22" s="119">
        <v>97</v>
      </c>
      <c r="P22" s="119">
        <v>107</v>
      </c>
      <c r="Q22" s="119">
        <v>112</v>
      </c>
      <c r="R22" s="119">
        <v>108</v>
      </c>
      <c r="S22" s="119">
        <v>115</v>
      </c>
      <c r="T22" s="119">
        <v>120</v>
      </c>
      <c r="U22" s="119">
        <v>117</v>
      </c>
      <c r="V22" s="119">
        <v>114</v>
      </c>
      <c r="W22" s="119">
        <v>114</v>
      </c>
      <c r="X22" s="119">
        <v>113</v>
      </c>
      <c r="Y22" s="119">
        <v>131</v>
      </c>
      <c r="Z22" s="119">
        <v>135</v>
      </c>
      <c r="AA22" s="119">
        <v>134</v>
      </c>
      <c r="AB22" s="119">
        <v>141</v>
      </c>
      <c r="AC22" s="119">
        <v>154</v>
      </c>
      <c r="AD22" s="119">
        <v>161</v>
      </c>
      <c r="AE22" s="119">
        <v>164</v>
      </c>
      <c r="AF22" s="119">
        <v>175</v>
      </c>
      <c r="AG22" s="119">
        <v>405</v>
      </c>
      <c r="AH22" s="119">
        <v>153</v>
      </c>
      <c r="AI22" s="119">
        <v>166</v>
      </c>
      <c r="AJ22" s="119">
        <v>198</v>
      </c>
      <c r="AK22" s="119">
        <v>281</v>
      </c>
      <c r="AL22" s="119">
        <v>220</v>
      </c>
      <c r="AM22" s="119">
        <v>229</v>
      </c>
      <c r="AN22" s="119">
        <v>303</v>
      </c>
      <c r="AO22" s="119">
        <v>222</v>
      </c>
      <c r="AP22" s="119">
        <v>217</v>
      </c>
      <c r="AQ22" s="119">
        <v>274</v>
      </c>
      <c r="AR22" s="119">
        <v>234</v>
      </c>
      <c r="AS22" s="119">
        <v>232</v>
      </c>
      <c r="AT22" s="119">
        <v>236</v>
      </c>
      <c r="AU22" s="119">
        <v>237</v>
      </c>
      <c r="AV22" s="119">
        <v>237</v>
      </c>
      <c r="AW22" s="119">
        <v>238</v>
      </c>
      <c r="AX22" s="119">
        <v>238</v>
      </c>
    </row>
    <row r="23" spans="1:50" x14ac:dyDescent="0.25">
      <c r="A23" s="118" t="s">
        <v>387</v>
      </c>
      <c r="B23" s="119">
        <v>772</v>
      </c>
      <c r="C23" s="119">
        <v>189</v>
      </c>
      <c r="D23" s="119">
        <v>2764</v>
      </c>
      <c r="E23" s="119">
        <v>5499</v>
      </c>
      <c r="F23" s="119">
        <v>5403</v>
      </c>
      <c r="G23" s="119">
        <v>4669</v>
      </c>
      <c r="H23" s="119">
        <v>3026</v>
      </c>
      <c r="I23" s="119">
        <v>3676</v>
      </c>
      <c r="J23" s="119">
        <v>3689</v>
      </c>
      <c r="K23" s="119">
        <v>4067</v>
      </c>
      <c r="L23" s="119">
        <v>4354</v>
      </c>
      <c r="M23" s="119">
        <v>3462</v>
      </c>
      <c r="N23" s="119">
        <v>5364</v>
      </c>
      <c r="O23" s="119">
        <v>5027</v>
      </c>
      <c r="P23" s="119">
        <v>5155</v>
      </c>
      <c r="Q23" s="119">
        <v>5491</v>
      </c>
      <c r="R23" s="119">
        <v>6094</v>
      </c>
      <c r="S23" s="119">
        <v>6645</v>
      </c>
      <c r="T23" s="119">
        <v>6923</v>
      </c>
      <c r="U23" s="119">
        <v>6645</v>
      </c>
      <c r="V23" s="119">
        <v>5971</v>
      </c>
      <c r="W23" s="119">
        <v>6525</v>
      </c>
      <c r="X23" s="119">
        <v>6800</v>
      </c>
      <c r="Y23" s="119">
        <v>7366</v>
      </c>
      <c r="Z23" s="119">
        <v>7590</v>
      </c>
      <c r="AA23" s="119">
        <v>7572</v>
      </c>
      <c r="AB23" s="119">
        <v>7835</v>
      </c>
      <c r="AC23" s="119">
        <v>8080</v>
      </c>
      <c r="AD23" s="119">
        <v>8084</v>
      </c>
      <c r="AE23" s="119">
        <v>8368</v>
      </c>
      <c r="AF23" s="119">
        <v>8029</v>
      </c>
      <c r="AG23" s="119">
        <v>7640</v>
      </c>
      <c r="AH23" s="119">
        <v>7726</v>
      </c>
      <c r="AI23" s="119">
        <v>7463</v>
      </c>
      <c r="AJ23" s="119">
        <v>14853</v>
      </c>
      <c r="AK23" s="119">
        <v>10257</v>
      </c>
      <c r="AL23" s="119">
        <v>8681</v>
      </c>
      <c r="AM23" s="119">
        <v>8450</v>
      </c>
      <c r="AN23" s="119">
        <v>8471</v>
      </c>
      <c r="AO23" s="119">
        <v>8200</v>
      </c>
      <c r="AP23" s="119">
        <v>8140</v>
      </c>
      <c r="AQ23" s="119">
        <v>8139</v>
      </c>
      <c r="AR23" s="119">
        <v>8180</v>
      </c>
      <c r="AS23" s="119">
        <v>8009</v>
      </c>
      <c r="AT23" s="119">
        <v>5423</v>
      </c>
      <c r="AU23" s="119">
        <v>5643</v>
      </c>
      <c r="AV23" s="119">
        <v>5643</v>
      </c>
      <c r="AW23" s="119">
        <v>5643</v>
      </c>
      <c r="AX23" s="119">
        <v>5643</v>
      </c>
    </row>
    <row r="24" spans="1:50" x14ac:dyDescent="0.25">
      <c r="A24" s="118" t="s">
        <v>388</v>
      </c>
      <c r="B24" s="119">
        <v>70</v>
      </c>
      <c r="C24" s="119">
        <v>18</v>
      </c>
      <c r="D24" s="119">
        <v>79</v>
      </c>
      <c r="E24" s="119">
        <v>78</v>
      </c>
      <c r="F24" s="119">
        <v>83</v>
      </c>
      <c r="G24" s="119">
        <v>101</v>
      </c>
      <c r="H24" s="119">
        <v>104</v>
      </c>
      <c r="I24" s="119">
        <v>93</v>
      </c>
      <c r="J24" s="119">
        <v>102</v>
      </c>
      <c r="K24" s="119">
        <v>110</v>
      </c>
      <c r="L24" s="119">
        <v>116</v>
      </c>
      <c r="M24" s="119">
        <v>108</v>
      </c>
      <c r="N24" s="119">
        <v>119</v>
      </c>
      <c r="O24" s="119">
        <v>126</v>
      </c>
      <c r="P24" s="119">
        <v>131</v>
      </c>
      <c r="Q24" s="119">
        <v>179</v>
      </c>
      <c r="R24" s="119">
        <v>184</v>
      </c>
      <c r="S24" s="119">
        <v>202</v>
      </c>
      <c r="T24" s="119">
        <v>237</v>
      </c>
      <c r="U24" s="119">
        <v>236</v>
      </c>
      <c r="V24" s="119">
        <v>184</v>
      </c>
      <c r="W24" s="119">
        <v>204</v>
      </c>
      <c r="X24" s="119">
        <v>217</v>
      </c>
      <c r="Y24" s="119">
        <v>246</v>
      </c>
      <c r="Z24" s="119">
        <v>428</v>
      </c>
      <c r="AA24" s="119">
        <v>272</v>
      </c>
      <c r="AB24" s="119">
        <v>3826</v>
      </c>
      <c r="AC24" s="119">
        <v>330</v>
      </c>
      <c r="AD24" s="119">
        <v>2569</v>
      </c>
      <c r="AE24" s="119">
        <v>18763</v>
      </c>
      <c r="AF24" s="119">
        <v>406</v>
      </c>
      <c r="AG24" s="119">
        <v>344</v>
      </c>
      <c r="AH24" s="119">
        <v>336</v>
      </c>
      <c r="AI24" s="119">
        <v>292</v>
      </c>
      <c r="AJ24" s="119">
        <v>375</v>
      </c>
      <c r="AK24" s="119">
        <v>433</v>
      </c>
      <c r="AL24" s="119">
        <v>385</v>
      </c>
      <c r="AM24" s="119">
        <v>385</v>
      </c>
      <c r="AN24" s="119">
        <v>365</v>
      </c>
      <c r="AO24" s="119">
        <v>389</v>
      </c>
      <c r="AP24" s="119">
        <v>401</v>
      </c>
      <c r="AQ24" s="119">
        <v>397</v>
      </c>
      <c r="AR24" s="119">
        <v>412</v>
      </c>
      <c r="AS24" s="119">
        <v>401</v>
      </c>
      <c r="AT24" s="119">
        <v>412</v>
      </c>
      <c r="AU24" s="119">
        <v>412</v>
      </c>
      <c r="AV24" s="119">
        <v>412</v>
      </c>
      <c r="AW24" s="119">
        <v>412</v>
      </c>
      <c r="AX24" s="119">
        <v>412</v>
      </c>
    </row>
    <row r="25" spans="1:50" x14ac:dyDescent="0.25">
      <c r="A25" s="118" t="s">
        <v>389</v>
      </c>
      <c r="B25" s="119">
        <v>282</v>
      </c>
      <c r="C25" s="119">
        <v>55</v>
      </c>
      <c r="D25" s="119">
        <v>339</v>
      </c>
      <c r="E25" s="119">
        <v>168</v>
      </c>
      <c r="F25" s="119">
        <v>361</v>
      </c>
      <c r="G25" s="119">
        <v>326</v>
      </c>
      <c r="H25" s="119">
        <v>394</v>
      </c>
      <c r="I25" s="119">
        <v>306</v>
      </c>
      <c r="J25" s="119">
        <v>445</v>
      </c>
      <c r="K25" s="119">
        <v>344</v>
      </c>
      <c r="L25" s="119">
        <v>370</v>
      </c>
      <c r="M25" s="119">
        <v>387</v>
      </c>
      <c r="N25" s="119">
        <v>198</v>
      </c>
      <c r="O25" s="119">
        <v>37</v>
      </c>
      <c r="P25" s="119">
        <v>69</v>
      </c>
      <c r="Q25" s="119">
        <v>2173</v>
      </c>
      <c r="R25" s="119">
        <v>1942</v>
      </c>
      <c r="S25" s="119">
        <v>300</v>
      </c>
      <c r="T25" s="119">
        <v>535</v>
      </c>
      <c r="U25" s="119">
        <v>545</v>
      </c>
      <c r="V25" s="119">
        <v>77</v>
      </c>
      <c r="W25" s="119">
        <v>85</v>
      </c>
      <c r="X25" s="119">
        <v>366</v>
      </c>
      <c r="Y25" s="119">
        <v>-131</v>
      </c>
      <c r="Z25" s="119">
        <v>298</v>
      </c>
      <c r="AA25" s="119">
        <v>-284</v>
      </c>
      <c r="AB25" s="119">
        <v>198</v>
      </c>
      <c r="AC25" s="119">
        <v>260</v>
      </c>
      <c r="AD25" s="119">
        <v>1329</v>
      </c>
      <c r="AE25" s="119">
        <v>64</v>
      </c>
      <c r="AF25" s="119">
        <v>340</v>
      </c>
      <c r="AG25" s="119">
        <v>755</v>
      </c>
      <c r="AH25" s="119">
        <v>164</v>
      </c>
      <c r="AI25" s="119">
        <v>328</v>
      </c>
      <c r="AJ25" s="119">
        <v>6420</v>
      </c>
      <c r="AK25" s="119">
        <v>277</v>
      </c>
      <c r="AL25" s="119">
        <v>-990</v>
      </c>
      <c r="AM25" s="119">
        <v>-807</v>
      </c>
      <c r="AN25" s="119">
        <v>-1215</v>
      </c>
      <c r="AO25" s="119">
        <v>2027</v>
      </c>
      <c r="AP25" s="119">
        <v>-386</v>
      </c>
      <c r="AQ25" s="119">
        <v>631</v>
      </c>
      <c r="AR25" s="119">
        <v>-1229</v>
      </c>
      <c r="AS25" s="119">
        <v>-921</v>
      </c>
      <c r="AT25" s="119">
        <v>551</v>
      </c>
      <c r="AU25" s="119">
        <v>548</v>
      </c>
      <c r="AV25" s="119">
        <v>550</v>
      </c>
      <c r="AW25" s="119">
        <v>550</v>
      </c>
      <c r="AX25" s="119">
        <v>550</v>
      </c>
    </row>
    <row r="26" spans="1:50" x14ac:dyDescent="0.25">
      <c r="A26" s="118" t="s">
        <v>390</v>
      </c>
      <c r="B26" s="119">
        <v>6023</v>
      </c>
      <c r="C26" s="119">
        <v>938</v>
      </c>
      <c r="D26" s="119">
        <v>6820</v>
      </c>
      <c r="E26" s="119">
        <v>8314</v>
      </c>
      <c r="F26" s="119">
        <v>10461</v>
      </c>
      <c r="G26" s="119">
        <v>9623</v>
      </c>
      <c r="H26" s="119">
        <v>13799</v>
      </c>
      <c r="I26" s="119">
        <v>10489</v>
      </c>
      <c r="J26" s="119">
        <v>12065</v>
      </c>
      <c r="K26" s="119">
        <v>20597</v>
      </c>
      <c r="L26" s="119">
        <v>18232</v>
      </c>
      <c r="M26" s="119">
        <v>14690</v>
      </c>
      <c r="N26" s="119">
        <v>13617</v>
      </c>
      <c r="O26" s="119">
        <v>12873</v>
      </c>
      <c r="P26" s="119">
        <v>12246</v>
      </c>
      <c r="Q26" s="119">
        <v>13539</v>
      </c>
      <c r="R26" s="119">
        <v>14262</v>
      </c>
      <c r="S26" s="119">
        <v>12616</v>
      </c>
      <c r="T26" s="119">
        <v>24512</v>
      </c>
      <c r="U26" s="119">
        <v>11459</v>
      </c>
      <c r="V26" s="119">
        <v>11840</v>
      </c>
      <c r="W26" s="119">
        <v>10695</v>
      </c>
      <c r="X26" s="119">
        <v>10598</v>
      </c>
      <c r="Y26" s="119">
        <v>11385</v>
      </c>
      <c r="Z26" s="119">
        <v>30956</v>
      </c>
      <c r="AA26" s="119">
        <v>13628</v>
      </c>
      <c r="AB26" s="119">
        <v>12590</v>
      </c>
      <c r="AC26" s="119">
        <v>13649</v>
      </c>
      <c r="AD26" s="119">
        <v>18675</v>
      </c>
      <c r="AE26" s="119">
        <v>16796</v>
      </c>
      <c r="AF26" s="119">
        <v>18180</v>
      </c>
      <c r="AG26" s="119">
        <v>18756</v>
      </c>
      <c r="AH26" s="119">
        <v>20149</v>
      </c>
      <c r="AI26" s="119">
        <v>18420</v>
      </c>
      <c r="AJ26" s="119">
        <v>24254</v>
      </c>
      <c r="AK26" s="119">
        <v>24854</v>
      </c>
      <c r="AL26" s="119">
        <v>22032</v>
      </c>
      <c r="AM26" s="119">
        <v>24059</v>
      </c>
      <c r="AN26" s="119">
        <v>22399</v>
      </c>
      <c r="AO26" s="119">
        <v>21604</v>
      </c>
      <c r="AP26" s="119">
        <v>23927</v>
      </c>
      <c r="AQ26" s="119">
        <v>23963</v>
      </c>
      <c r="AR26" s="119">
        <v>25874</v>
      </c>
      <c r="AS26" s="119">
        <v>25703</v>
      </c>
      <c r="AT26" s="119">
        <v>17845</v>
      </c>
      <c r="AU26" s="119">
        <v>11793</v>
      </c>
      <c r="AV26" s="119">
        <v>11793</v>
      </c>
      <c r="AW26" s="119">
        <v>11788</v>
      </c>
      <c r="AX26" s="119">
        <v>11771</v>
      </c>
    </row>
    <row r="27" spans="1:50" x14ac:dyDescent="0.25">
      <c r="A27" s="118" t="s">
        <v>391</v>
      </c>
      <c r="B27" s="119">
        <v>3552</v>
      </c>
      <c r="C27" s="119">
        <v>932</v>
      </c>
      <c r="D27" s="119">
        <v>3876</v>
      </c>
      <c r="E27" s="119">
        <v>4244</v>
      </c>
      <c r="F27" s="119">
        <v>4743</v>
      </c>
      <c r="G27" s="119">
        <v>5350</v>
      </c>
      <c r="H27" s="119">
        <v>5634</v>
      </c>
      <c r="I27" s="119">
        <v>6200</v>
      </c>
      <c r="J27" s="119">
        <v>7065</v>
      </c>
      <c r="K27" s="119">
        <v>7458</v>
      </c>
      <c r="L27" s="119">
        <v>7573</v>
      </c>
      <c r="M27" s="119">
        <v>7807</v>
      </c>
      <c r="N27" s="119">
        <v>10923</v>
      </c>
      <c r="O27" s="119">
        <v>9061</v>
      </c>
      <c r="P27" s="119">
        <v>10872</v>
      </c>
      <c r="Q27" s="119">
        <v>12222</v>
      </c>
      <c r="R27" s="119">
        <v>14015</v>
      </c>
      <c r="S27" s="119">
        <v>14316</v>
      </c>
      <c r="T27" s="119">
        <v>14309</v>
      </c>
      <c r="U27" s="119">
        <v>14568</v>
      </c>
      <c r="V27" s="119">
        <v>13853</v>
      </c>
      <c r="W27" s="119">
        <v>13885</v>
      </c>
      <c r="X27" s="119">
        <v>13709</v>
      </c>
      <c r="Y27" s="119">
        <v>13648</v>
      </c>
      <c r="Z27" s="119">
        <v>13654</v>
      </c>
      <c r="AA27" s="119">
        <v>13601</v>
      </c>
      <c r="AB27" s="119">
        <v>14253</v>
      </c>
      <c r="AC27" s="119">
        <v>14892</v>
      </c>
      <c r="AD27" s="119">
        <v>15390</v>
      </c>
      <c r="AE27" s="119">
        <v>15378</v>
      </c>
      <c r="AF27" s="119">
        <v>16197</v>
      </c>
      <c r="AG27" s="119">
        <v>16658</v>
      </c>
      <c r="AH27" s="119">
        <v>16284</v>
      </c>
      <c r="AI27" s="119">
        <v>17213</v>
      </c>
      <c r="AJ27" s="119">
        <v>18784</v>
      </c>
      <c r="AK27" s="119">
        <v>18725</v>
      </c>
      <c r="AL27" s="119">
        <v>18447</v>
      </c>
      <c r="AM27" s="119">
        <v>17769</v>
      </c>
      <c r="AN27" s="119">
        <v>16880</v>
      </c>
      <c r="AO27" s="119">
        <v>17647</v>
      </c>
      <c r="AP27" s="119">
        <v>18010</v>
      </c>
      <c r="AQ27" s="119">
        <v>19285</v>
      </c>
      <c r="AR27" s="119">
        <v>19838</v>
      </c>
      <c r="AS27" s="119">
        <v>19521</v>
      </c>
      <c r="AT27" s="119">
        <v>19589</v>
      </c>
      <c r="AU27" s="119">
        <v>19593</v>
      </c>
      <c r="AV27" s="119">
        <v>19593</v>
      </c>
      <c r="AW27" s="119">
        <v>19593</v>
      </c>
      <c r="AX27" s="119">
        <v>19593</v>
      </c>
    </row>
    <row r="28" spans="1:50" x14ac:dyDescent="0.25">
      <c r="A28" s="118" t="s">
        <v>392</v>
      </c>
      <c r="B28" s="119">
        <v>715</v>
      </c>
      <c r="C28" s="119">
        <v>168</v>
      </c>
      <c r="D28" s="119">
        <v>776</v>
      </c>
      <c r="E28" s="119">
        <v>863</v>
      </c>
      <c r="F28" s="119">
        <v>911</v>
      </c>
      <c r="G28" s="119">
        <v>987</v>
      </c>
      <c r="H28" s="119">
        <v>1022</v>
      </c>
      <c r="I28" s="119">
        <v>996</v>
      </c>
      <c r="J28" s="119">
        <v>1094</v>
      </c>
      <c r="K28" s="119">
        <v>1323</v>
      </c>
      <c r="L28" s="119">
        <v>1502</v>
      </c>
      <c r="M28" s="119">
        <v>1458</v>
      </c>
      <c r="N28" s="119">
        <v>1623</v>
      </c>
      <c r="O28" s="119">
        <v>1717</v>
      </c>
      <c r="P28" s="119">
        <v>1922</v>
      </c>
      <c r="Q28" s="119">
        <v>2084</v>
      </c>
      <c r="R28" s="119">
        <v>2316</v>
      </c>
      <c r="S28" s="119">
        <v>2573</v>
      </c>
      <c r="T28" s="119">
        <v>2734</v>
      </c>
      <c r="U28" s="119">
        <v>3018</v>
      </c>
      <c r="V28" s="119">
        <v>3227</v>
      </c>
      <c r="W28" s="119">
        <v>3219</v>
      </c>
      <c r="X28" s="119">
        <v>3271</v>
      </c>
      <c r="Y28" s="119">
        <v>3431</v>
      </c>
      <c r="Z28" s="119">
        <v>3675</v>
      </c>
      <c r="AA28" s="119">
        <v>3912</v>
      </c>
      <c r="AB28" s="119">
        <v>4431</v>
      </c>
      <c r="AC28" s="119">
        <v>4823</v>
      </c>
      <c r="AD28" s="119">
        <v>5323</v>
      </c>
      <c r="AE28" s="119">
        <v>5590</v>
      </c>
      <c r="AF28" s="119">
        <v>5482</v>
      </c>
      <c r="AG28" s="119">
        <v>5590</v>
      </c>
      <c r="AH28" s="119">
        <v>5923</v>
      </c>
      <c r="AI28" s="119">
        <v>6094</v>
      </c>
      <c r="AJ28" s="119">
        <v>9492</v>
      </c>
      <c r="AK28" s="119">
        <v>6873</v>
      </c>
      <c r="AL28" s="119">
        <v>6806</v>
      </c>
      <c r="AM28" s="119">
        <v>7032</v>
      </c>
      <c r="AN28" s="119">
        <v>6884</v>
      </c>
      <c r="AO28" s="119">
        <v>7172</v>
      </c>
      <c r="AP28" s="119">
        <v>7344</v>
      </c>
      <c r="AQ28" s="119">
        <v>7463</v>
      </c>
      <c r="AR28" s="119">
        <v>7472</v>
      </c>
      <c r="AS28" s="119">
        <v>7422</v>
      </c>
      <c r="AT28" s="119">
        <v>5269</v>
      </c>
      <c r="AU28" s="119">
        <v>5270</v>
      </c>
      <c r="AV28" s="119">
        <v>5272</v>
      </c>
      <c r="AW28" s="119">
        <v>5274</v>
      </c>
      <c r="AX28" s="119">
        <v>5275</v>
      </c>
    </row>
    <row r="29" spans="1:50" x14ac:dyDescent="0.25">
      <c r="A29" s="118" t="s">
        <v>393</v>
      </c>
      <c r="B29" s="119">
        <v>134</v>
      </c>
      <c r="C29" s="119">
        <v>34</v>
      </c>
      <c r="D29" s="119">
        <v>147</v>
      </c>
      <c r="E29" s="119">
        <v>152</v>
      </c>
      <c r="F29" s="119">
        <v>159</v>
      </c>
      <c r="G29" s="119">
        <v>164</v>
      </c>
      <c r="H29" s="119">
        <v>170</v>
      </c>
      <c r="I29" s="119">
        <v>139</v>
      </c>
      <c r="J29" s="119">
        <v>140</v>
      </c>
      <c r="K29" s="119">
        <v>149</v>
      </c>
      <c r="L29" s="119">
        <v>149</v>
      </c>
      <c r="M29" s="119">
        <v>140</v>
      </c>
      <c r="N29" s="119">
        <v>152</v>
      </c>
      <c r="O29" s="119">
        <v>160</v>
      </c>
      <c r="P29" s="119">
        <v>175</v>
      </c>
      <c r="Q29" s="119">
        <v>202</v>
      </c>
      <c r="R29" s="119">
        <v>201</v>
      </c>
      <c r="S29" s="119">
        <v>211</v>
      </c>
      <c r="T29" s="119">
        <v>242</v>
      </c>
      <c r="U29" s="119">
        <v>233</v>
      </c>
      <c r="V29" s="119">
        <v>218</v>
      </c>
      <c r="W29" s="119">
        <v>193</v>
      </c>
      <c r="X29" s="119">
        <v>194</v>
      </c>
      <c r="Y29" s="119">
        <v>191</v>
      </c>
      <c r="Z29" s="119">
        <v>188</v>
      </c>
      <c r="AA29" s="119">
        <v>198</v>
      </c>
      <c r="AB29" s="119">
        <v>206</v>
      </c>
      <c r="AC29" s="119">
        <v>229</v>
      </c>
      <c r="AD29" s="119">
        <v>239</v>
      </c>
      <c r="AE29" s="119">
        <v>269</v>
      </c>
      <c r="AF29" s="119">
        <v>278</v>
      </c>
      <c r="AG29" s="119">
        <v>284</v>
      </c>
      <c r="AH29" s="119">
        <v>295</v>
      </c>
      <c r="AI29" s="119">
        <v>300</v>
      </c>
      <c r="AJ29" s="119">
        <v>224</v>
      </c>
      <c r="AK29" s="119">
        <v>243</v>
      </c>
      <c r="AL29" s="119">
        <v>203</v>
      </c>
      <c r="AM29" s="119">
        <v>238</v>
      </c>
      <c r="AN29" s="119">
        <v>227</v>
      </c>
      <c r="AO29" s="119">
        <v>243</v>
      </c>
      <c r="AP29" s="119">
        <v>243</v>
      </c>
      <c r="AQ29" s="119">
        <v>274</v>
      </c>
      <c r="AR29" s="119">
        <v>292</v>
      </c>
      <c r="AS29" s="119">
        <v>289</v>
      </c>
      <c r="AT29" s="119">
        <v>298</v>
      </c>
      <c r="AU29" s="119">
        <v>300</v>
      </c>
      <c r="AV29" s="119">
        <v>300</v>
      </c>
      <c r="AW29" s="119">
        <v>300</v>
      </c>
      <c r="AX29" s="119">
        <v>300</v>
      </c>
    </row>
    <row r="30" spans="1:50" x14ac:dyDescent="0.25">
      <c r="A30" s="118" t="s">
        <v>394</v>
      </c>
      <c r="B30" s="119">
        <v>621</v>
      </c>
      <c r="C30" s="119">
        <v>31</v>
      </c>
      <c r="D30" s="119">
        <v>1068</v>
      </c>
      <c r="E30" s="119">
        <v>3555</v>
      </c>
      <c r="F30" s="119">
        <v>2081</v>
      </c>
      <c r="G30" s="119">
        <v>2145</v>
      </c>
      <c r="H30" s="119">
        <v>1355</v>
      </c>
      <c r="I30" s="119">
        <v>748</v>
      </c>
      <c r="J30" s="119">
        <v>1278</v>
      </c>
      <c r="K30" s="119">
        <v>971</v>
      </c>
      <c r="L30" s="119">
        <v>1254</v>
      </c>
      <c r="M30" s="119">
        <v>714</v>
      </c>
      <c r="N30" s="119">
        <v>604</v>
      </c>
      <c r="O30" s="119">
        <v>418</v>
      </c>
      <c r="P30" s="119">
        <v>419</v>
      </c>
      <c r="Q30" s="119">
        <v>928</v>
      </c>
      <c r="R30" s="119">
        <v>464</v>
      </c>
      <c r="S30" s="119">
        <v>1577</v>
      </c>
      <c r="T30" s="119">
        <v>925</v>
      </c>
      <c r="U30" s="119">
        <v>1894</v>
      </c>
      <c r="V30" s="119">
        <v>792</v>
      </c>
      <c r="W30" s="119">
        <v>815</v>
      </c>
      <c r="X30" s="119">
        <v>854</v>
      </c>
      <c r="Y30" s="119">
        <v>716</v>
      </c>
      <c r="Z30" s="119">
        <v>830</v>
      </c>
      <c r="AA30" s="119">
        <v>892</v>
      </c>
      <c r="AB30" s="119">
        <v>1000</v>
      </c>
      <c r="AC30" s="119">
        <v>912</v>
      </c>
      <c r="AD30" s="119">
        <v>761</v>
      </c>
      <c r="AE30" s="119">
        <v>787</v>
      </c>
      <c r="AF30" s="119">
        <v>1539</v>
      </c>
      <c r="AG30" s="119">
        <v>2234</v>
      </c>
      <c r="AH30" s="119">
        <v>573</v>
      </c>
      <c r="AI30" s="119">
        <v>1635</v>
      </c>
      <c r="AJ30" s="119">
        <v>1345</v>
      </c>
      <c r="AK30" s="119">
        <v>1786</v>
      </c>
      <c r="AL30" s="119">
        <v>729</v>
      </c>
      <c r="AM30" s="119">
        <v>918</v>
      </c>
      <c r="AN30" s="119">
        <v>1754</v>
      </c>
      <c r="AO30" s="119">
        <v>929</v>
      </c>
      <c r="AP30" s="119">
        <v>887</v>
      </c>
      <c r="AQ30" s="119">
        <v>871</v>
      </c>
      <c r="AR30" s="119">
        <v>1282</v>
      </c>
      <c r="AS30" s="119">
        <v>826</v>
      </c>
      <c r="AT30" s="119">
        <v>628</v>
      </c>
      <c r="AU30" s="119">
        <v>678</v>
      </c>
      <c r="AV30" s="119">
        <v>678</v>
      </c>
      <c r="AW30" s="119">
        <v>678</v>
      </c>
      <c r="AX30" s="119">
        <v>678</v>
      </c>
    </row>
    <row r="31" spans="1:50" x14ac:dyDescent="0.25">
      <c r="A31" s="118" t="s">
        <v>395</v>
      </c>
      <c r="B31" s="119">
        <v>485</v>
      </c>
      <c r="C31" s="119">
        <v>126</v>
      </c>
      <c r="D31" s="119">
        <v>526</v>
      </c>
      <c r="E31" s="119">
        <v>573</v>
      </c>
      <c r="F31" s="119">
        <v>603</v>
      </c>
      <c r="G31" s="119">
        <v>658</v>
      </c>
      <c r="H31" s="119">
        <v>719</v>
      </c>
      <c r="I31" s="119">
        <v>780</v>
      </c>
      <c r="J31" s="119">
        <v>846</v>
      </c>
      <c r="K31" s="119">
        <v>905</v>
      </c>
      <c r="L31" s="119">
        <v>939</v>
      </c>
      <c r="M31" s="119">
        <v>985</v>
      </c>
      <c r="N31" s="119">
        <v>972</v>
      </c>
      <c r="O31" s="119">
        <v>1119</v>
      </c>
      <c r="P31" s="119">
        <v>1090</v>
      </c>
      <c r="Q31" s="119">
        <v>1090</v>
      </c>
      <c r="R31" s="119">
        <v>1415</v>
      </c>
      <c r="S31" s="119">
        <v>1321</v>
      </c>
      <c r="T31" s="119">
        <v>1476</v>
      </c>
      <c r="U31" s="119">
        <v>1781</v>
      </c>
      <c r="V31" s="119">
        <v>2390</v>
      </c>
      <c r="W31" s="119">
        <v>1892</v>
      </c>
      <c r="X31" s="119">
        <v>2147</v>
      </c>
      <c r="Y31" s="119">
        <v>2272</v>
      </c>
      <c r="Z31" s="119">
        <v>2333</v>
      </c>
      <c r="AA31" s="119">
        <v>2458</v>
      </c>
      <c r="AB31" s="119">
        <v>2600</v>
      </c>
      <c r="AC31" s="119">
        <v>2878</v>
      </c>
      <c r="AD31" s="119">
        <v>2880</v>
      </c>
      <c r="AE31" s="119">
        <v>3040</v>
      </c>
      <c r="AF31" s="119">
        <v>3042</v>
      </c>
      <c r="AG31" s="119">
        <v>2821</v>
      </c>
      <c r="AH31" s="119">
        <v>2997</v>
      </c>
      <c r="AI31" s="119">
        <v>3064</v>
      </c>
      <c r="AJ31" s="119">
        <v>4332</v>
      </c>
      <c r="AK31" s="119">
        <v>3483</v>
      </c>
      <c r="AL31" s="119">
        <v>3471</v>
      </c>
      <c r="AM31" s="119">
        <v>3650</v>
      </c>
      <c r="AN31" s="119">
        <v>3637</v>
      </c>
      <c r="AO31" s="119">
        <v>4989</v>
      </c>
      <c r="AP31" s="119">
        <v>4686</v>
      </c>
      <c r="AQ31" s="119">
        <v>4776</v>
      </c>
      <c r="AR31" s="119">
        <v>5110</v>
      </c>
      <c r="AS31" s="119">
        <v>5084</v>
      </c>
      <c r="AT31" s="119">
        <v>4887</v>
      </c>
      <c r="AU31" s="119">
        <v>4805</v>
      </c>
      <c r="AV31" s="119">
        <v>4810</v>
      </c>
      <c r="AW31" s="119">
        <v>4861</v>
      </c>
      <c r="AX31" s="119">
        <v>4914</v>
      </c>
    </row>
    <row r="32" spans="1:50" x14ac:dyDescent="0.25">
      <c r="A32" s="118" t="s">
        <v>396</v>
      </c>
      <c r="B32" s="119">
        <v>1086</v>
      </c>
      <c r="C32" s="119">
        <v>279</v>
      </c>
      <c r="D32" s="119">
        <v>1181</v>
      </c>
      <c r="E32" s="119">
        <v>1292</v>
      </c>
      <c r="F32" s="119">
        <v>1365</v>
      </c>
      <c r="G32" s="119">
        <v>1451</v>
      </c>
      <c r="H32" s="119">
        <v>1635</v>
      </c>
      <c r="I32" s="119">
        <v>1905</v>
      </c>
      <c r="J32" s="119">
        <v>2120</v>
      </c>
      <c r="K32" s="119">
        <v>2080</v>
      </c>
      <c r="L32" s="119">
        <v>2110</v>
      </c>
      <c r="M32" s="119">
        <v>2193</v>
      </c>
      <c r="N32" s="119">
        <v>2147</v>
      </c>
      <c r="O32" s="119">
        <v>2257</v>
      </c>
      <c r="P32" s="119">
        <v>2121</v>
      </c>
      <c r="Q32" s="119">
        <v>2223</v>
      </c>
      <c r="R32" s="119">
        <v>2399</v>
      </c>
      <c r="S32" s="119">
        <v>2540</v>
      </c>
      <c r="T32" s="119">
        <v>2640</v>
      </c>
      <c r="U32" s="119">
        <v>2828</v>
      </c>
      <c r="V32" s="119">
        <v>2325</v>
      </c>
      <c r="W32" s="119">
        <v>3135</v>
      </c>
      <c r="X32" s="119">
        <v>3451</v>
      </c>
      <c r="Y32" s="119">
        <v>3195</v>
      </c>
      <c r="Z32" s="119">
        <v>3144</v>
      </c>
      <c r="AA32" s="119">
        <v>3195</v>
      </c>
      <c r="AB32" s="119">
        <v>3430</v>
      </c>
      <c r="AC32" s="119">
        <v>3504</v>
      </c>
      <c r="AD32" s="119">
        <v>3798</v>
      </c>
      <c r="AE32" s="119">
        <v>4133</v>
      </c>
      <c r="AF32" s="119">
        <v>4436</v>
      </c>
      <c r="AG32" s="119">
        <v>4595</v>
      </c>
      <c r="AH32" s="119">
        <v>4683</v>
      </c>
      <c r="AI32" s="119">
        <v>5015</v>
      </c>
      <c r="AJ32" s="119">
        <v>5297</v>
      </c>
      <c r="AK32" s="119">
        <v>5811</v>
      </c>
      <c r="AL32" s="119">
        <v>5638</v>
      </c>
      <c r="AM32" s="119">
        <v>5815</v>
      </c>
      <c r="AN32" s="119">
        <v>5385</v>
      </c>
      <c r="AO32" s="119">
        <v>4871</v>
      </c>
      <c r="AP32" s="119">
        <v>5422</v>
      </c>
      <c r="AQ32" s="119">
        <v>5674</v>
      </c>
      <c r="AR32" s="119">
        <v>5720</v>
      </c>
      <c r="AS32" s="119">
        <v>5687</v>
      </c>
      <c r="AT32" s="119">
        <v>5352</v>
      </c>
      <c r="AU32" s="119">
        <v>5395</v>
      </c>
      <c r="AV32" s="119">
        <v>5378</v>
      </c>
      <c r="AW32" s="119">
        <v>5359</v>
      </c>
      <c r="AX32" s="119">
        <v>5364</v>
      </c>
    </row>
    <row r="33" spans="1:50" x14ac:dyDescent="0.25">
      <c r="A33" s="118" t="s">
        <v>397</v>
      </c>
      <c r="B33" s="119">
        <v>5563</v>
      </c>
      <c r="C33" s="119">
        <v>2707</v>
      </c>
      <c r="D33" s="119">
        <v>5769</v>
      </c>
      <c r="E33" s="119">
        <v>6243</v>
      </c>
      <c r="F33" s="119">
        <v>6780</v>
      </c>
      <c r="G33" s="119">
        <v>8096</v>
      </c>
      <c r="H33" s="119">
        <v>6649</v>
      </c>
      <c r="I33" s="119">
        <v>4697</v>
      </c>
      <c r="J33" s="119">
        <v>5035</v>
      </c>
      <c r="K33" s="119">
        <v>5393</v>
      </c>
      <c r="L33" s="119">
        <v>5481</v>
      </c>
      <c r="M33" s="119">
        <v>4778</v>
      </c>
      <c r="N33" s="119">
        <v>4988</v>
      </c>
      <c r="O33" s="119">
        <v>4719</v>
      </c>
      <c r="P33" s="119">
        <v>5839</v>
      </c>
      <c r="Q33" s="119">
        <v>5955</v>
      </c>
      <c r="R33" s="119">
        <v>6148</v>
      </c>
      <c r="S33" s="119">
        <v>6269</v>
      </c>
      <c r="T33" s="119">
        <v>6234</v>
      </c>
      <c r="U33" s="119">
        <v>6659</v>
      </c>
      <c r="V33" s="119">
        <v>6862</v>
      </c>
      <c r="W33" s="119">
        <v>6042</v>
      </c>
      <c r="X33" s="119">
        <v>5933</v>
      </c>
      <c r="Y33" s="119">
        <v>6154</v>
      </c>
      <c r="Z33" s="119">
        <v>6236</v>
      </c>
      <c r="AA33" s="119">
        <v>5809</v>
      </c>
      <c r="AB33" s="119">
        <v>6683</v>
      </c>
      <c r="AC33" s="119">
        <v>7273</v>
      </c>
      <c r="AD33" s="119">
        <v>7580</v>
      </c>
      <c r="AE33" s="119">
        <v>7750</v>
      </c>
      <c r="AF33" s="119">
        <v>7383</v>
      </c>
      <c r="AG33" s="119">
        <v>6595</v>
      </c>
      <c r="AH33" s="119">
        <v>7132</v>
      </c>
      <c r="AI33" s="119">
        <v>8383</v>
      </c>
      <c r="AJ33" s="119">
        <v>9024</v>
      </c>
      <c r="AK33" s="119">
        <v>9156</v>
      </c>
      <c r="AL33" s="119">
        <v>8294</v>
      </c>
      <c r="AM33" s="119">
        <v>7511</v>
      </c>
      <c r="AN33" s="119">
        <v>6764</v>
      </c>
      <c r="AO33" s="119">
        <v>8012</v>
      </c>
      <c r="AP33" s="119">
        <v>8224</v>
      </c>
      <c r="AQ33" s="119">
        <v>8876</v>
      </c>
      <c r="AR33" s="119">
        <v>9056</v>
      </c>
      <c r="AS33" s="119">
        <v>8676</v>
      </c>
      <c r="AT33" s="119">
        <v>6902</v>
      </c>
      <c r="AU33" s="119">
        <v>7254</v>
      </c>
      <c r="AV33" s="119">
        <v>7232</v>
      </c>
      <c r="AW33" s="119">
        <v>7247</v>
      </c>
      <c r="AX33" s="119">
        <v>7260</v>
      </c>
    </row>
    <row r="34" spans="1:50" x14ac:dyDescent="0.25">
      <c r="A34" s="118" t="s">
        <v>398</v>
      </c>
      <c r="B34" s="119" t="s">
        <v>399</v>
      </c>
      <c r="C34" s="119" t="s">
        <v>399</v>
      </c>
      <c r="D34" s="119" t="s">
        <v>399</v>
      </c>
      <c r="E34" s="119" t="s">
        <v>399</v>
      </c>
      <c r="F34" s="119" t="s">
        <v>399</v>
      </c>
      <c r="G34" s="119" t="s">
        <v>399</v>
      </c>
      <c r="H34" s="119" t="s">
        <v>399</v>
      </c>
      <c r="I34" s="119" t="s">
        <v>399</v>
      </c>
      <c r="J34" s="119" t="s">
        <v>399</v>
      </c>
      <c r="K34" s="119" t="s">
        <v>399</v>
      </c>
      <c r="L34" s="119" t="s">
        <v>399</v>
      </c>
      <c r="M34" s="119" t="s">
        <v>399</v>
      </c>
      <c r="N34" s="119" t="s">
        <v>399</v>
      </c>
      <c r="O34" s="119" t="s">
        <v>399</v>
      </c>
      <c r="P34" s="119" t="s">
        <v>399</v>
      </c>
      <c r="Q34" s="119" t="s">
        <v>399</v>
      </c>
      <c r="R34" s="119" t="s">
        <v>399</v>
      </c>
      <c r="S34" s="119" t="s">
        <v>399</v>
      </c>
      <c r="T34" s="119" t="s">
        <v>399</v>
      </c>
      <c r="U34" s="119" t="s">
        <v>399</v>
      </c>
      <c r="V34" s="119" t="s">
        <v>399</v>
      </c>
      <c r="W34" s="119" t="s">
        <v>399</v>
      </c>
      <c r="X34" s="119" t="s">
        <v>399</v>
      </c>
      <c r="Y34" s="119" t="s">
        <v>399</v>
      </c>
      <c r="Z34" s="119" t="s">
        <v>399</v>
      </c>
      <c r="AA34" s="119" t="s">
        <v>399</v>
      </c>
      <c r="AB34" s="119" t="s">
        <v>399</v>
      </c>
      <c r="AC34" s="119" t="s">
        <v>399</v>
      </c>
      <c r="AD34" s="119" t="s">
        <v>399</v>
      </c>
      <c r="AE34" s="119" t="s">
        <v>399</v>
      </c>
      <c r="AF34" s="119" t="s">
        <v>399</v>
      </c>
      <c r="AG34" s="119" t="s">
        <v>399</v>
      </c>
      <c r="AH34" s="119">
        <v>234</v>
      </c>
      <c r="AI34" s="119">
        <v>237</v>
      </c>
      <c r="AJ34" s="119">
        <v>253</v>
      </c>
      <c r="AK34" s="119">
        <v>258</v>
      </c>
      <c r="AL34" s="119">
        <v>258</v>
      </c>
      <c r="AM34" s="119">
        <v>255</v>
      </c>
      <c r="AN34" s="119">
        <v>255</v>
      </c>
      <c r="AO34" s="119">
        <v>254</v>
      </c>
      <c r="AP34" s="119">
        <v>259</v>
      </c>
      <c r="AQ34" s="119">
        <v>264</v>
      </c>
      <c r="AR34" s="119">
        <v>270</v>
      </c>
      <c r="AS34" s="119">
        <v>268</v>
      </c>
      <c r="AT34" s="119">
        <v>250</v>
      </c>
      <c r="AU34" s="119">
        <v>250</v>
      </c>
      <c r="AV34" s="119">
        <v>250</v>
      </c>
      <c r="AW34" s="119">
        <v>250</v>
      </c>
      <c r="AX34" s="119">
        <v>250</v>
      </c>
    </row>
    <row r="35" spans="1:50" x14ac:dyDescent="0.25">
      <c r="A35" s="118" t="s">
        <v>400</v>
      </c>
      <c r="B35" s="119" t="s">
        <v>399</v>
      </c>
      <c r="C35" s="119" t="s">
        <v>399</v>
      </c>
      <c r="D35" s="119" t="s">
        <v>399</v>
      </c>
      <c r="E35" s="119" t="s">
        <v>399</v>
      </c>
      <c r="F35" s="119" t="s">
        <v>399</v>
      </c>
      <c r="G35" s="119" t="s">
        <v>399</v>
      </c>
      <c r="H35" s="119" t="s">
        <v>399</v>
      </c>
      <c r="I35" s="119" t="s">
        <v>399</v>
      </c>
      <c r="J35" s="119" t="s">
        <v>399</v>
      </c>
      <c r="K35" s="119" t="s">
        <v>399</v>
      </c>
      <c r="L35" s="119" t="s">
        <v>399</v>
      </c>
      <c r="M35" s="119" t="s">
        <v>399</v>
      </c>
      <c r="N35" s="119" t="s">
        <v>399</v>
      </c>
      <c r="O35" s="119" t="s">
        <v>399</v>
      </c>
      <c r="P35" s="119" t="s">
        <v>399</v>
      </c>
      <c r="Q35" s="119" t="s">
        <v>399</v>
      </c>
      <c r="R35" s="119" t="s">
        <v>399</v>
      </c>
      <c r="S35" s="119" t="s">
        <v>399</v>
      </c>
      <c r="T35" s="119" t="s">
        <v>399</v>
      </c>
      <c r="U35" s="119" t="s">
        <v>399</v>
      </c>
      <c r="V35" s="119" t="s">
        <v>399</v>
      </c>
      <c r="W35" s="119" t="s">
        <v>399</v>
      </c>
      <c r="X35" s="119" t="s">
        <v>399</v>
      </c>
      <c r="Y35" s="119" t="s">
        <v>399</v>
      </c>
      <c r="Z35" s="119" t="s">
        <v>399</v>
      </c>
      <c r="AA35" s="119" t="s">
        <v>399</v>
      </c>
      <c r="AB35" s="119" t="s">
        <v>399</v>
      </c>
      <c r="AC35" s="119" t="s">
        <v>399</v>
      </c>
      <c r="AD35" s="119" t="s">
        <v>399</v>
      </c>
      <c r="AE35" s="119" t="s">
        <v>399</v>
      </c>
      <c r="AF35" s="119" t="s">
        <v>399</v>
      </c>
      <c r="AG35" s="119" t="s">
        <v>399</v>
      </c>
      <c r="AH35" s="119" t="s">
        <v>399</v>
      </c>
      <c r="AI35" s="119" t="s">
        <v>399</v>
      </c>
      <c r="AJ35" s="119" t="s">
        <v>399</v>
      </c>
      <c r="AK35" s="119" t="s">
        <v>399</v>
      </c>
      <c r="AL35" s="119" t="s">
        <v>399</v>
      </c>
      <c r="AM35" s="119" t="s">
        <v>399</v>
      </c>
      <c r="AN35" s="119" t="s">
        <v>399</v>
      </c>
      <c r="AO35" s="119" t="s">
        <v>399</v>
      </c>
      <c r="AP35" s="119" t="s">
        <v>399</v>
      </c>
      <c r="AQ35" s="119" t="s">
        <v>399</v>
      </c>
      <c r="AR35" s="119" t="s">
        <v>399</v>
      </c>
      <c r="AS35" s="119">
        <v>-24283</v>
      </c>
      <c r="AT35" s="119">
        <v>-792</v>
      </c>
      <c r="AU35" s="119">
        <v>-37797</v>
      </c>
      <c r="AV35" s="119">
        <v>-51278</v>
      </c>
      <c r="AW35" s="119">
        <v>-61045</v>
      </c>
      <c r="AX35" s="119">
        <v>-68685</v>
      </c>
    </row>
    <row r="36" spans="1:50" x14ac:dyDescent="0.25">
      <c r="A36" s="120" t="s">
        <v>401</v>
      </c>
      <c r="B36" s="121">
        <v>197766</v>
      </c>
      <c r="C36" s="121">
        <v>44583</v>
      </c>
      <c r="D36" s="121">
        <v>246819</v>
      </c>
      <c r="E36" s="121">
        <v>259940</v>
      </c>
      <c r="F36" s="121">
        <v>276016</v>
      </c>
      <c r="G36" s="121">
        <v>311237</v>
      </c>
      <c r="H36" s="121">
        <v>340959</v>
      </c>
      <c r="I36" s="121">
        <v>355567</v>
      </c>
      <c r="J36" s="121">
        <v>388278</v>
      </c>
      <c r="K36" s="121">
        <v>423645</v>
      </c>
      <c r="L36" s="121">
        <v>456592</v>
      </c>
      <c r="M36" s="121">
        <v>437903</v>
      </c>
      <c r="N36" s="121">
        <v>445764</v>
      </c>
      <c r="O36" s="121">
        <v>453251</v>
      </c>
      <c r="P36" s="121">
        <v>471081</v>
      </c>
      <c r="Q36" s="121">
        <v>496704</v>
      </c>
      <c r="R36" s="121">
        <v>546099</v>
      </c>
      <c r="S36" s="121">
        <v>531392</v>
      </c>
      <c r="T36" s="121">
        <v>523297</v>
      </c>
      <c r="U36" s="121">
        <v>512592</v>
      </c>
      <c r="V36" s="121">
        <v>501422</v>
      </c>
      <c r="W36" s="121">
        <v>500959</v>
      </c>
      <c r="X36" s="121">
        <v>511208</v>
      </c>
      <c r="Y36" s="121">
        <v>529636</v>
      </c>
      <c r="Z36" s="121">
        <v>581839</v>
      </c>
      <c r="AA36" s="121">
        <v>584348</v>
      </c>
      <c r="AB36" s="121">
        <v>663820</v>
      </c>
      <c r="AC36" s="121">
        <v>734780</v>
      </c>
      <c r="AD36" s="121">
        <v>849448</v>
      </c>
      <c r="AE36" s="121">
        <v>908454</v>
      </c>
      <c r="AF36" s="121">
        <v>987504</v>
      </c>
      <c r="AG36" s="121">
        <v>996694</v>
      </c>
      <c r="AH36" s="121">
        <v>1072278</v>
      </c>
      <c r="AI36" s="121">
        <v>1179648</v>
      </c>
      <c r="AJ36" s="121">
        <v>1492030</v>
      </c>
      <c r="AK36" s="121">
        <v>1264263</v>
      </c>
      <c r="AL36" s="121">
        <v>1220715</v>
      </c>
      <c r="AM36" s="121">
        <v>1197636</v>
      </c>
      <c r="AN36" s="121">
        <v>1140221</v>
      </c>
      <c r="AO36" s="121">
        <v>1133697</v>
      </c>
      <c r="AP36" s="121">
        <v>1116668</v>
      </c>
      <c r="AQ36" s="121">
        <v>1166708</v>
      </c>
      <c r="AR36" s="121">
        <v>1219988</v>
      </c>
      <c r="AS36" s="121">
        <v>1219831</v>
      </c>
      <c r="AT36" s="121">
        <v>1199474</v>
      </c>
      <c r="AU36" s="121">
        <v>1201809</v>
      </c>
      <c r="AV36" s="121">
        <v>1197859</v>
      </c>
      <c r="AW36" s="121">
        <v>1193634</v>
      </c>
      <c r="AX36" s="121">
        <v>1203132</v>
      </c>
    </row>
  </sheetData>
  <mergeCells count="2">
    <mergeCell ref="A1:G1"/>
    <mergeCell ref="A2:G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tabSelected="1" workbookViewId="0">
      <selection activeCell="B18" sqref="B18"/>
    </sheetView>
  </sheetViews>
  <sheetFormatPr defaultColWidth="13.5703125" defaultRowHeight="15" x14ac:dyDescent="0.25"/>
  <cols>
    <col min="1" max="1" width="20" bestFit="1" customWidth="1"/>
    <col min="2" max="3" width="17.42578125" bestFit="1" customWidth="1"/>
    <col min="4" max="4" width="17.42578125" customWidth="1"/>
    <col min="5" max="5" width="17.42578125" bestFit="1" customWidth="1"/>
    <col min="6" max="6" width="14" bestFit="1" customWidth="1"/>
    <col min="7" max="7" width="21.7109375" bestFit="1" customWidth="1"/>
    <col min="8" max="8" width="19.85546875" bestFit="1" customWidth="1"/>
    <col min="9" max="9" width="28.42578125" bestFit="1" customWidth="1"/>
    <col min="10" max="10" width="30.28515625" bestFit="1" customWidth="1"/>
    <col min="11" max="11" width="30.28515625" customWidth="1"/>
  </cols>
  <sheetData>
    <row r="1" spans="1:13" x14ac:dyDescent="0.25">
      <c r="A1" t="s">
        <v>0</v>
      </c>
      <c r="B1" t="s">
        <v>39</v>
      </c>
      <c r="C1" t="s">
        <v>148</v>
      </c>
      <c r="E1" t="s">
        <v>149</v>
      </c>
      <c r="F1" t="s">
        <v>150</v>
      </c>
      <c r="G1" t="s">
        <v>151</v>
      </c>
      <c r="H1" t="s">
        <v>149</v>
      </c>
      <c r="I1" t="s">
        <v>449</v>
      </c>
      <c r="J1" t="s">
        <v>152</v>
      </c>
      <c r="K1" t="s">
        <v>267</v>
      </c>
      <c r="L1" t="s">
        <v>153</v>
      </c>
      <c r="M1" t="s">
        <v>154</v>
      </c>
    </row>
    <row r="2" spans="1:13" x14ac:dyDescent="0.25">
      <c r="A2">
        <v>1950</v>
      </c>
      <c r="B2" s="1">
        <v>14086000000</v>
      </c>
      <c r="C2" s="1">
        <v>29000000</v>
      </c>
      <c r="D2" s="1"/>
      <c r="E2" s="6">
        <f>B2-C2</f>
        <v>14057000000</v>
      </c>
      <c r="F2">
        <v>0.13550000000000001</v>
      </c>
      <c r="G2">
        <f t="shared" ref="G2:G65" si="0">F2/$F$71</f>
        <v>0.11610968294772922</v>
      </c>
      <c r="H2" s="64">
        <f>E2/G2</f>
        <v>121066560885.60886</v>
      </c>
      <c r="I2" s="64">
        <f>C2/G2</f>
        <v>249763837.63837638</v>
      </c>
      <c r="J2" s="64">
        <f>H2+I2</f>
        <v>121316324723.24724</v>
      </c>
      <c r="K2" s="64">
        <f>SUM(C2:C4)</f>
        <v>34264000000</v>
      </c>
    </row>
    <row r="3" spans="1:13" x14ac:dyDescent="0.25">
      <c r="A3">
        <v>1951</v>
      </c>
      <c r="B3" s="1">
        <v>47534000000</v>
      </c>
      <c r="C3" s="1">
        <v>32834000000</v>
      </c>
      <c r="D3" s="1"/>
      <c r="E3" s="6">
        <f t="shared" ref="E3:E66" si="1">B3-C3</f>
        <v>14700000000</v>
      </c>
      <c r="F3">
        <v>0.14280000000000001</v>
      </c>
      <c r="G3">
        <f t="shared" si="0"/>
        <v>0.12236503856041131</v>
      </c>
      <c r="H3" s="64">
        <f t="shared" ref="H3:H66" si="2">E3/G3</f>
        <v>120132352941.17647</v>
      </c>
      <c r="I3" s="64">
        <f t="shared" ref="I3:I66" si="3">C3/G3</f>
        <v>268328277310.92438</v>
      </c>
      <c r="J3" s="64">
        <f t="shared" ref="J3:J66" si="4">H3+I3</f>
        <v>388460630252.10083</v>
      </c>
      <c r="K3" s="64">
        <f>SUM(B2:B4)</f>
        <v>121816000000</v>
      </c>
    </row>
    <row r="4" spans="1:13" x14ac:dyDescent="0.25">
      <c r="A4">
        <v>1952</v>
      </c>
      <c r="B4" s="1">
        <v>60196000000</v>
      </c>
      <c r="C4" s="1">
        <v>1401000000</v>
      </c>
      <c r="D4" s="1"/>
      <c r="E4" s="6">
        <f t="shared" si="1"/>
        <v>58795000000</v>
      </c>
      <c r="F4">
        <v>0.14849999999999999</v>
      </c>
      <c r="G4">
        <f t="shared" si="0"/>
        <v>0.12724935732647813</v>
      </c>
      <c r="H4" s="64">
        <f t="shared" si="2"/>
        <v>462045555555.5556</v>
      </c>
      <c r="I4" s="64">
        <f t="shared" si="3"/>
        <v>11009878787.87879</v>
      </c>
      <c r="J4" s="64">
        <f t="shared" si="4"/>
        <v>473055434343.43439</v>
      </c>
      <c r="K4" s="15">
        <f>K2/K3</f>
        <v>0.28127667958232089</v>
      </c>
      <c r="L4" s="15">
        <f>(J4-J2)/J2</f>
        <v>2.8993551397356594</v>
      </c>
    </row>
    <row r="5" spans="1:13" x14ac:dyDescent="0.25">
      <c r="A5">
        <v>1953</v>
      </c>
      <c r="B5" s="1">
        <v>48603000000</v>
      </c>
      <c r="C5" s="1">
        <v>0</v>
      </c>
      <c r="D5" s="1"/>
      <c r="E5" s="6">
        <f t="shared" si="1"/>
        <v>48603000000</v>
      </c>
      <c r="F5">
        <v>0.1512</v>
      </c>
      <c r="G5">
        <f t="shared" si="0"/>
        <v>0.12956298200514138</v>
      </c>
      <c r="H5" s="64">
        <f t="shared" si="2"/>
        <v>375130297619.04767</v>
      </c>
      <c r="I5" s="64">
        <f t="shared" si="3"/>
        <v>0</v>
      </c>
      <c r="J5" s="64">
        <f t="shared" si="4"/>
        <v>375130297619.04767</v>
      </c>
      <c r="K5" s="64"/>
    </row>
    <row r="6" spans="1:13" x14ac:dyDescent="0.25">
      <c r="A6">
        <v>1954</v>
      </c>
      <c r="B6" s="1">
        <v>34319000000</v>
      </c>
      <c r="C6" s="1">
        <v>0</v>
      </c>
      <c r="D6" s="1"/>
      <c r="E6" s="6">
        <f t="shared" si="1"/>
        <v>34319000000</v>
      </c>
      <c r="F6">
        <v>0.153</v>
      </c>
      <c r="G6">
        <f t="shared" si="0"/>
        <v>0.13110539845758354</v>
      </c>
      <c r="H6" s="64">
        <f t="shared" si="2"/>
        <v>261766490196.07846</v>
      </c>
      <c r="I6" s="64">
        <f t="shared" si="3"/>
        <v>0</v>
      </c>
      <c r="J6" s="64">
        <f t="shared" si="4"/>
        <v>261766490196.07846</v>
      </c>
      <c r="K6" s="64"/>
    </row>
    <row r="7" spans="1:13" x14ac:dyDescent="0.25">
      <c r="A7">
        <v>1955</v>
      </c>
      <c r="B7" s="1">
        <v>30425000000</v>
      </c>
      <c r="C7" s="1">
        <v>0</v>
      </c>
      <c r="D7" s="1"/>
      <c r="E7" s="6">
        <f t="shared" si="1"/>
        <v>30425000000</v>
      </c>
      <c r="F7">
        <v>0.1542</v>
      </c>
      <c r="G7">
        <f t="shared" si="0"/>
        <v>0.13213367609254498</v>
      </c>
      <c r="H7" s="64">
        <f t="shared" si="2"/>
        <v>230259241245.1362</v>
      </c>
      <c r="I7" s="64">
        <f t="shared" si="3"/>
        <v>0</v>
      </c>
      <c r="J7" s="64">
        <f t="shared" si="4"/>
        <v>230259241245.1362</v>
      </c>
      <c r="K7" s="64"/>
      <c r="M7" s="15">
        <f>(J7-J4)/J4</f>
        <v>-0.51325103882440581</v>
      </c>
    </row>
    <row r="8" spans="1:13" x14ac:dyDescent="0.25">
      <c r="A8">
        <v>1956</v>
      </c>
      <c r="B8" s="1">
        <v>32791000000</v>
      </c>
      <c r="C8" s="1">
        <v>10000000</v>
      </c>
      <c r="D8" s="1"/>
      <c r="E8" s="6">
        <f t="shared" si="1"/>
        <v>32781000000</v>
      </c>
      <c r="F8">
        <v>0.15820000000000001</v>
      </c>
      <c r="G8">
        <f t="shared" si="0"/>
        <v>0.13556126820908312</v>
      </c>
      <c r="H8" s="64">
        <f t="shared" si="2"/>
        <v>241816858407.07965</v>
      </c>
      <c r="I8" s="64">
        <f t="shared" si="3"/>
        <v>73767383.059418455</v>
      </c>
      <c r="J8" s="64">
        <f t="shared" si="4"/>
        <v>241890625790.13907</v>
      </c>
      <c r="K8" s="64"/>
    </row>
    <row r="9" spans="1:13" x14ac:dyDescent="0.25">
      <c r="A9">
        <v>1957</v>
      </c>
      <c r="B9" s="1">
        <v>35916000000</v>
      </c>
      <c r="C9" s="1">
        <v>0</v>
      </c>
      <c r="D9" s="1"/>
      <c r="E9" s="6">
        <f t="shared" si="1"/>
        <v>35916000000</v>
      </c>
      <c r="F9">
        <v>0.1641</v>
      </c>
      <c r="G9">
        <f t="shared" si="0"/>
        <v>0.14061696658097686</v>
      </c>
      <c r="H9" s="64">
        <f t="shared" si="2"/>
        <v>255417257769.65265</v>
      </c>
      <c r="I9" s="64">
        <f t="shared" si="3"/>
        <v>0</v>
      </c>
      <c r="J9" s="64">
        <f t="shared" si="4"/>
        <v>255417257769.65265</v>
      </c>
      <c r="K9" s="64"/>
    </row>
    <row r="10" spans="1:13" x14ac:dyDescent="0.25">
      <c r="A10">
        <v>1958</v>
      </c>
      <c r="B10" s="1">
        <v>36971000000</v>
      </c>
      <c r="C10" s="1">
        <v>442000000</v>
      </c>
      <c r="D10" s="1"/>
      <c r="E10" s="6">
        <f t="shared" si="1"/>
        <v>36529000000</v>
      </c>
      <c r="F10">
        <v>0.1691</v>
      </c>
      <c r="G10">
        <f t="shared" si="0"/>
        <v>0.14490145672664953</v>
      </c>
      <c r="H10" s="64">
        <f t="shared" si="2"/>
        <v>252095464222.35364</v>
      </c>
      <c r="I10" s="64">
        <f t="shared" si="3"/>
        <v>3050348905.9727969</v>
      </c>
      <c r="J10" s="64">
        <f t="shared" si="4"/>
        <v>255145813128.32645</v>
      </c>
      <c r="K10" s="64"/>
    </row>
    <row r="11" spans="1:13" x14ac:dyDescent="0.25">
      <c r="A11">
        <v>1959</v>
      </c>
      <c r="B11" s="1">
        <v>41402000000</v>
      </c>
      <c r="C11" s="1">
        <v>276000000</v>
      </c>
      <c r="D11" s="1"/>
      <c r="E11" s="6">
        <f t="shared" si="1"/>
        <v>41126000000</v>
      </c>
      <c r="F11">
        <v>0.17169999999999999</v>
      </c>
      <c r="G11">
        <f t="shared" si="0"/>
        <v>0.1471293916023993</v>
      </c>
      <c r="H11" s="64">
        <f t="shared" si="2"/>
        <v>279522667443.21497</v>
      </c>
      <c r="I11" s="64">
        <f t="shared" si="3"/>
        <v>1875899825.2766457</v>
      </c>
      <c r="J11" s="64">
        <f t="shared" si="4"/>
        <v>281398567268.49164</v>
      </c>
      <c r="K11" s="64"/>
    </row>
    <row r="12" spans="1:13" x14ac:dyDescent="0.25">
      <c r="A12">
        <v>1960</v>
      </c>
      <c r="B12" s="1">
        <v>40907000000</v>
      </c>
      <c r="C12" s="1">
        <v>6000000</v>
      </c>
      <c r="D12" s="1"/>
      <c r="E12" s="6">
        <f t="shared" si="1"/>
        <v>40901000000</v>
      </c>
      <c r="F12">
        <v>0.1741</v>
      </c>
      <c r="G12">
        <f t="shared" si="0"/>
        <v>0.1491859468723222</v>
      </c>
      <c r="H12" s="64">
        <f t="shared" si="2"/>
        <v>274161211947.1568</v>
      </c>
      <c r="I12" s="64">
        <f t="shared" si="3"/>
        <v>40218265.364732914</v>
      </c>
      <c r="J12" s="64">
        <f t="shared" si="4"/>
        <v>274201430212.52155</v>
      </c>
      <c r="K12" s="64"/>
    </row>
    <row r="13" spans="1:13" x14ac:dyDescent="0.25">
      <c r="A13">
        <v>1961</v>
      </c>
      <c r="B13" s="1">
        <v>41386000000</v>
      </c>
      <c r="C13" s="1">
        <v>301000000</v>
      </c>
      <c r="D13" s="1"/>
      <c r="E13" s="6">
        <f t="shared" si="1"/>
        <v>41085000000</v>
      </c>
      <c r="F13">
        <v>0.17649999999999999</v>
      </c>
      <c r="G13">
        <f t="shared" si="0"/>
        <v>0.15124250214224505</v>
      </c>
      <c r="H13" s="64">
        <f t="shared" si="2"/>
        <v>271649830028.32864</v>
      </c>
      <c r="I13" s="64">
        <f t="shared" si="3"/>
        <v>1990181303.1161475</v>
      </c>
      <c r="J13" s="64">
        <f t="shared" si="4"/>
        <v>273640011331.44479</v>
      </c>
      <c r="K13" s="64"/>
    </row>
    <row r="14" spans="1:13" x14ac:dyDescent="0.25">
      <c r="A14">
        <v>1962</v>
      </c>
      <c r="B14" s="1">
        <v>48014000000</v>
      </c>
      <c r="C14" s="1">
        <v>40000000</v>
      </c>
      <c r="D14" s="1"/>
      <c r="E14" s="6">
        <f t="shared" si="1"/>
        <v>47974000000</v>
      </c>
      <c r="F14">
        <v>0.17829999999999999</v>
      </c>
      <c r="G14">
        <f t="shared" si="0"/>
        <v>0.15278491859468721</v>
      </c>
      <c r="H14" s="64">
        <f t="shared" si="2"/>
        <v>313996960179.47284</v>
      </c>
      <c r="I14" s="64">
        <f t="shared" si="3"/>
        <v>261805945.03645545</v>
      </c>
      <c r="J14" s="64">
        <f t="shared" si="4"/>
        <v>314258766124.50928</v>
      </c>
      <c r="K14" s="64"/>
    </row>
    <row r="15" spans="1:13" x14ac:dyDescent="0.25">
      <c r="A15">
        <v>1963</v>
      </c>
      <c r="B15" s="1">
        <v>49560000000</v>
      </c>
      <c r="C15" s="1">
        <v>229000000</v>
      </c>
      <c r="D15" s="1"/>
      <c r="E15" s="6">
        <f t="shared" si="1"/>
        <v>49331000000</v>
      </c>
      <c r="F15">
        <v>0.18049999999999999</v>
      </c>
      <c r="G15">
        <f t="shared" si="0"/>
        <v>0.1546700942587832</v>
      </c>
      <c r="H15" s="64">
        <f t="shared" si="2"/>
        <v>318943362880.88641</v>
      </c>
      <c r="I15" s="64">
        <f t="shared" si="3"/>
        <v>1480570637.1191137</v>
      </c>
      <c r="J15" s="64">
        <f t="shared" si="4"/>
        <v>320423933518.00555</v>
      </c>
      <c r="K15" s="64"/>
    </row>
    <row r="16" spans="1:13" x14ac:dyDescent="0.25">
      <c r="A16">
        <v>1964</v>
      </c>
      <c r="B16" s="1">
        <v>49627000000</v>
      </c>
      <c r="C16" s="1">
        <v>1002999999.9999999</v>
      </c>
      <c r="D16" s="1"/>
      <c r="E16" s="6">
        <f t="shared" si="1"/>
        <v>48624000000</v>
      </c>
      <c r="F16">
        <v>0.1827</v>
      </c>
      <c r="G16">
        <f t="shared" si="0"/>
        <v>0.15655526992287919</v>
      </c>
      <c r="H16" s="64">
        <f t="shared" si="2"/>
        <v>310586798029.55664</v>
      </c>
      <c r="I16" s="64">
        <f t="shared" si="3"/>
        <v>6406683087.0279131</v>
      </c>
      <c r="J16" s="64">
        <f t="shared" si="4"/>
        <v>316993481116.58453</v>
      </c>
      <c r="K16" s="64">
        <f>SUM(C16:C25)</f>
        <v>42390789000</v>
      </c>
    </row>
    <row r="17" spans="1:13" x14ac:dyDescent="0.25">
      <c r="A17">
        <v>1965</v>
      </c>
      <c r="B17" s="1">
        <v>49058000000</v>
      </c>
      <c r="C17" s="1">
        <v>930000000</v>
      </c>
      <c r="D17" s="1"/>
      <c r="E17" s="6">
        <f t="shared" si="1"/>
        <v>48128000000</v>
      </c>
      <c r="F17">
        <v>0.18590000000000001</v>
      </c>
      <c r="G17">
        <f t="shared" si="0"/>
        <v>0.1592973436161097</v>
      </c>
      <c r="H17" s="64">
        <f t="shared" si="2"/>
        <v>302126820871.43622</v>
      </c>
      <c r="I17" s="64">
        <f t="shared" si="3"/>
        <v>5838138784.2926302</v>
      </c>
      <c r="J17" s="64">
        <f t="shared" si="4"/>
        <v>307964959655.72882</v>
      </c>
      <c r="K17" s="64">
        <f>SUM(B16:B25)</f>
        <v>685411000000</v>
      </c>
    </row>
    <row r="18" spans="1:13" x14ac:dyDescent="0.25">
      <c r="A18">
        <v>1966</v>
      </c>
      <c r="B18" s="1">
        <v>63555000000</v>
      </c>
      <c r="C18" s="1">
        <v>11971000000</v>
      </c>
      <c r="D18" s="1"/>
      <c r="E18" s="6">
        <f t="shared" si="1"/>
        <v>51584000000</v>
      </c>
      <c r="F18">
        <v>0.18990000000000001</v>
      </c>
      <c r="G18">
        <f t="shared" si="0"/>
        <v>0.16272493573264782</v>
      </c>
      <c r="H18" s="64">
        <f t="shared" si="2"/>
        <v>317001200631.9115</v>
      </c>
      <c r="I18" s="64">
        <f t="shared" si="3"/>
        <v>73565860979.462875</v>
      </c>
      <c r="J18" s="64">
        <f t="shared" si="4"/>
        <v>390567061611.37439</v>
      </c>
      <c r="K18" s="15">
        <f>K16/K17</f>
        <v>6.1847255150559298E-2</v>
      </c>
    </row>
    <row r="19" spans="1:13" x14ac:dyDescent="0.25">
      <c r="A19">
        <v>1967</v>
      </c>
      <c r="B19" s="1">
        <v>72177000000</v>
      </c>
      <c r="C19" s="1">
        <v>12786650000</v>
      </c>
      <c r="D19" s="1"/>
      <c r="E19" s="6">
        <f t="shared" si="1"/>
        <v>59390350000</v>
      </c>
      <c r="F19">
        <v>0.19570000000000001</v>
      </c>
      <c r="G19">
        <f t="shared" si="0"/>
        <v>0.16769494430162812</v>
      </c>
      <c r="H19" s="64">
        <f t="shared" si="2"/>
        <v>354157069238.63049</v>
      </c>
      <c r="I19" s="64">
        <f t="shared" si="3"/>
        <v>76249466274.910568</v>
      </c>
      <c r="J19" s="64">
        <f t="shared" si="4"/>
        <v>430406535513.54108</v>
      </c>
      <c r="K19" s="64"/>
    </row>
    <row r="20" spans="1:13" x14ac:dyDescent="0.25">
      <c r="A20">
        <v>1968</v>
      </c>
      <c r="B20" s="1">
        <v>76286000000</v>
      </c>
      <c r="C20" s="1">
        <v>4215692000</v>
      </c>
      <c r="D20" s="1"/>
      <c r="E20" s="6">
        <f t="shared" si="1"/>
        <v>72070308000</v>
      </c>
      <c r="F20">
        <v>0.2024</v>
      </c>
      <c r="G20">
        <f t="shared" si="0"/>
        <v>0.17343616109682947</v>
      </c>
      <c r="H20" s="64">
        <f t="shared" si="2"/>
        <v>415543722509.88147</v>
      </c>
      <c r="I20" s="64">
        <f t="shared" si="3"/>
        <v>24306880256.916996</v>
      </c>
      <c r="J20" s="64">
        <f t="shared" si="4"/>
        <v>439850602766.79846</v>
      </c>
      <c r="K20" s="64"/>
      <c r="L20" s="15">
        <f>(J20-J13)/J13</f>
        <v>0.60740602453064552</v>
      </c>
    </row>
    <row r="21" spans="1:13" x14ac:dyDescent="0.25">
      <c r="A21">
        <v>1969</v>
      </c>
      <c r="B21" s="1">
        <v>76905000000</v>
      </c>
      <c r="C21" s="1">
        <v>2453018000</v>
      </c>
      <c r="D21" s="1"/>
      <c r="E21" s="6">
        <f t="shared" si="1"/>
        <v>74451982000</v>
      </c>
      <c r="F21">
        <v>0.2117</v>
      </c>
      <c r="G21">
        <f t="shared" si="0"/>
        <v>0.18140531276778063</v>
      </c>
      <c r="H21" s="64">
        <f t="shared" si="2"/>
        <v>410417869598.48846</v>
      </c>
      <c r="I21" s="64">
        <f t="shared" si="3"/>
        <v>13522305177.137459</v>
      </c>
      <c r="J21" s="64">
        <f t="shared" si="4"/>
        <v>423940174775.62592</v>
      </c>
      <c r="K21" s="64"/>
    </row>
    <row r="22" spans="1:13" x14ac:dyDescent="0.25">
      <c r="A22">
        <v>1970</v>
      </c>
      <c r="B22" s="1">
        <v>74083000000</v>
      </c>
      <c r="C22" s="1">
        <v>3029090000</v>
      </c>
      <c r="D22" s="1"/>
      <c r="E22" s="6">
        <f t="shared" si="1"/>
        <v>71053910000</v>
      </c>
      <c r="F22">
        <v>0.22309999999999999</v>
      </c>
      <c r="G22">
        <f t="shared" si="0"/>
        <v>0.1911739502999143</v>
      </c>
      <c r="H22" s="64">
        <f t="shared" si="2"/>
        <v>371671505916.62933</v>
      </c>
      <c r="I22" s="64">
        <f t="shared" si="3"/>
        <v>15844679650.380997</v>
      </c>
      <c r="J22" s="64">
        <f t="shared" si="4"/>
        <v>387516185567.01031</v>
      </c>
      <c r="K22" s="64"/>
    </row>
    <row r="23" spans="1:13" x14ac:dyDescent="0.25">
      <c r="A23">
        <v>1971</v>
      </c>
      <c r="B23" s="1">
        <v>71159000000</v>
      </c>
      <c r="C23" s="1">
        <v>2652210000</v>
      </c>
      <c r="D23" s="1"/>
      <c r="E23" s="6">
        <f t="shared" si="1"/>
        <v>68506790000</v>
      </c>
      <c r="F23">
        <v>0.2344</v>
      </c>
      <c r="G23">
        <f t="shared" si="0"/>
        <v>0.20085689802913453</v>
      </c>
      <c r="H23" s="64">
        <f t="shared" si="2"/>
        <v>341072627687.71332</v>
      </c>
      <c r="I23" s="64">
        <f t="shared" si="3"/>
        <v>13204475554.607508</v>
      </c>
      <c r="J23" s="64">
        <f t="shared" si="4"/>
        <v>354277103242.3208</v>
      </c>
      <c r="K23" s="64"/>
    </row>
    <row r="24" spans="1:13" x14ac:dyDescent="0.25">
      <c r="A24">
        <v>1972</v>
      </c>
      <c r="B24" s="1">
        <v>75006000000</v>
      </c>
      <c r="C24" s="1">
        <v>2338532000</v>
      </c>
      <c r="D24" s="1"/>
      <c r="E24" s="6">
        <f t="shared" si="1"/>
        <v>72667468000</v>
      </c>
      <c r="F24">
        <v>0.2455</v>
      </c>
      <c r="G24">
        <f t="shared" si="0"/>
        <v>0.21036846615252783</v>
      </c>
      <c r="H24" s="64">
        <f t="shared" si="2"/>
        <v>345429471103.86969</v>
      </c>
      <c r="I24" s="64">
        <f t="shared" si="3"/>
        <v>11116361890.020369</v>
      </c>
      <c r="J24" s="64">
        <f t="shared" si="4"/>
        <v>356545832993.89008</v>
      </c>
      <c r="K24" s="64"/>
    </row>
    <row r="25" spans="1:13" x14ac:dyDescent="0.25">
      <c r="A25">
        <v>1973</v>
      </c>
      <c r="B25" s="1">
        <v>77555000000</v>
      </c>
      <c r="C25" s="1">
        <v>1011597000.0000001</v>
      </c>
      <c r="D25" s="1"/>
      <c r="E25" s="6">
        <f t="shared" si="1"/>
        <v>76543403000</v>
      </c>
      <c r="F25">
        <v>0.25619999999999998</v>
      </c>
      <c r="G25">
        <f t="shared" si="0"/>
        <v>0.21953727506426732</v>
      </c>
      <c r="H25" s="64">
        <f t="shared" si="2"/>
        <v>348657889543.32556</v>
      </c>
      <c r="I25" s="64">
        <f t="shared" si="3"/>
        <v>4607859871.1943808</v>
      </c>
      <c r="J25" s="64">
        <f t="shared" si="4"/>
        <v>353265749414.51996</v>
      </c>
      <c r="K25" s="64"/>
    </row>
    <row r="26" spans="1:13" x14ac:dyDescent="0.25">
      <c r="A26">
        <v>1974</v>
      </c>
      <c r="B26" s="1">
        <v>80991000000</v>
      </c>
      <c r="C26" s="1">
        <v>4756381999.999999</v>
      </c>
      <c r="D26" s="1"/>
      <c r="E26" s="6">
        <f t="shared" si="1"/>
        <v>76234618000</v>
      </c>
      <c r="F26">
        <v>0.27429999999999999</v>
      </c>
      <c r="G26">
        <f t="shared" si="0"/>
        <v>0.23504712939160238</v>
      </c>
      <c r="H26" s="64">
        <f t="shared" si="2"/>
        <v>324337583689.39117</v>
      </c>
      <c r="I26" s="64">
        <f t="shared" si="3"/>
        <v>20235865089.31826</v>
      </c>
      <c r="J26" s="64">
        <f t="shared" si="4"/>
        <v>344573448778.70941</v>
      </c>
      <c r="K26" s="64"/>
    </row>
    <row r="27" spans="1:13" x14ac:dyDescent="0.25">
      <c r="A27">
        <v>1975</v>
      </c>
      <c r="B27" s="1">
        <v>85661000000</v>
      </c>
      <c r="C27" s="1">
        <v>1537000000</v>
      </c>
      <c r="D27" s="1"/>
      <c r="E27" s="6">
        <f t="shared" si="1"/>
        <v>84124000000</v>
      </c>
      <c r="F27">
        <v>0.30270000000000002</v>
      </c>
      <c r="G27">
        <f t="shared" si="0"/>
        <v>0.25938303341902313</v>
      </c>
      <c r="H27" s="64">
        <f t="shared" si="2"/>
        <v>324323448959.36572</v>
      </c>
      <c r="I27" s="64">
        <f t="shared" si="3"/>
        <v>5925599603.5678892</v>
      </c>
      <c r="J27" s="64">
        <f t="shared" si="4"/>
        <v>330249048562.93359</v>
      </c>
      <c r="K27" s="64"/>
      <c r="M27" s="15">
        <f>(J27-J20)/J20</f>
        <v>-0.24917904741845678</v>
      </c>
    </row>
    <row r="28" spans="1:13" x14ac:dyDescent="0.25">
      <c r="A28">
        <v>1976</v>
      </c>
      <c r="B28" s="1">
        <v>95508000000</v>
      </c>
      <c r="C28" s="1">
        <v>1933000000</v>
      </c>
      <c r="D28" s="1"/>
      <c r="E28" s="6">
        <f t="shared" si="1"/>
        <v>93575000000</v>
      </c>
      <c r="F28">
        <v>0.32369999999999999</v>
      </c>
      <c r="G28">
        <f t="shared" si="0"/>
        <v>0.27737789203084828</v>
      </c>
      <c r="H28" s="64">
        <f t="shared" si="2"/>
        <v>337355653382.7619</v>
      </c>
      <c r="I28" s="64">
        <f t="shared" si="3"/>
        <v>6968832252.0852652</v>
      </c>
      <c r="J28" s="64">
        <f t="shared" si="4"/>
        <v>344324485634.84717</v>
      </c>
      <c r="K28" s="64"/>
    </row>
    <row r="29" spans="1:13" x14ac:dyDescent="0.25">
      <c r="A29">
        <v>1977</v>
      </c>
      <c r="B29" s="1">
        <v>108338000000</v>
      </c>
      <c r="C29" s="1">
        <v>1513400000</v>
      </c>
      <c r="D29" s="1"/>
      <c r="E29" s="6">
        <f t="shared" si="1"/>
        <v>106824600000</v>
      </c>
      <c r="F29">
        <v>0.34699999999999998</v>
      </c>
      <c r="G29">
        <f t="shared" si="0"/>
        <v>0.29734361610968291</v>
      </c>
      <c r="H29" s="64">
        <f t="shared" si="2"/>
        <v>359263136023.05481</v>
      </c>
      <c r="I29" s="64">
        <f t="shared" si="3"/>
        <v>5089734293.9481277</v>
      </c>
      <c r="J29" s="64">
        <f t="shared" si="4"/>
        <v>364352870317.00293</v>
      </c>
      <c r="K29" s="64"/>
    </row>
    <row r="30" spans="1:13" x14ac:dyDescent="0.25">
      <c r="A30">
        <v>1978</v>
      </c>
      <c r="B30" s="1">
        <v>115322000000</v>
      </c>
      <c r="C30" s="1">
        <v>2997000000</v>
      </c>
      <c r="D30" s="1"/>
      <c r="E30" s="6">
        <f t="shared" si="1"/>
        <v>112325000000</v>
      </c>
      <c r="F30">
        <v>0.37030000000000002</v>
      </c>
      <c r="G30">
        <f t="shared" si="0"/>
        <v>0.31730934018851759</v>
      </c>
      <c r="H30" s="64">
        <f t="shared" si="2"/>
        <v>353992100999.18982</v>
      </c>
      <c r="I30" s="64">
        <f t="shared" si="3"/>
        <v>9445041857.9530106</v>
      </c>
      <c r="J30" s="64">
        <f t="shared" si="4"/>
        <v>363437142857.14282</v>
      </c>
      <c r="K30" s="64"/>
    </row>
    <row r="31" spans="1:13" x14ac:dyDescent="0.25">
      <c r="A31">
        <v>1979</v>
      </c>
      <c r="B31" s="1">
        <v>125004000000</v>
      </c>
      <c r="C31" s="1">
        <v>3634000000</v>
      </c>
      <c r="D31" s="1"/>
      <c r="E31" s="6">
        <f t="shared" si="1"/>
        <v>121370000000</v>
      </c>
      <c r="F31">
        <v>0.40010000000000001</v>
      </c>
      <c r="G31">
        <f t="shared" si="0"/>
        <v>0.34284490145672664</v>
      </c>
      <c r="H31" s="64">
        <f t="shared" si="2"/>
        <v>354008472881.77954</v>
      </c>
      <c r="I31" s="64">
        <f t="shared" si="3"/>
        <v>10599545113.721571</v>
      </c>
      <c r="J31" s="64">
        <f t="shared" si="4"/>
        <v>364608017995.5011</v>
      </c>
      <c r="K31" s="64"/>
    </row>
    <row r="32" spans="1:13" x14ac:dyDescent="0.25">
      <c r="A32">
        <v>1980</v>
      </c>
      <c r="B32" s="1">
        <v>142621000000</v>
      </c>
      <c r="C32" s="1">
        <v>6386000000</v>
      </c>
      <c r="D32" s="1"/>
      <c r="E32" s="6">
        <f t="shared" si="1"/>
        <v>136235000000</v>
      </c>
      <c r="F32">
        <v>0.43490000000000001</v>
      </c>
      <c r="G32">
        <f t="shared" si="0"/>
        <v>0.37266495287060841</v>
      </c>
      <c r="H32" s="64">
        <f t="shared" si="2"/>
        <v>365569659691.88318</v>
      </c>
      <c r="I32" s="64">
        <f t="shared" si="3"/>
        <v>17136035870.315014</v>
      </c>
      <c r="J32" s="64">
        <f t="shared" si="4"/>
        <v>382705695562.19818</v>
      </c>
      <c r="K32" s="64"/>
    </row>
    <row r="33" spans="1:12" x14ac:dyDescent="0.25">
      <c r="A33">
        <v>1981</v>
      </c>
      <c r="B33" s="1">
        <v>178365000000</v>
      </c>
      <c r="C33" s="1">
        <v>7209000000</v>
      </c>
      <c r="D33" s="1"/>
      <c r="E33" s="6">
        <f t="shared" si="1"/>
        <v>171156000000</v>
      </c>
      <c r="F33">
        <v>0.47749999999999998</v>
      </c>
      <c r="G33">
        <f t="shared" si="0"/>
        <v>0.40916880891173946</v>
      </c>
      <c r="H33" s="64">
        <f t="shared" si="2"/>
        <v>418301679581.15186</v>
      </c>
      <c r="I33" s="64">
        <f t="shared" si="3"/>
        <v>17618645026.178013</v>
      </c>
      <c r="J33" s="64">
        <f t="shared" si="4"/>
        <v>435920324607.3299</v>
      </c>
      <c r="K33" s="64"/>
    </row>
    <row r="34" spans="1:12" x14ac:dyDescent="0.25">
      <c r="A34">
        <v>1982</v>
      </c>
      <c r="B34" s="1">
        <v>213751000000</v>
      </c>
      <c r="C34" s="1">
        <v>457000000</v>
      </c>
      <c r="D34" s="1"/>
      <c r="E34" s="6">
        <f t="shared" si="1"/>
        <v>213294000000</v>
      </c>
      <c r="F34">
        <v>0.51029999999999998</v>
      </c>
      <c r="G34">
        <f t="shared" si="0"/>
        <v>0.43727506426735213</v>
      </c>
      <c r="H34" s="64">
        <f t="shared" si="2"/>
        <v>487779929453.26282</v>
      </c>
      <c r="I34" s="64">
        <f t="shared" si="3"/>
        <v>1045108759.5532042</v>
      </c>
      <c r="J34" s="64">
        <f t="shared" si="4"/>
        <v>488825038212.81604</v>
      </c>
      <c r="K34" s="64"/>
    </row>
    <row r="35" spans="1:12" x14ac:dyDescent="0.25">
      <c r="A35">
        <v>1983</v>
      </c>
      <c r="B35" s="1">
        <v>239474000000</v>
      </c>
      <c r="C35" s="1">
        <v>668000000</v>
      </c>
      <c r="D35" s="1"/>
      <c r="E35" s="6">
        <f t="shared" si="1"/>
        <v>238806000000</v>
      </c>
      <c r="F35">
        <v>0.53269999999999995</v>
      </c>
      <c r="G35">
        <f t="shared" si="0"/>
        <v>0.45646958011996569</v>
      </c>
      <c r="H35" s="64">
        <f t="shared" si="2"/>
        <v>523158629622.67694</v>
      </c>
      <c r="I35" s="64">
        <f t="shared" si="3"/>
        <v>1463405293.7863715</v>
      </c>
      <c r="J35" s="64">
        <f t="shared" si="4"/>
        <v>524622034916.46332</v>
      </c>
      <c r="K35" s="64"/>
    </row>
    <row r="36" spans="1:12" x14ac:dyDescent="0.25">
      <c r="A36">
        <v>1984</v>
      </c>
      <c r="B36" s="1">
        <v>258150000000</v>
      </c>
      <c r="C36" s="1">
        <v>477000000</v>
      </c>
      <c r="D36" s="1"/>
      <c r="E36" s="6">
        <f t="shared" si="1"/>
        <v>257673000000</v>
      </c>
      <c r="F36">
        <v>0.55149999999999999</v>
      </c>
      <c r="G36">
        <f t="shared" si="0"/>
        <v>0.47257926306769493</v>
      </c>
      <c r="H36" s="64">
        <f t="shared" si="2"/>
        <v>545248215775.15869</v>
      </c>
      <c r="I36" s="64">
        <f t="shared" si="3"/>
        <v>1009354487.7606528</v>
      </c>
      <c r="J36" s="64">
        <f t="shared" si="4"/>
        <v>546257570262.91937</v>
      </c>
      <c r="K36" s="64"/>
    </row>
    <row r="37" spans="1:12" x14ac:dyDescent="0.25">
      <c r="A37">
        <v>1985</v>
      </c>
      <c r="B37" s="1">
        <v>286802000000</v>
      </c>
      <c r="C37" s="1">
        <v>36000000</v>
      </c>
      <c r="D37" s="1"/>
      <c r="E37" s="6">
        <f t="shared" si="1"/>
        <v>286766000000</v>
      </c>
      <c r="F37">
        <v>0.56979999999999997</v>
      </c>
      <c r="G37">
        <f t="shared" si="0"/>
        <v>0.48826049700085689</v>
      </c>
      <c r="H37" s="64">
        <f t="shared" si="2"/>
        <v>587321730431.73047</v>
      </c>
      <c r="I37" s="64">
        <f t="shared" si="3"/>
        <v>73731133.731133729</v>
      </c>
      <c r="J37" s="64">
        <f t="shared" si="4"/>
        <v>587395461565.46155</v>
      </c>
      <c r="K37" s="64"/>
      <c r="L37" s="15">
        <f>(J37-J31)/J31</f>
        <v>0.61103276004399176</v>
      </c>
    </row>
    <row r="38" spans="1:12" x14ac:dyDescent="0.25">
      <c r="A38">
        <v>1986</v>
      </c>
      <c r="B38" s="1">
        <v>281390000000</v>
      </c>
      <c r="C38" s="1">
        <v>832000000</v>
      </c>
      <c r="D38" s="1"/>
      <c r="E38" s="6">
        <f t="shared" si="1"/>
        <v>280558000000</v>
      </c>
      <c r="F38">
        <v>0.58279999999999998</v>
      </c>
      <c r="G38">
        <f t="shared" si="0"/>
        <v>0.4994001713796058</v>
      </c>
      <c r="H38" s="64">
        <f t="shared" si="2"/>
        <v>561789955387.7832</v>
      </c>
      <c r="I38" s="64">
        <f t="shared" si="3"/>
        <v>1665998627.3164036</v>
      </c>
      <c r="J38" s="64">
        <f t="shared" si="4"/>
        <v>563455954015.09961</v>
      </c>
      <c r="K38" s="64"/>
    </row>
    <row r="39" spans="1:12" x14ac:dyDescent="0.25">
      <c r="A39">
        <v>1987</v>
      </c>
      <c r="B39" s="1">
        <v>279469000000</v>
      </c>
      <c r="C39" s="1">
        <v>748000000</v>
      </c>
      <c r="D39" s="1"/>
      <c r="E39" s="6">
        <f t="shared" si="1"/>
        <v>278721000000</v>
      </c>
      <c r="F39">
        <v>0.5958</v>
      </c>
      <c r="G39">
        <f t="shared" si="0"/>
        <v>0.51053984575835476</v>
      </c>
      <c r="H39" s="64">
        <f t="shared" si="2"/>
        <v>545933882175.22656</v>
      </c>
      <c r="I39" s="64">
        <f t="shared" si="3"/>
        <v>1465115810.6747231</v>
      </c>
      <c r="J39" s="64">
        <f t="shared" si="4"/>
        <v>547398997985.90131</v>
      </c>
      <c r="K39" s="64"/>
    </row>
    <row r="40" spans="1:12" x14ac:dyDescent="0.25">
      <c r="A40">
        <v>1988</v>
      </c>
      <c r="B40" s="1">
        <v>283755000000</v>
      </c>
      <c r="C40" s="1">
        <v>0</v>
      </c>
      <c r="D40" s="1"/>
      <c r="E40" s="6">
        <f t="shared" si="1"/>
        <v>283755000000</v>
      </c>
      <c r="F40">
        <v>0.61509999999999998</v>
      </c>
      <c r="G40">
        <f t="shared" si="0"/>
        <v>0.52707797772065124</v>
      </c>
      <c r="H40" s="64">
        <f t="shared" si="2"/>
        <v>538354877255.73077</v>
      </c>
      <c r="I40" s="64">
        <f t="shared" si="3"/>
        <v>0</v>
      </c>
      <c r="J40" s="64">
        <f t="shared" si="4"/>
        <v>538354877255.73077</v>
      </c>
      <c r="K40" s="64"/>
    </row>
    <row r="41" spans="1:12" x14ac:dyDescent="0.25">
      <c r="A41">
        <v>1989</v>
      </c>
      <c r="B41" s="1">
        <v>290837000000</v>
      </c>
      <c r="C41" s="1">
        <v>0</v>
      </c>
      <c r="D41" s="1"/>
      <c r="E41" s="6">
        <f t="shared" si="1"/>
        <v>290837000000</v>
      </c>
      <c r="F41">
        <v>0.63959999999999995</v>
      </c>
      <c r="G41">
        <f t="shared" si="0"/>
        <v>0.54807197943444719</v>
      </c>
      <c r="H41" s="64">
        <f t="shared" si="2"/>
        <v>530654751407.12958</v>
      </c>
      <c r="I41" s="64">
        <f t="shared" si="3"/>
        <v>0</v>
      </c>
      <c r="J41" s="64">
        <f t="shared" si="4"/>
        <v>530654751407.12958</v>
      </c>
      <c r="K41" s="64"/>
    </row>
    <row r="42" spans="1:12" x14ac:dyDescent="0.25">
      <c r="A42">
        <v>1990</v>
      </c>
      <c r="B42" s="1">
        <v>292999000000</v>
      </c>
      <c r="C42" s="1">
        <v>2044000000</v>
      </c>
      <c r="D42" s="1"/>
      <c r="E42" s="6">
        <f t="shared" si="1"/>
        <v>290955000000</v>
      </c>
      <c r="F42">
        <v>0.66269999999999996</v>
      </c>
      <c r="G42">
        <f t="shared" si="0"/>
        <v>0.56786632390745495</v>
      </c>
      <c r="H42" s="64">
        <f t="shared" si="2"/>
        <v>512365301041.19519</v>
      </c>
      <c r="I42" s="64">
        <f t="shared" si="3"/>
        <v>3599438660.0271621</v>
      </c>
      <c r="J42" s="64">
        <f t="shared" si="4"/>
        <v>515964739701.22235</v>
      </c>
      <c r="K42" s="64"/>
    </row>
    <row r="43" spans="1:12" x14ac:dyDescent="0.25">
      <c r="A43">
        <v>1991</v>
      </c>
      <c r="B43" s="1">
        <v>276208000000</v>
      </c>
      <c r="C43" s="1">
        <v>43579000000</v>
      </c>
      <c r="D43" s="1"/>
      <c r="E43" s="6">
        <f t="shared" si="1"/>
        <v>232629000000</v>
      </c>
      <c r="F43">
        <v>0.68620000000000003</v>
      </c>
      <c r="G43">
        <f t="shared" si="0"/>
        <v>0.58800342759211655</v>
      </c>
      <c r="H43" s="64">
        <f t="shared" si="2"/>
        <v>395625244826.58118</v>
      </c>
      <c r="I43" s="64">
        <f t="shared" si="3"/>
        <v>74113513552.900024</v>
      </c>
      <c r="J43" s="64">
        <f t="shared" si="4"/>
        <v>469738758379.4812</v>
      </c>
      <c r="K43" s="64"/>
    </row>
    <row r="44" spans="1:12" x14ac:dyDescent="0.25">
      <c r="A44">
        <v>1992</v>
      </c>
      <c r="B44" s="1">
        <v>281883000000</v>
      </c>
      <c r="C44" s="1">
        <v>9575000000</v>
      </c>
      <c r="D44" s="1"/>
      <c r="E44" s="6">
        <f t="shared" si="1"/>
        <v>272308000000</v>
      </c>
      <c r="F44">
        <v>0.70299999999999996</v>
      </c>
      <c r="G44">
        <f t="shared" si="0"/>
        <v>0.60239931448157669</v>
      </c>
      <c r="H44" s="64">
        <f t="shared" si="2"/>
        <v>452039027027.02704</v>
      </c>
      <c r="I44" s="64">
        <f t="shared" si="3"/>
        <v>15894772403.982931</v>
      </c>
      <c r="J44" s="64">
        <f t="shared" si="4"/>
        <v>467933799431.00995</v>
      </c>
      <c r="K44" s="64"/>
    </row>
    <row r="45" spans="1:12" x14ac:dyDescent="0.25">
      <c r="A45">
        <v>1993</v>
      </c>
      <c r="B45" s="1">
        <v>267402000000</v>
      </c>
      <c r="C45" s="1">
        <v>3060000000</v>
      </c>
      <c r="D45" s="1"/>
      <c r="E45" s="6">
        <f t="shared" si="1"/>
        <v>264342000000</v>
      </c>
      <c r="F45">
        <v>0.71970000000000001</v>
      </c>
      <c r="G45">
        <f t="shared" si="0"/>
        <v>0.61670951156812337</v>
      </c>
      <c r="H45" s="64">
        <f t="shared" si="2"/>
        <v>428632922050.85455</v>
      </c>
      <c r="I45" s="64">
        <f t="shared" si="3"/>
        <v>4961817423.9266367</v>
      </c>
      <c r="J45" s="64">
        <f t="shared" si="4"/>
        <v>433594739474.78119</v>
      </c>
      <c r="K45" s="64"/>
    </row>
    <row r="46" spans="1:12" x14ac:dyDescent="0.25">
      <c r="A46">
        <v>1994</v>
      </c>
      <c r="B46" s="1">
        <v>251364000000</v>
      </c>
      <c r="C46" s="1">
        <v>1257000000</v>
      </c>
      <c r="D46" s="1"/>
      <c r="E46" s="6">
        <f t="shared" si="1"/>
        <v>250107000000</v>
      </c>
      <c r="F46">
        <v>0.73540000000000005</v>
      </c>
      <c r="G46">
        <f t="shared" si="0"/>
        <v>0.63016281062553559</v>
      </c>
      <c r="H46" s="64">
        <f t="shared" si="2"/>
        <v>396892669295.6214</v>
      </c>
      <c r="I46" s="64">
        <f t="shared" si="3"/>
        <v>1994722599.9456077</v>
      </c>
      <c r="J46" s="64">
        <f t="shared" si="4"/>
        <v>398887391895.56702</v>
      </c>
      <c r="K46" s="64"/>
    </row>
    <row r="47" spans="1:12" x14ac:dyDescent="0.25">
      <c r="A47">
        <v>1995</v>
      </c>
      <c r="B47" s="1">
        <v>255727000000</v>
      </c>
      <c r="C47" s="1">
        <v>2683000000</v>
      </c>
      <c r="D47" s="1"/>
      <c r="E47" s="6">
        <f t="shared" si="1"/>
        <v>253044000000</v>
      </c>
      <c r="F47">
        <v>0.751</v>
      </c>
      <c r="G47">
        <f t="shared" si="0"/>
        <v>0.64353041988003423</v>
      </c>
      <c r="H47" s="64">
        <f t="shared" si="2"/>
        <v>393212181091.8775</v>
      </c>
      <c r="I47" s="64">
        <f t="shared" si="3"/>
        <v>4169189081.2250338</v>
      </c>
      <c r="J47" s="64">
        <f t="shared" si="4"/>
        <v>397381370173.10254</v>
      </c>
      <c r="K47" s="64"/>
    </row>
    <row r="48" spans="1:12" x14ac:dyDescent="0.25">
      <c r="A48">
        <v>1996</v>
      </c>
      <c r="B48" s="1">
        <v>254569000000</v>
      </c>
      <c r="C48" s="1">
        <v>1036999999.9999999</v>
      </c>
      <c r="D48" s="1"/>
      <c r="E48" s="6">
        <f t="shared" si="1"/>
        <v>253532000000</v>
      </c>
      <c r="F48">
        <v>0.76500000000000001</v>
      </c>
      <c r="G48">
        <f t="shared" si="0"/>
        <v>0.65552699228791778</v>
      </c>
      <c r="H48" s="64">
        <f t="shared" si="2"/>
        <v>386760580392.15686</v>
      </c>
      <c r="I48" s="64">
        <f t="shared" si="3"/>
        <v>1581933333.333333</v>
      </c>
      <c r="J48" s="64">
        <f t="shared" si="4"/>
        <v>388342513725.49017</v>
      </c>
      <c r="K48" s="64"/>
    </row>
    <row r="49" spans="1:13" x14ac:dyDescent="0.25">
      <c r="A49">
        <v>1997</v>
      </c>
      <c r="B49" s="1">
        <v>258006000000</v>
      </c>
      <c r="C49" s="1">
        <v>1927000000</v>
      </c>
      <c r="D49" s="1"/>
      <c r="E49" s="6">
        <f t="shared" si="1"/>
        <v>256079000000</v>
      </c>
      <c r="F49">
        <v>0.77849999999999997</v>
      </c>
      <c r="G49">
        <f t="shared" si="0"/>
        <v>0.66709511568123392</v>
      </c>
      <c r="H49" s="64">
        <f t="shared" si="2"/>
        <v>383871795761.07898</v>
      </c>
      <c r="I49" s="64">
        <f t="shared" si="3"/>
        <v>2888643545.2793837</v>
      </c>
      <c r="J49" s="64">
        <f t="shared" si="4"/>
        <v>386760439306.35834</v>
      </c>
      <c r="K49" s="64"/>
      <c r="M49" s="15">
        <f>(J49-J37)/J37</f>
        <v>-0.34156719856907458</v>
      </c>
    </row>
    <row r="50" spans="1:13" x14ac:dyDescent="0.25">
      <c r="A50">
        <v>1998</v>
      </c>
      <c r="B50" s="1">
        <v>258583000000</v>
      </c>
      <c r="C50" s="1">
        <v>2830000000</v>
      </c>
      <c r="D50" s="1"/>
      <c r="E50" s="6">
        <f t="shared" si="1"/>
        <v>255753000000</v>
      </c>
      <c r="F50">
        <v>0.78810000000000002</v>
      </c>
      <c r="G50">
        <f t="shared" si="0"/>
        <v>0.67532133676092543</v>
      </c>
      <c r="H50" s="64">
        <f t="shared" si="2"/>
        <v>378713045298.81995</v>
      </c>
      <c r="I50" s="64">
        <f t="shared" si="3"/>
        <v>4190597639.8934145</v>
      </c>
      <c r="J50" s="64">
        <f t="shared" si="4"/>
        <v>382903642938.71338</v>
      </c>
      <c r="K50" s="64"/>
    </row>
    <row r="51" spans="1:13" x14ac:dyDescent="0.25">
      <c r="A51">
        <v>1999</v>
      </c>
      <c r="B51" s="1">
        <v>278595000000</v>
      </c>
      <c r="C51" s="1">
        <v>9081000000</v>
      </c>
      <c r="D51" s="1"/>
      <c r="E51" s="6">
        <f t="shared" si="1"/>
        <v>269514000000</v>
      </c>
      <c r="F51">
        <v>0.79810000000000003</v>
      </c>
      <c r="G51">
        <f t="shared" si="0"/>
        <v>0.68389031705227077</v>
      </c>
      <c r="H51" s="64">
        <f t="shared" si="2"/>
        <v>394089510086.45532</v>
      </c>
      <c r="I51" s="64">
        <f t="shared" si="3"/>
        <v>13278445057.010401</v>
      </c>
      <c r="J51" s="64">
        <f t="shared" si="4"/>
        <v>407367955143.4657</v>
      </c>
      <c r="K51" s="64"/>
    </row>
    <row r="52" spans="1:13" x14ac:dyDescent="0.25">
      <c r="A52">
        <v>2000</v>
      </c>
      <c r="B52" s="1">
        <v>290534000000</v>
      </c>
      <c r="C52" s="1">
        <v>8553700000.000001</v>
      </c>
      <c r="D52" s="1"/>
      <c r="E52" s="6">
        <f t="shared" si="1"/>
        <v>281980300000</v>
      </c>
      <c r="F52">
        <v>0.81469999999999998</v>
      </c>
      <c r="G52">
        <f t="shared" si="0"/>
        <v>0.69811482433590399</v>
      </c>
      <c r="H52" s="64">
        <f t="shared" si="2"/>
        <v>403916791579.7226</v>
      </c>
      <c r="I52" s="64">
        <f t="shared" si="3"/>
        <v>12252568921.075245</v>
      </c>
      <c r="J52" s="64">
        <f t="shared" si="4"/>
        <v>416169360500.79785</v>
      </c>
      <c r="K52" s="64"/>
    </row>
    <row r="53" spans="1:13" x14ac:dyDescent="0.25">
      <c r="A53">
        <v>2001</v>
      </c>
      <c r="B53" s="1">
        <v>319428000000</v>
      </c>
      <c r="C53" s="1">
        <v>28774000000</v>
      </c>
      <c r="D53" s="15">
        <f>C53/B53</f>
        <v>9.0079767584557394E-2</v>
      </c>
      <c r="E53" s="6">
        <f t="shared" si="1"/>
        <v>290654000000</v>
      </c>
      <c r="F53">
        <v>0.83420000000000005</v>
      </c>
      <c r="G53">
        <f t="shared" si="0"/>
        <v>0.7148243359040275</v>
      </c>
      <c r="H53" s="64">
        <f t="shared" si="2"/>
        <v>406608988252.21765</v>
      </c>
      <c r="I53" s="64">
        <f t="shared" si="3"/>
        <v>40253246223.927109</v>
      </c>
      <c r="J53" s="64">
        <f t="shared" si="4"/>
        <v>446862234476.14478</v>
      </c>
      <c r="K53" s="64"/>
    </row>
    <row r="54" spans="1:13" x14ac:dyDescent="0.25">
      <c r="A54">
        <v>2002</v>
      </c>
      <c r="B54" s="1">
        <v>345632000000</v>
      </c>
      <c r="C54" s="1">
        <v>16870000000</v>
      </c>
      <c r="D54" s="15">
        <f t="shared" ref="D54:D71" si="5">C54/B54</f>
        <v>4.8809138042773814E-2</v>
      </c>
      <c r="E54" s="6">
        <f t="shared" si="1"/>
        <v>328762000000</v>
      </c>
      <c r="F54">
        <v>0.84770000000000001</v>
      </c>
      <c r="G54">
        <f t="shared" si="0"/>
        <v>0.72639245929734364</v>
      </c>
      <c r="H54" s="64">
        <f t="shared" si="2"/>
        <v>452595557390.5863</v>
      </c>
      <c r="I54" s="64">
        <f t="shared" si="3"/>
        <v>23224360033.030552</v>
      </c>
      <c r="J54" s="64">
        <f t="shared" si="4"/>
        <v>475819917423.61688</v>
      </c>
      <c r="K54" s="64"/>
    </row>
    <row r="55" spans="1:13" x14ac:dyDescent="0.25">
      <c r="A55">
        <v>2003</v>
      </c>
      <c r="B55" s="1">
        <v>437801000000</v>
      </c>
      <c r="C55" s="65">
        <v>72536000000</v>
      </c>
      <c r="D55" s="15">
        <f t="shared" si="5"/>
        <v>0.16568258181228457</v>
      </c>
      <c r="E55" s="6">
        <f t="shared" si="1"/>
        <v>365265000000</v>
      </c>
      <c r="F55">
        <v>0.8639</v>
      </c>
      <c r="G55">
        <f t="shared" si="0"/>
        <v>0.74027420736932303</v>
      </c>
      <c r="H55" s="64">
        <f t="shared" si="2"/>
        <v>493418514874.4068</v>
      </c>
      <c r="I55" s="64">
        <f t="shared" si="3"/>
        <v>97985313114.943863</v>
      </c>
      <c r="J55" s="64">
        <f t="shared" si="4"/>
        <v>591403827989.35071</v>
      </c>
      <c r="K55" s="64"/>
    </row>
    <row r="56" spans="1:13" x14ac:dyDescent="0.25">
      <c r="A56">
        <v>2004</v>
      </c>
      <c r="B56" s="1">
        <v>471011000000</v>
      </c>
      <c r="C56" s="65">
        <v>91089000000</v>
      </c>
      <c r="D56" s="15">
        <f t="shared" si="5"/>
        <v>0.19339038791026111</v>
      </c>
      <c r="E56" s="6">
        <f t="shared" si="1"/>
        <v>379922000000</v>
      </c>
      <c r="F56">
        <v>0.88529999999999998</v>
      </c>
      <c r="G56">
        <f t="shared" si="0"/>
        <v>0.75861182519280201</v>
      </c>
      <c r="H56" s="64">
        <f t="shared" si="2"/>
        <v>500812124703.49036</v>
      </c>
      <c r="I56" s="64">
        <f t="shared" si="3"/>
        <v>120073266689.25789</v>
      </c>
      <c r="J56" s="64">
        <f t="shared" si="4"/>
        <v>620885391392.74829</v>
      </c>
      <c r="K56" s="64"/>
    </row>
    <row r="57" spans="1:13" x14ac:dyDescent="0.25">
      <c r="A57">
        <v>2005</v>
      </c>
      <c r="B57" s="1">
        <v>483913000000</v>
      </c>
      <c r="C57" s="1">
        <v>78843000000</v>
      </c>
      <c r="D57" s="15">
        <f t="shared" si="5"/>
        <v>0.16292804698365201</v>
      </c>
      <c r="E57" s="6">
        <f t="shared" si="1"/>
        <v>405070000000</v>
      </c>
      <c r="F57">
        <v>0.91310000000000002</v>
      </c>
      <c r="G57">
        <f t="shared" si="0"/>
        <v>0.78243359040274207</v>
      </c>
      <c r="H57" s="64">
        <f t="shared" si="2"/>
        <v>517705278720.84106</v>
      </c>
      <c r="I57" s="64">
        <f t="shared" si="3"/>
        <v>100766379366.99156</v>
      </c>
      <c r="J57" s="64">
        <f t="shared" si="4"/>
        <v>618471658087.83264</v>
      </c>
      <c r="K57" s="64"/>
    </row>
    <row r="58" spans="1:13" x14ac:dyDescent="0.25">
      <c r="A58">
        <v>2006</v>
      </c>
      <c r="B58" s="1">
        <v>536462000000</v>
      </c>
      <c r="C58" s="65">
        <v>123916000000</v>
      </c>
      <c r="D58" s="15">
        <f t="shared" si="5"/>
        <v>0.23098746975554652</v>
      </c>
      <c r="E58" s="6">
        <f t="shared" si="1"/>
        <v>412546000000</v>
      </c>
      <c r="F58">
        <v>0.94279999999999997</v>
      </c>
      <c r="G58">
        <f t="shared" si="0"/>
        <v>0.80788346186803761</v>
      </c>
      <c r="H58" s="64">
        <f t="shared" si="2"/>
        <v>510650383962.66449</v>
      </c>
      <c r="I58" s="64">
        <f t="shared" si="3"/>
        <v>153383508697.49683</v>
      </c>
      <c r="J58" s="64">
        <f t="shared" si="4"/>
        <v>664033892660.16138</v>
      </c>
      <c r="K58" s="64"/>
    </row>
    <row r="59" spans="1:13" x14ac:dyDescent="0.25">
      <c r="A59">
        <v>2007</v>
      </c>
      <c r="B59" s="1">
        <v>602246000000</v>
      </c>
      <c r="C59" s="1">
        <v>169409000000</v>
      </c>
      <c r="D59" s="15">
        <f t="shared" si="5"/>
        <v>0.28129535106916442</v>
      </c>
      <c r="E59" s="6">
        <f t="shared" si="1"/>
        <v>432837000000</v>
      </c>
      <c r="F59">
        <v>0.96840000000000004</v>
      </c>
      <c r="G59">
        <f t="shared" si="0"/>
        <v>0.82982005141388171</v>
      </c>
      <c r="H59" s="64">
        <f t="shared" si="2"/>
        <v>521603447955.39038</v>
      </c>
      <c r="I59" s="64">
        <f t="shared" si="3"/>
        <v>204151490086.74103</v>
      </c>
      <c r="J59" s="64">
        <f t="shared" si="4"/>
        <v>725754938042.13135</v>
      </c>
      <c r="K59" s="64"/>
    </row>
    <row r="60" spans="1:13" x14ac:dyDescent="0.25">
      <c r="A60">
        <v>2008</v>
      </c>
      <c r="B60" s="1">
        <v>673487000000</v>
      </c>
      <c r="C60" s="65">
        <v>186908000000</v>
      </c>
      <c r="D60" s="15">
        <f t="shared" si="5"/>
        <v>0.27752280296427401</v>
      </c>
      <c r="E60" s="6">
        <f t="shared" si="1"/>
        <v>486579000000</v>
      </c>
      <c r="F60">
        <v>0.98850000000000005</v>
      </c>
      <c r="G60">
        <f t="shared" si="0"/>
        <v>0.84704370179948585</v>
      </c>
      <c r="H60" s="64">
        <f t="shared" si="2"/>
        <v>574443796661.60852</v>
      </c>
      <c r="I60" s="64">
        <f t="shared" si="3"/>
        <v>220659216995.44766</v>
      </c>
      <c r="J60" s="64">
        <f t="shared" si="4"/>
        <v>795103013657.05615</v>
      </c>
      <c r="K60" s="64"/>
    </row>
    <row r="61" spans="1:13" x14ac:dyDescent="0.25">
      <c r="A61">
        <v>2009</v>
      </c>
      <c r="B61" s="1">
        <v>664524000000</v>
      </c>
      <c r="C61" s="65">
        <v>153124000000</v>
      </c>
      <c r="D61" s="15">
        <f t="shared" si="5"/>
        <v>0.23042659106367866</v>
      </c>
      <c r="E61" s="6">
        <f t="shared" si="1"/>
        <v>511400000000</v>
      </c>
      <c r="F61">
        <v>1</v>
      </c>
      <c r="G61">
        <f t="shared" si="0"/>
        <v>0.85689802913453295</v>
      </c>
      <c r="H61" s="64">
        <f t="shared" si="2"/>
        <v>596803800000</v>
      </c>
      <c r="I61" s="64">
        <f t="shared" si="3"/>
        <v>178695708000</v>
      </c>
      <c r="J61" s="64">
        <f t="shared" si="4"/>
        <v>775499508000</v>
      </c>
      <c r="K61" s="64"/>
    </row>
    <row r="62" spans="1:13" x14ac:dyDescent="0.25">
      <c r="A62">
        <v>2010</v>
      </c>
      <c r="B62" s="1">
        <v>695673000000</v>
      </c>
      <c r="C62" s="65">
        <v>163045000000</v>
      </c>
      <c r="D62" s="15">
        <f t="shared" si="5"/>
        <v>0.23437017104300439</v>
      </c>
      <c r="E62" s="6">
        <f t="shared" si="1"/>
        <v>532628000000</v>
      </c>
      <c r="F62">
        <v>1.0087999999999999</v>
      </c>
      <c r="G62">
        <f t="shared" si="0"/>
        <v>0.86443873179091679</v>
      </c>
      <c r="H62" s="64">
        <f t="shared" si="2"/>
        <v>616154714512.29187</v>
      </c>
      <c r="I62" s="64">
        <f t="shared" si="3"/>
        <v>188613714314.0365</v>
      </c>
      <c r="J62" s="64">
        <f t="shared" si="4"/>
        <v>804768428826.32837</v>
      </c>
      <c r="K62" s="64"/>
      <c r="L62" s="15">
        <f>(J62-J49)/J49</f>
        <v>1.0807930363034366</v>
      </c>
    </row>
    <row r="63" spans="1:13" x14ac:dyDescent="0.25">
      <c r="A63">
        <v>2011</v>
      </c>
      <c r="B63" s="1">
        <v>690781000000</v>
      </c>
      <c r="C63" s="65">
        <v>158788000000</v>
      </c>
      <c r="D63" s="15">
        <f t="shared" si="5"/>
        <v>0.22986735303953063</v>
      </c>
      <c r="E63" s="6">
        <f t="shared" si="1"/>
        <v>531993000000</v>
      </c>
      <c r="F63">
        <v>1.0293000000000001</v>
      </c>
      <c r="G63">
        <f t="shared" si="0"/>
        <v>0.88200514138817487</v>
      </c>
      <c r="H63" s="64">
        <f t="shared" si="2"/>
        <v>603163150684.93152</v>
      </c>
      <c r="I63" s="64">
        <f t="shared" si="3"/>
        <v>180030696589.91547</v>
      </c>
      <c r="J63" s="64">
        <f t="shared" si="4"/>
        <v>783193847274.84692</v>
      </c>
      <c r="K63" s="64"/>
    </row>
    <row r="64" spans="1:13" x14ac:dyDescent="0.25">
      <c r="A64">
        <v>2012</v>
      </c>
      <c r="B64" s="1">
        <v>655388000000</v>
      </c>
      <c r="C64" s="65">
        <v>115083000000</v>
      </c>
      <c r="D64" s="15">
        <f t="shared" si="5"/>
        <v>0.17559521993078908</v>
      </c>
      <c r="E64" s="6">
        <f t="shared" si="1"/>
        <v>540305000000</v>
      </c>
      <c r="F64">
        <v>1.0481</v>
      </c>
      <c r="G64">
        <f t="shared" si="0"/>
        <v>0.89811482433590406</v>
      </c>
      <c r="H64" s="64">
        <f t="shared" si="2"/>
        <v>601599022039.88171</v>
      </c>
      <c r="I64" s="64">
        <f t="shared" si="3"/>
        <v>128138403778.26543</v>
      </c>
      <c r="J64" s="64">
        <f t="shared" si="4"/>
        <v>729737425818.14709</v>
      </c>
      <c r="K64" s="64"/>
    </row>
    <row r="65" spans="1:11" x14ac:dyDescent="0.25">
      <c r="A65">
        <v>2013</v>
      </c>
      <c r="B65" s="1">
        <v>585361000000</v>
      </c>
      <c r="C65" s="1">
        <v>82086000000</v>
      </c>
      <c r="D65" s="15">
        <f t="shared" si="5"/>
        <v>0.14023141275213075</v>
      </c>
      <c r="E65" s="6">
        <f t="shared" si="1"/>
        <v>503275000000</v>
      </c>
      <c r="F65">
        <v>1.0658000000000001</v>
      </c>
      <c r="G65">
        <f t="shared" si="0"/>
        <v>0.91328191945158532</v>
      </c>
      <c r="H65" s="64">
        <f t="shared" si="2"/>
        <v>551062042597.11011</v>
      </c>
      <c r="I65" s="64">
        <f t="shared" si="3"/>
        <v>89880242071.683243</v>
      </c>
      <c r="J65" s="64">
        <f t="shared" si="4"/>
        <v>640942284668.79333</v>
      </c>
      <c r="K65" s="64"/>
    </row>
    <row r="66" spans="1:11" x14ac:dyDescent="0.25">
      <c r="A66">
        <v>2014</v>
      </c>
      <c r="B66" s="1">
        <v>595740000000</v>
      </c>
      <c r="C66" s="1">
        <v>85154000000</v>
      </c>
      <c r="D66" s="15">
        <f t="shared" si="5"/>
        <v>0.14293819451438547</v>
      </c>
      <c r="E66" s="6">
        <f t="shared" si="1"/>
        <v>510586000000</v>
      </c>
      <c r="F66">
        <v>1.0851999999999999</v>
      </c>
      <c r="G66">
        <f t="shared" ref="G66:G70" si="6">F66/$F$71</f>
        <v>0.92990574121679515</v>
      </c>
      <c r="H66" s="64">
        <f t="shared" si="2"/>
        <v>549072854773.31372</v>
      </c>
      <c r="I66" s="64">
        <f t="shared" si="3"/>
        <v>91572722078.879471</v>
      </c>
      <c r="J66" s="64">
        <f t="shared" si="4"/>
        <v>640645576852.19324</v>
      </c>
      <c r="K66" s="64"/>
    </row>
    <row r="67" spans="1:11" x14ac:dyDescent="0.25">
      <c r="A67">
        <v>2015</v>
      </c>
      <c r="B67" s="1">
        <v>570844000000</v>
      </c>
      <c r="C67" s="65">
        <v>63095000000</v>
      </c>
      <c r="D67" s="15">
        <f t="shared" si="5"/>
        <v>0.1105293214958903</v>
      </c>
      <c r="E67" s="6">
        <f t="shared" ref="E67:E71" si="7">B67-C67</f>
        <v>507749000000</v>
      </c>
      <c r="F67">
        <v>1.0983000000000001</v>
      </c>
      <c r="G67">
        <f t="shared" si="6"/>
        <v>0.94113110539845757</v>
      </c>
      <c r="H67" s="64">
        <f t="shared" ref="H67:H71" si="8">E67/G67</f>
        <v>539509317126.4682</v>
      </c>
      <c r="I67" s="64">
        <f t="shared" ref="I67:I71" si="9">C67/G67</f>
        <v>67041668942.911774</v>
      </c>
      <c r="J67" s="64">
        <f t="shared" ref="J67:J71" si="10">H67+I67</f>
        <v>606550986069.38</v>
      </c>
      <c r="K67" s="64"/>
    </row>
    <row r="68" spans="1:11" x14ac:dyDescent="0.25">
      <c r="A68">
        <v>2016</v>
      </c>
      <c r="B68" s="1">
        <v>595724000000</v>
      </c>
      <c r="C68" s="65">
        <v>58942000000</v>
      </c>
      <c r="D68" s="15">
        <f t="shared" si="5"/>
        <v>9.8941791836488033E-2</v>
      </c>
      <c r="E68" s="6">
        <f t="shared" si="7"/>
        <v>536782000000</v>
      </c>
      <c r="F68">
        <v>1.111</v>
      </c>
      <c r="G68">
        <f t="shared" si="6"/>
        <v>0.95201371036846616</v>
      </c>
      <c r="H68" s="64">
        <f t="shared" si="8"/>
        <v>563838518451.84521</v>
      </c>
      <c r="I68" s="64">
        <f t="shared" si="9"/>
        <v>61912973897.38974</v>
      </c>
      <c r="J68" s="64">
        <f t="shared" si="10"/>
        <v>625751492349.23499</v>
      </c>
      <c r="K68" s="64"/>
    </row>
    <row r="69" spans="1:11" x14ac:dyDescent="0.25">
      <c r="A69">
        <v>2017</v>
      </c>
      <c r="B69" s="1">
        <v>626239000000</v>
      </c>
      <c r="C69" s="65">
        <v>82490000000</v>
      </c>
      <c r="D69" s="15">
        <f t="shared" si="5"/>
        <v>0.13172287257740256</v>
      </c>
      <c r="E69" s="6">
        <f t="shared" si="7"/>
        <v>543749000000</v>
      </c>
      <c r="F69">
        <v>1.1301000000000001</v>
      </c>
      <c r="G69">
        <f t="shared" si="6"/>
        <v>0.96838046272493583</v>
      </c>
      <c r="H69" s="64">
        <f t="shared" si="8"/>
        <v>561503480222.98901</v>
      </c>
      <c r="I69" s="64">
        <f t="shared" si="9"/>
        <v>85183461640.562775</v>
      </c>
      <c r="J69" s="64">
        <f t="shared" si="10"/>
        <v>646686941863.55176</v>
      </c>
      <c r="K69" s="64"/>
    </row>
    <row r="70" spans="1:11" x14ac:dyDescent="0.25">
      <c r="A70">
        <v>2018</v>
      </c>
      <c r="B70" s="66">
        <v>673851000000</v>
      </c>
      <c r="C70" s="1">
        <f>65166000000+750000000+4921000000</f>
        <v>70837000000</v>
      </c>
      <c r="D70" s="15">
        <f t="shared" si="5"/>
        <v>0.10512264580745595</v>
      </c>
      <c r="E70" s="6">
        <f t="shared" si="7"/>
        <v>603014000000</v>
      </c>
      <c r="F70">
        <v>1.1477999999999999</v>
      </c>
      <c r="G70">
        <f t="shared" si="6"/>
        <v>0.98354755784061687</v>
      </c>
      <c r="H70" s="64">
        <f t="shared" si="8"/>
        <v>613101008886.56567</v>
      </c>
      <c r="I70" s="64">
        <f t="shared" si="9"/>
        <v>72021936748.562469</v>
      </c>
      <c r="J70" s="64">
        <f t="shared" si="10"/>
        <v>685122945635.12817</v>
      </c>
      <c r="K70" s="64"/>
    </row>
    <row r="71" spans="1:11" x14ac:dyDescent="0.25">
      <c r="A71">
        <v>2019</v>
      </c>
      <c r="B71" s="67">
        <v>694723000000</v>
      </c>
      <c r="C71" s="1">
        <f>67914000000+921000000</f>
        <v>68835000000</v>
      </c>
      <c r="D71" s="15">
        <f t="shared" si="5"/>
        <v>9.9082655965039304E-2</v>
      </c>
      <c r="E71" s="6">
        <f t="shared" si="7"/>
        <v>625888000000</v>
      </c>
      <c r="F71">
        <v>1.167</v>
      </c>
      <c r="G71">
        <f>F71/$F$71</f>
        <v>1</v>
      </c>
      <c r="H71" s="64">
        <f t="shared" si="8"/>
        <v>625888000000</v>
      </c>
      <c r="I71" s="64">
        <f t="shared" si="9"/>
        <v>68835000000</v>
      </c>
      <c r="J71" s="64">
        <f t="shared" si="10"/>
        <v>694723000000</v>
      </c>
    </row>
    <row r="72" spans="1:11" x14ac:dyDescent="0.25">
      <c r="D72" s="68">
        <f>AVERAGE(D53:D71)</f>
        <v>0.16576440927096367</v>
      </c>
      <c r="K72" s="11">
        <f>SUM(C53:C71)</f>
        <v>1869824000000</v>
      </c>
    </row>
    <row r="73" spans="1:11" x14ac:dyDescent="0.25">
      <c r="A73" t="s">
        <v>44</v>
      </c>
      <c r="K73" s="11">
        <f>SUM(B53:B71)</f>
        <v>10918828000000</v>
      </c>
    </row>
    <row r="74" spans="1:11" x14ac:dyDescent="0.25">
      <c r="A74" t="s">
        <v>45</v>
      </c>
      <c r="K74" s="5">
        <f>K72/K73</f>
        <v>0.17124768335942284</v>
      </c>
    </row>
    <row r="75" spans="1:11" x14ac:dyDescent="0.25">
      <c r="A75" t="s">
        <v>46</v>
      </c>
    </row>
    <row r="76" spans="1:11" x14ac:dyDescent="0.25">
      <c r="A76" t="s">
        <v>155</v>
      </c>
    </row>
    <row r="77" spans="1:11" x14ac:dyDescent="0.25">
      <c r="A77" t="s">
        <v>47</v>
      </c>
    </row>
    <row r="78" spans="1:11" x14ac:dyDescent="0.25">
      <c r="A78" t="s">
        <v>48</v>
      </c>
    </row>
    <row r="79" spans="1:11" x14ac:dyDescent="0.25">
      <c r="A79" t="s">
        <v>49</v>
      </c>
    </row>
    <row r="80" spans="1:11" x14ac:dyDescent="0.25">
      <c r="A80" t="s">
        <v>50</v>
      </c>
    </row>
    <row r="82" spans="1:2" x14ac:dyDescent="0.25">
      <c r="A82">
        <v>2018</v>
      </c>
    </row>
    <row r="83" spans="1:2" x14ac:dyDescent="0.25">
      <c r="A83" s="1">
        <v>582300000000</v>
      </c>
      <c r="B83" t="s">
        <v>156</v>
      </c>
    </row>
    <row r="84" spans="1:2" x14ac:dyDescent="0.25">
      <c r="A84" s="1">
        <v>65166000000</v>
      </c>
      <c r="B84" t="s">
        <v>157</v>
      </c>
    </row>
    <row r="85" spans="1:2" x14ac:dyDescent="0.25">
      <c r="A85" s="1">
        <v>10091000000</v>
      </c>
      <c r="B85" t="s">
        <v>158</v>
      </c>
    </row>
    <row r="86" spans="1:2" x14ac:dyDescent="0.25">
      <c r="A86" s="1">
        <v>8146000000</v>
      </c>
      <c r="B86" t="s">
        <v>159</v>
      </c>
    </row>
    <row r="87" spans="1:2" x14ac:dyDescent="0.25">
      <c r="A87" s="1">
        <v>7398000000</v>
      </c>
      <c r="B87" t="s">
        <v>160</v>
      </c>
    </row>
    <row r="88" spans="1:2" x14ac:dyDescent="0.25">
      <c r="A88" s="1">
        <v>750000000</v>
      </c>
      <c r="B88" t="s">
        <v>161</v>
      </c>
    </row>
    <row r="89" spans="1:2" x14ac:dyDescent="0.25">
      <c r="A89" s="66">
        <f>SUM(A83:A88)</f>
        <v>673851000000</v>
      </c>
      <c r="B89" t="s">
        <v>162</v>
      </c>
    </row>
    <row r="90" spans="1:2" x14ac:dyDescent="0.25">
      <c r="A90" s="6">
        <f>SUM(A83,A84,A85,A86,A88)</f>
        <v>666453000000</v>
      </c>
      <c r="B90" t="s">
        <v>163</v>
      </c>
    </row>
    <row r="92" spans="1:2" x14ac:dyDescent="0.25">
      <c r="A92">
        <v>2019</v>
      </c>
    </row>
    <row r="93" spans="1:2" x14ac:dyDescent="0.25">
      <c r="A93" s="1">
        <v>599400000000</v>
      </c>
      <c r="B93" t="s">
        <v>156</v>
      </c>
    </row>
    <row r="94" spans="1:2" x14ac:dyDescent="0.25">
      <c r="A94" s="1">
        <v>67914000000</v>
      </c>
      <c r="B94" t="s">
        <v>157</v>
      </c>
    </row>
    <row r="95" spans="1:2" x14ac:dyDescent="0.25">
      <c r="A95" s="1">
        <v>10332000000</v>
      </c>
      <c r="B95" t="s">
        <v>158</v>
      </c>
    </row>
    <row r="96" spans="1:2" x14ac:dyDescent="0.25">
      <c r="A96" s="1">
        <v>7533000000</v>
      </c>
      <c r="B96" t="s">
        <v>159</v>
      </c>
    </row>
    <row r="97" spans="1:2" x14ac:dyDescent="0.25">
      <c r="A97" s="1">
        <v>8623000000</v>
      </c>
      <c r="B97" t="s">
        <v>160</v>
      </c>
    </row>
    <row r="98" spans="1:2" x14ac:dyDescent="0.25">
      <c r="A98" s="1">
        <v>921000000</v>
      </c>
      <c r="B98" t="s">
        <v>161</v>
      </c>
    </row>
    <row r="99" spans="1:2" x14ac:dyDescent="0.25">
      <c r="A99" s="69">
        <f>SUM(A93:A98)</f>
        <v>694723000000</v>
      </c>
      <c r="B99" t="s">
        <v>162</v>
      </c>
    </row>
    <row r="100" spans="1:2" x14ac:dyDescent="0.25">
      <c r="A100" s="6">
        <f>SUM(A93,A94,A95,A96,A98)</f>
        <v>686100000000</v>
      </c>
      <c r="B100" t="s">
        <v>163</v>
      </c>
    </row>
  </sheetData>
  <pageMargins left="0.7" right="0.7" top="0.75" bottom="0.75" header="0.3" footer="0.3"/>
  <ignoredErrors>
    <ignoredError sqref="K2:K3" formulaRange="1"/>
  </ignoredErrors>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workbookViewId="0">
      <selection sqref="A1:K1"/>
    </sheetView>
  </sheetViews>
  <sheetFormatPr defaultRowHeight="15" x14ac:dyDescent="0.25"/>
  <cols>
    <col min="1" max="1" width="13.7109375" customWidth="1"/>
    <col min="2" max="5" width="10.42578125" customWidth="1"/>
    <col min="6" max="6" width="11.42578125" customWidth="1"/>
    <col min="7" max="10" width="10.42578125" customWidth="1"/>
    <col min="11" max="12" width="10.7109375" customWidth="1"/>
    <col min="13" max="15" width="10.42578125" customWidth="1"/>
    <col min="16" max="16" width="11.42578125" customWidth="1"/>
    <col min="17" max="17" width="17.5703125" customWidth="1"/>
  </cols>
  <sheetData>
    <row r="1" spans="1:16" ht="20.100000000000001" customHeight="1" x14ac:dyDescent="0.25">
      <c r="A1" s="149" t="s">
        <v>164</v>
      </c>
      <c r="B1" s="149"/>
      <c r="C1" s="149"/>
      <c r="D1" s="149"/>
      <c r="E1" s="149"/>
      <c r="F1" s="149"/>
      <c r="G1" s="149"/>
      <c r="H1" s="149"/>
      <c r="I1" s="149"/>
      <c r="J1" s="149"/>
      <c r="K1" s="149"/>
    </row>
    <row r="2" spans="1:16" ht="14.1" customHeight="1" x14ac:dyDescent="0.25">
      <c r="A2" s="150" t="s">
        <v>165</v>
      </c>
      <c r="B2" s="150"/>
      <c r="C2" s="150"/>
      <c r="D2" s="150"/>
      <c r="E2" s="150"/>
      <c r="F2" s="150"/>
      <c r="G2" s="150"/>
      <c r="H2" s="150"/>
      <c r="I2" s="150"/>
      <c r="J2" s="150"/>
      <c r="K2" s="150"/>
    </row>
    <row r="3" spans="1:16" ht="14.1" customHeight="1" x14ac:dyDescent="0.25">
      <c r="A3" s="151" t="s">
        <v>0</v>
      </c>
      <c r="B3" s="151" t="s">
        <v>166</v>
      </c>
      <c r="C3" s="151" t="s">
        <v>167</v>
      </c>
      <c r="D3" s="152" t="s">
        <v>168</v>
      </c>
      <c r="E3" s="152"/>
      <c r="F3" s="152"/>
      <c r="G3" s="152"/>
      <c r="H3" s="152"/>
      <c r="I3" s="152"/>
      <c r="J3" s="152"/>
      <c r="K3" s="152"/>
      <c r="L3" s="152"/>
      <c r="M3" s="152"/>
      <c r="N3" s="152"/>
      <c r="O3" s="152"/>
      <c r="P3" s="152"/>
    </row>
    <row r="4" spans="1:16" ht="33.950000000000003" customHeight="1" x14ac:dyDescent="0.25">
      <c r="A4" s="151"/>
      <c r="B4" s="151"/>
      <c r="C4" s="151"/>
      <c r="D4" s="153" t="s">
        <v>4</v>
      </c>
      <c r="E4" s="153" t="s">
        <v>169</v>
      </c>
      <c r="F4" s="153" t="s">
        <v>170</v>
      </c>
      <c r="G4" s="153" t="s">
        <v>171</v>
      </c>
      <c r="H4" s="153"/>
      <c r="I4" s="153"/>
      <c r="J4" s="154" t="s">
        <v>172</v>
      </c>
      <c r="K4" s="155" t="s">
        <v>173</v>
      </c>
      <c r="L4" s="155" t="s">
        <v>174</v>
      </c>
      <c r="M4" s="155" t="s">
        <v>175</v>
      </c>
      <c r="N4" s="155" t="s">
        <v>176</v>
      </c>
      <c r="O4" s="155"/>
      <c r="P4" s="155"/>
    </row>
    <row r="5" spans="1:16" ht="36" customHeight="1" x14ac:dyDescent="0.25">
      <c r="A5" s="151"/>
      <c r="B5" s="151"/>
      <c r="C5" s="151"/>
      <c r="D5" s="153"/>
      <c r="E5" s="153"/>
      <c r="F5" s="153"/>
      <c r="G5" s="70" t="s">
        <v>4</v>
      </c>
      <c r="H5" s="71" t="s">
        <v>177</v>
      </c>
      <c r="I5" s="72" t="s">
        <v>178</v>
      </c>
      <c r="J5" s="154"/>
      <c r="K5" s="155"/>
      <c r="L5" s="155"/>
      <c r="M5" s="155"/>
      <c r="N5" s="73" t="s">
        <v>4</v>
      </c>
      <c r="O5" s="73" t="s">
        <v>179</v>
      </c>
      <c r="P5" s="73" t="s">
        <v>180</v>
      </c>
    </row>
    <row r="6" spans="1:16" ht="15" customHeight="1" x14ac:dyDescent="0.25">
      <c r="A6" s="74" t="s">
        <v>181</v>
      </c>
      <c r="B6" s="75">
        <v>98.2</v>
      </c>
      <c r="C6" s="76">
        <v>8.09E-2</v>
      </c>
      <c r="D6" s="76">
        <v>6.9699999999999998E-2</v>
      </c>
      <c r="E6" s="76">
        <v>6.5100000000000005E-2</v>
      </c>
      <c r="F6" s="76">
        <v>7.0699999999999999E-2</v>
      </c>
      <c r="G6" s="76">
        <v>7.8799999999999995E-2</v>
      </c>
      <c r="H6" s="76">
        <v>7.8799999999999995E-2</v>
      </c>
      <c r="I6" s="76">
        <v>7.8799999999999995E-2</v>
      </c>
      <c r="J6" s="77">
        <v>4.9299999999999997E-2</v>
      </c>
      <c r="K6" s="78">
        <v>8.09E-2</v>
      </c>
      <c r="L6" s="78">
        <v>4.7699999999999999E-2</v>
      </c>
      <c r="M6" s="78">
        <v>6.7400000000000002E-2</v>
      </c>
      <c r="N6" s="78">
        <v>0.14480000000000001</v>
      </c>
      <c r="O6" s="78">
        <v>0.1484</v>
      </c>
      <c r="P6" s="78">
        <v>0.14330000000000001</v>
      </c>
    </row>
    <row r="7" spans="1:16" ht="15" customHeight="1" x14ac:dyDescent="0.25">
      <c r="A7" s="74" t="s">
        <v>182</v>
      </c>
      <c r="B7" s="75">
        <v>116.2</v>
      </c>
      <c r="C7" s="76">
        <v>8.4000000000000005E-2</v>
      </c>
      <c r="D7" s="76">
        <v>7.6899999999999996E-2</v>
      </c>
      <c r="E7" s="76">
        <v>8.0100000000000005E-2</v>
      </c>
      <c r="F7" s="76">
        <v>7.4300000000000005E-2</v>
      </c>
      <c r="G7" s="76">
        <v>8.1500000000000003E-2</v>
      </c>
      <c r="H7" s="76">
        <v>8.1500000000000003E-2</v>
      </c>
      <c r="I7" s="76">
        <v>8.1500000000000003E-2</v>
      </c>
      <c r="J7" s="77">
        <v>4.4600000000000001E-2</v>
      </c>
      <c r="K7" s="78">
        <v>8.4000000000000005E-2</v>
      </c>
      <c r="L7" s="78">
        <v>4.7399999999999998E-2</v>
      </c>
      <c r="M7" s="78">
        <v>6.88E-2</v>
      </c>
      <c r="N7" s="78">
        <v>0.15479999999999999</v>
      </c>
      <c r="O7" s="78">
        <v>0.1573</v>
      </c>
      <c r="P7" s="78">
        <v>0.14899999999999999</v>
      </c>
    </row>
    <row r="8" spans="1:16" ht="15" customHeight="1" x14ac:dyDescent="0.25">
      <c r="A8" s="74" t="s">
        <v>183</v>
      </c>
      <c r="B8" s="75">
        <v>147.69999999999999</v>
      </c>
      <c r="C8" s="76">
        <v>9.0200000000000002E-2</v>
      </c>
      <c r="D8" s="76">
        <v>8.72E-2</v>
      </c>
      <c r="E8" s="76">
        <v>9.7600000000000006E-2</v>
      </c>
      <c r="F8" s="76">
        <v>6.7799999999999999E-2</v>
      </c>
      <c r="G8" s="76">
        <v>8.9200000000000002E-2</v>
      </c>
      <c r="H8" s="76">
        <v>8.9200000000000002E-2</v>
      </c>
      <c r="I8" s="76">
        <v>8.9200000000000002E-2</v>
      </c>
      <c r="J8" s="77">
        <v>4.3700000000000003E-2</v>
      </c>
      <c r="K8" s="78">
        <v>9.0200000000000002E-2</v>
      </c>
      <c r="L8" s="78">
        <v>5.0900000000000001E-2</v>
      </c>
      <c r="M8" s="78">
        <v>5.9499999999999997E-2</v>
      </c>
      <c r="N8" s="78">
        <v>0.16139999999999999</v>
      </c>
      <c r="O8" s="78">
        <v>0.16159999999999999</v>
      </c>
      <c r="P8" s="78">
        <v>0.15809999999999999</v>
      </c>
    </row>
    <row r="9" spans="1:16" ht="15" customHeight="1" x14ac:dyDescent="0.25">
      <c r="A9" s="74" t="s">
        <v>184</v>
      </c>
      <c r="B9" s="75">
        <v>184.6</v>
      </c>
      <c r="C9" s="76">
        <v>9.6100000000000005E-2</v>
      </c>
      <c r="D9" s="76">
        <v>9.64E-2</v>
      </c>
      <c r="E9" s="76">
        <v>0.1045</v>
      </c>
      <c r="F9" s="76">
        <v>6.7100000000000007E-2</v>
      </c>
      <c r="G9" s="76">
        <v>9.8799999999999999E-2</v>
      </c>
      <c r="H9" s="76">
        <v>9.8799999999999999E-2</v>
      </c>
      <c r="I9" s="76">
        <v>9.8799999999999999E-2</v>
      </c>
      <c r="J9" s="77">
        <v>4.6899999999999997E-2</v>
      </c>
      <c r="K9" s="78">
        <v>9.6100000000000005E-2</v>
      </c>
      <c r="L9" s="78">
        <v>5.57E-2</v>
      </c>
      <c r="M9" s="78">
        <v>5.8400000000000001E-2</v>
      </c>
      <c r="N9" s="78">
        <v>0.15820000000000001</v>
      </c>
      <c r="O9" s="78">
        <v>0.15820000000000001</v>
      </c>
      <c r="P9" s="78">
        <v>0.1585</v>
      </c>
    </row>
    <row r="10" spans="1:16" ht="15" customHeight="1" x14ac:dyDescent="0.25">
      <c r="A10" s="74" t="s">
        <v>185</v>
      </c>
      <c r="B10" s="75">
        <v>213.8</v>
      </c>
      <c r="C10" s="76">
        <v>9.9500000000000005E-2</v>
      </c>
      <c r="D10" s="76">
        <v>8.8700000000000001E-2</v>
      </c>
      <c r="E10" s="76">
        <v>9.1800000000000007E-2</v>
      </c>
      <c r="F10" s="76">
        <v>7.2599999999999998E-2</v>
      </c>
      <c r="G10" s="76">
        <v>0.1061</v>
      </c>
      <c r="H10" s="76">
        <v>0.1061</v>
      </c>
      <c r="I10" s="76">
        <v>0.1061</v>
      </c>
      <c r="J10" s="77">
        <v>4.9799999999999997E-2</v>
      </c>
      <c r="K10" s="78">
        <v>9.9500000000000005E-2</v>
      </c>
      <c r="L10" s="78">
        <v>6.1400000000000003E-2</v>
      </c>
      <c r="M10" s="78">
        <v>6.2399999999999997E-2</v>
      </c>
      <c r="N10" s="78">
        <v>0.15359999999999999</v>
      </c>
      <c r="O10" s="78">
        <v>0.15359999999999999</v>
      </c>
      <c r="P10" s="78">
        <v>0.16250000000000001</v>
      </c>
    </row>
    <row r="11" spans="1:16" ht="15" customHeight="1" x14ac:dyDescent="0.25">
      <c r="A11" s="74" t="s">
        <v>186</v>
      </c>
      <c r="B11" s="75">
        <v>226.4</v>
      </c>
      <c r="C11" s="76">
        <v>0.1019</v>
      </c>
      <c r="D11" s="76">
        <v>8.3400000000000002E-2</v>
      </c>
      <c r="E11" s="76">
        <v>8.3500000000000005E-2</v>
      </c>
      <c r="F11" s="76">
        <v>8.3099999999999993E-2</v>
      </c>
      <c r="G11" s="76">
        <v>0.1115</v>
      </c>
      <c r="H11" s="76">
        <v>0.1116</v>
      </c>
      <c r="I11" s="76">
        <v>0.1113</v>
      </c>
      <c r="J11" s="77">
        <v>5.0299999999999997E-2</v>
      </c>
      <c r="K11" s="78">
        <v>0.1019</v>
      </c>
      <c r="L11" s="78">
        <v>6.4699999999999994E-2</v>
      </c>
      <c r="M11" s="78">
        <v>6.6299999999999998E-2</v>
      </c>
      <c r="N11" s="78">
        <v>0.14330000000000001</v>
      </c>
      <c r="O11" s="78">
        <v>0.14319999999999999</v>
      </c>
      <c r="P11" s="78">
        <v>0.1668</v>
      </c>
    </row>
    <row r="12" spans="1:16" ht="15" customHeight="1" x14ac:dyDescent="0.25">
      <c r="A12" s="74" t="s">
        <v>187</v>
      </c>
      <c r="B12" s="75">
        <v>228</v>
      </c>
      <c r="C12" s="76">
        <v>0.10970000000000001</v>
      </c>
      <c r="D12" s="76">
        <v>8.4199999999999997E-2</v>
      </c>
      <c r="E12" s="76">
        <v>8.0100000000000005E-2</v>
      </c>
      <c r="F12" s="76">
        <v>0.1019</v>
      </c>
      <c r="G12" s="76">
        <v>0.1176</v>
      </c>
      <c r="H12" s="76">
        <v>0.1176</v>
      </c>
      <c r="I12" s="76">
        <v>0.1174</v>
      </c>
      <c r="J12" s="77">
        <v>5.5500000000000001E-2</v>
      </c>
      <c r="K12" s="78">
        <v>0.10970000000000001</v>
      </c>
      <c r="L12" s="78">
        <v>6.7299999999999999E-2</v>
      </c>
      <c r="M12" s="78">
        <v>7.1900000000000006E-2</v>
      </c>
      <c r="N12" s="78">
        <v>0.14549999999999999</v>
      </c>
      <c r="O12" s="78">
        <v>0.14510000000000001</v>
      </c>
      <c r="P12" s="78">
        <v>0.1643</v>
      </c>
    </row>
    <row r="13" spans="1:16" ht="15" customHeight="1" x14ac:dyDescent="0.25">
      <c r="A13" s="74" t="s">
        <v>188</v>
      </c>
      <c r="B13" s="75">
        <v>238.9</v>
      </c>
      <c r="C13" s="76">
        <v>0.1216</v>
      </c>
      <c r="D13" s="76">
        <v>9.5600000000000004E-2</v>
      </c>
      <c r="E13" s="76">
        <v>8.6599999999999996E-2</v>
      </c>
      <c r="F13" s="76">
        <v>0.1019</v>
      </c>
      <c r="G13" s="76">
        <v>0.12640000000000001</v>
      </c>
      <c r="H13" s="76">
        <v>0.12640000000000001</v>
      </c>
      <c r="I13" s="76">
        <v>0.1263</v>
      </c>
      <c r="J13" s="77">
        <v>0.13089999999999999</v>
      </c>
      <c r="K13" s="78">
        <v>0.1216</v>
      </c>
      <c r="L13" s="78">
        <v>7.1300000000000002E-2</v>
      </c>
      <c r="M13" s="78">
        <v>7.4099999999999999E-2</v>
      </c>
      <c r="N13" s="78">
        <v>0.16239999999999999</v>
      </c>
      <c r="O13" s="78">
        <v>0.16159999999999999</v>
      </c>
      <c r="P13" s="78">
        <v>0.16700000000000001</v>
      </c>
    </row>
    <row r="14" spans="1:16" ht="15" customHeight="1" x14ac:dyDescent="0.25">
      <c r="A14" s="74" t="s">
        <v>189</v>
      </c>
      <c r="B14" s="75">
        <v>262.39999999999998</v>
      </c>
      <c r="C14" s="76">
        <v>0.1331</v>
      </c>
      <c r="D14" s="76">
        <v>9.9400000000000002E-2</v>
      </c>
      <c r="E14" s="76">
        <v>8.1199999999999994E-2</v>
      </c>
      <c r="F14" s="76">
        <v>0.1103</v>
      </c>
      <c r="G14" s="76">
        <v>0.13800000000000001</v>
      </c>
      <c r="H14" s="76">
        <v>0.13800000000000001</v>
      </c>
      <c r="I14" s="76">
        <v>0.13789999999999999</v>
      </c>
      <c r="J14" s="77">
        <v>7.51E-2</v>
      </c>
      <c r="K14" s="78">
        <v>0.1331</v>
      </c>
      <c r="L14" s="78">
        <v>7.7100000000000002E-2</v>
      </c>
      <c r="M14" s="78">
        <v>8.1600000000000006E-2</v>
      </c>
      <c r="N14" s="78">
        <v>0.18</v>
      </c>
      <c r="O14" s="78">
        <v>0.17730000000000001</v>
      </c>
      <c r="P14" s="78">
        <v>0.1903</v>
      </c>
    </row>
    <row r="15" spans="1:16" ht="15" customHeight="1" x14ac:dyDescent="0.25">
      <c r="A15" s="74" t="s">
        <v>190</v>
      </c>
      <c r="B15" s="75">
        <v>276.8</v>
      </c>
      <c r="C15" s="76">
        <v>0.13750000000000001</v>
      </c>
      <c r="D15" s="76">
        <v>9.5799999999999996E-2</v>
      </c>
      <c r="E15" s="76">
        <v>8.1000000000000003E-2</v>
      </c>
      <c r="F15" s="76">
        <v>0.1056</v>
      </c>
      <c r="G15" s="76">
        <v>0.14169999999999999</v>
      </c>
      <c r="H15" s="76">
        <v>0.14180000000000001</v>
      </c>
      <c r="I15" s="76">
        <v>0.1416</v>
      </c>
      <c r="J15" s="77">
        <v>7.9100000000000004E-2</v>
      </c>
      <c r="K15" s="78">
        <v>0.13750000000000001</v>
      </c>
      <c r="L15" s="78">
        <v>7.4899999999999994E-2</v>
      </c>
      <c r="M15" s="78">
        <v>7.9500000000000001E-2</v>
      </c>
      <c r="N15" s="78">
        <v>0.19020000000000001</v>
      </c>
      <c r="O15" s="78">
        <v>0.18679999999999999</v>
      </c>
      <c r="P15" s="78">
        <v>0.19850000000000001</v>
      </c>
    </row>
    <row r="16" spans="1:16" ht="15" customHeight="1" x14ac:dyDescent="0.25">
      <c r="A16" s="74" t="s">
        <v>191</v>
      </c>
      <c r="B16" s="75">
        <v>279</v>
      </c>
      <c r="C16" s="76">
        <v>0.13550000000000001</v>
      </c>
      <c r="D16" s="76">
        <v>0.10050000000000001</v>
      </c>
      <c r="E16" s="76">
        <v>8.1799999999999998E-2</v>
      </c>
      <c r="F16" s="76">
        <v>0.11269999999999999</v>
      </c>
      <c r="G16" s="76">
        <v>0.1399</v>
      </c>
      <c r="H16" s="76">
        <v>0.14000000000000001</v>
      </c>
      <c r="I16" s="76">
        <v>0.13950000000000001</v>
      </c>
      <c r="J16" s="77">
        <v>7.4999999999999997E-2</v>
      </c>
      <c r="K16" s="78">
        <v>0.13550000000000001</v>
      </c>
      <c r="L16" s="78">
        <v>7.8899999999999998E-2</v>
      </c>
      <c r="M16" s="78">
        <v>8.48E-2</v>
      </c>
      <c r="N16" s="78">
        <v>0.1867</v>
      </c>
      <c r="O16" s="78">
        <v>0.186</v>
      </c>
      <c r="P16" s="78">
        <v>0.18790000000000001</v>
      </c>
    </row>
    <row r="17" spans="1:16" ht="15" customHeight="1" x14ac:dyDescent="0.25">
      <c r="A17" s="74" t="s">
        <v>192</v>
      </c>
      <c r="B17" s="75">
        <v>327.39999999999998</v>
      </c>
      <c r="C17" s="76">
        <v>0.14280000000000001</v>
      </c>
      <c r="D17" s="76">
        <v>0.1009</v>
      </c>
      <c r="E17" s="76">
        <v>8.6599999999999996E-2</v>
      </c>
      <c r="F17" s="76">
        <v>0.1226</v>
      </c>
      <c r="G17" s="76">
        <v>0.14779999999999999</v>
      </c>
      <c r="H17" s="76">
        <v>0.1479</v>
      </c>
      <c r="I17" s="76">
        <v>0.14729999999999999</v>
      </c>
      <c r="J17" s="77">
        <v>8.9399999999999993E-2</v>
      </c>
      <c r="K17" s="78">
        <v>0.14280000000000001</v>
      </c>
      <c r="L17" s="78">
        <v>7.7799999999999994E-2</v>
      </c>
      <c r="M17" s="78">
        <v>8.6599999999999996E-2</v>
      </c>
      <c r="N17" s="78">
        <v>0.19980000000000001</v>
      </c>
      <c r="O17" s="78">
        <v>0.20030000000000001</v>
      </c>
      <c r="P17" s="78">
        <v>0.1978</v>
      </c>
    </row>
    <row r="18" spans="1:16" ht="15" customHeight="1" x14ac:dyDescent="0.25">
      <c r="A18" s="74" t="s">
        <v>193</v>
      </c>
      <c r="B18" s="75">
        <v>357.5</v>
      </c>
      <c r="C18" s="76">
        <v>0.14849999999999999</v>
      </c>
      <c r="D18" s="76">
        <v>0.10059999999999999</v>
      </c>
      <c r="E18" s="76">
        <v>9.01E-2</v>
      </c>
      <c r="F18" s="76">
        <v>0.13389999999999999</v>
      </c>
      <c r="G18" s="76">
        <v>0.1537</v>
      </c>
      <c r="H18" s="76">
        <v>0.1537</v>
      </c>
      <c r="I18" s="76">
        <v>0.1532</v>
      </c>
      <c r="J18" s="77">
        <v>8.9899999999999994E-2</v>
      </c>
      <c r="K18" s="78">
        <v>0.14849999999999999</v>
      </c>
      <c r="L18" s="78">
        <v>8.3799999999999999E-2</v>
      </c>
      <c r="M18" s="78">
        <v>9.4399999999999998E-2</v>
      </c>
      <c r="N18" s="78">
        <v>0.2094</v>
      </c>
      <c r="O18" s="78">
        <v>0.2094</v>
      </c>
      <c r="P18" s="78">
        <v>0.20979999999999999</v>
      </c>
    </row>
    <row r="19" spans="1:16" ht="15" customHeight="1" x14ac:dyDescent="0.25">
      <c r="A19" s="74" t="s">
        <v>194</v>
      </c>
      <c r="B19" s="75">
        <v>382.5</v>
      </c>
      <c r="C19" s="76">
        <v>0.1512</v>
      </c>
      <c r="D19" s="76">
        <v>0.108</v>
      </c>
      <c r="E19" s="76">
        <v>9.9299999999999999E-2</v>
      </c>
      <c r="F19" s="76">
        <v>0.13489999999999999</v>
      </c>
      <c r="G19" s="76">
        <v>0.15590000000000001</v>
      </c>
      <c r="H19" s="76">
        <v>0.156</v>
      </c>
      <c r="I19" s="76">
        <v>0.1555</v>
      </c>
      <c r="J19" s="77">
        <v>9.4100000000000003E-2</v>
      </c>
      <c r="K19" s="78">
        <v>0.1512</v>
      </c>
      <c r="L19" s="78">
        <v>8.8700000000000001E-2</v>
      </c>
      <c r="M19" s="78">
        <v>9.9299999999999999E-2</v>
      </c>
      <c r="N19" s="78">
        <v>0.2122</v>
      </c>
      <c r="O19" s="78">
        <v>0.21179999999999999</v>
      </c>
      <c r="P19" s="78">
        <v>0.2177</v>
      </c>
    </row>
    <row r="20" spans="1:16" ht="15" customHeight="1" x14ac:dyDescent="0.25">
      <c r="A20" s="74" t="s">
        <v>195</v>
      </c>
      <c r="B20" s="75">
        <v>387.7</v>
      </c>
      <c r="C20" s="76">
        <v>0.153</v>
      </c>
      <c r="D20" s="76">
        <v>0.11119999999999999</v>
      </c>
      <c r="E20" s="76">
        <v>0.1009</v>
      </c>
      <c r="F20" s="76">
        <v>0.14499999999999999</v>
      </c>
      <c r="G20" s="76">
        <v>0.158</v>
      </c>
      <c r="H20" s="76">
        <v>0.158</v>
      </c>
      <c r="I20" s="76">
        <v>0.1578</v>
      </c>
      <c r="J20" s="77">
        <v>9.0399999999999994E-2</v>
      </c>
      <c r="K20" s="78">
        <v>0.153</v>
      </c>
      <c r="L20" s="78">
        <v>9.1800000000000007E-2</v>
      </c>
      <c r="M20" s="78">
        <v>0.1061</v>
      </c>
      <c r="N20" s="78">
        <v>0.21029999999999999</v>
      </c>
      <c r="O20" s="78">
        <v>0.2099</v>
      </c>
      <c r="P20" s="78">
        <v>0.21629999999999999</v>
      </c>
    </row>
    <row r="21" spans="1:16" ht="15" customHeight="1" x14ac:dyDescent="0.25">
      <c r="A21" s="74" t="s">
        <v>196</v>
      </c>
      <c r="B21" s="75">
        <v>407</v>
      </c>
      <c r="C21" s="76">
        <v>0.1542</v>
      </c>
      <c r="D21" s="76">
        <v>0.11509999999999999</v>
      </c>
      <c r="E21" s="76">
        <v>0.1043</v>
      </c>
      <c r="F21" s="76">
        <v>0.13900000000000001</v>
      </c>
      <c r="G21" s="76">
        <v>0.15790000000000001</v>
      </c>
      <c r="H21" s="76">
        <v>0.15790000000000001</v>
      </c>
      <c r="I21" s="76">
        <v>0.1578</v>
      </c>
      <c r="J21" s="77">
        <v>9.2100000000000001E-2</v>
      </c>
      <c r="K21" s="78">
        <v>0.1542</v>
      </c>
      <c r="L21" s="78">
        <v>9.4299999999999995E-2</v>
      </c>
      <c r="M21" s="78">
        <v>0.1028</v>
      </c>
      <c r="N21" s="78">
        <v>0.2162</v>
      </c>
      <c r="O21" s="78">
        <v>0.2165</v>
      </c>
      <c r="P21" s="78">
        <v>0.21260000000000001</v>
      </c>
    </row>
    <row r="22" spans="1:16" ht="15" customHeight="1" x14ac:dyDescent="0.25">
      <c r="A22" s="74" t="s">
        <v>197</v>
      </c>
      <c r="B22" s="75">
        <v>439</v>
      </c>
      <c r="C22" s="76">
        <v>0.15820000000000001</v>
      </c>
      <c r="D22" s="76">
        <v>0.1202</v>
      </c>
      <c r="E22" s="76">
        <v>0.1105</v>
      </c>
      <c r="F22" s="76">
        <v>0.1386</v>
      </c>
      <c r="G22" s="76">
        <v>0.1598</v>
      </c>
      <c r="H22" s="76">
        <v>0.1598</v>
      </c>
      <c r="I22" s="76">
        <v>0.15970000000000001</v>
      </c>
      <c r="J22" s="77">
        <v>9.3600000000000003E-2</v>
      </c>
      <c r="K22" s="78">
        <v>0.15820000000000001</v>
      </c>
      <c r="L22" s="78">
        <v>9.5399999999999999E-2</v>
      </c>
      <c r="M22" s="78">
        <v>0.1024</v>
      </c>
      <c r="N22" s="78">
        <v>0.22750000000000001</v>
      </c>
      <c r="O22" s="78">
        <v>0.22800000000000001</v>
      </c>
      <c r="P22" s="78">
        <v>0.21859999999999999</v>
      </c>
    </row>
    <row r="23" spans="1:16" ht="15" customHeight="1" x14ac:dyDescent="0.25">
      <c r="A23" s="74" t="s">
        <v>198</v>
      </c>
      <c r="B23" s="75">
        <v>464.2</v>
      </c>
      <c r="C23" s="76">
        <v>0.1641</v>
      </c>
      <c r="D23" s="76">
        <v>0.12609999999999999</v>
      </c>
      <c r="E23" s="76">
        <v>0.11609999999999999</v>
      </c>
      <c r="F23" s="76">
        <v>0.14410000000000001</v>
      </c>
      <c r="G23" s="76">
        <v>0.16439999999999999</v>
      </c>
      <c r="H23" s="76">
        <v>0.16439999999999999</v>
      </c>
      <c r="I23" s="76">
        <v>0.1643</v>
      </c>
      <c r="J23" s="77">
        <v>0.1019</v>
      </c>
      <c r="K23" s="78">
        <v>0.1641</v>
      </c>
      <c r="L23" s="78">
        <v>9.7600000000000006E-2</v>
      </c>
      <c r="M23" s="78">
        <v>0.106</v>
      </c>
      <c r="N23" s="78">
        <v>0.24010000000000001</v>
      </c>
      <c r="O23" s="78">
        <v>0.2409</v>
      </c>
      <c r="P23" s="78">
        <v>0.2291</v>
      </c>
    </row>
    <row r="24" spans="1:16" ht="15" customHeight="1" x14ac:dyDescent="0.25">
      <c r="A24" s="74" t="s">
        <v>199</v>
      </c>
      <c r="B24" s="75">
        <v>474.3</v>
      </c>
      <c r="C24" s="76">
        <v>0.1691</v>
      </c>
      <c r="D24" s="76">
        <v>0.13350000000000001</v>
      </c>
      <c r="E24" s="76">
        <v>0.1216</v>
      </c>
      <c r="F24" s="76">
        <v>0.15329999999999999</v>
      </c>
      <c r="G24" s="76">
        <v>0.16919999999999999</v>
      </c>
      <c r="H24" s="76">
        <v>0.16919999999999999</v>
      </c>
      <c r="I24" s="76">
        <v>0.1691</v>
      </c>
      <c r="J24" s="77">
        <v>0.1128</v>
      </c>
      <c r="K24" s="78">
        <v>0.1691</v>
      </c>
      <c r="L24" s="78">
        <v>0.10440000000000001</v>
      </c>
      <c r="M24" s="78">
        <v>0.115</v>
      </c>
      <c r="N24" s="78">
        <v>0.24779999999999999</v>
      </c>
      <c r="O24" s="78">
        <v>0.2487</v>
      </c>
      <c r="P24" s="78">
        <v>0.23669999999999999</v>
      </c>
    </row>
    <row r="25" spans="1:16" ht="15" customHeight="1" x14ac:dyDescent="0.25">
      <c r="A25" s="74" t="s">
        <v>200</v>
      </c>
      <c r="B25" s="75">
        <v>505.6</v>
      </c>
      <c r="C25" s="76">
        <v>0.17169999999999999</v>
      </c>
      <c r="D25" s="76">
        <v>0.1391</v>
      </c>
      <c r="E25" s="76">
        <v>0.1298</v>
      </c>
      <c r="F25" s="76">
        <v>0.15129999999999999</v>
      </c>
      <c r="G25" s="76">
        <v>0.1716</v>
      </c>
      <c r="H25" s="76">
        <v>0.1716</v>
      </c>
      <c r="I25" s="76">
        <v>0.17150000000000001</v>
      </c>
      <c r="J25" s="77">
        <v>0.11990000000000001</v>
      </c>
      <c r="K25" s="78">
        <v>0.17169999999999999</v>
      </c>
      <c r="L25" s="78">
        <v>0.10970000000000001</v>
      </c>
      <c r="M25" s="78">
        <v>0.1191</v>
      </c>
      <c r="N25" s="78">
        <v>0.25209999999999999</v>
      </c>
      <c r="O25" s="78">
        <v>0.25319999999999998</v>
      </c>
      <c r="P25" s="78">
        <v>0.2402</v>
      </c>
    </row>
    <row r="26" spans="1:16" ht="15" customHeight="1" x14ac:dyDescent="0.25">
      <c r="A26" s="74" t="s">
        <v>201</v>
      </c>
      <c r="B26" s="75">
        <v>535.1</v>
      </c>
      <c r="C26" s="76">
        <v>0.1741</v>
      </c>
      <c r="D26" s="76">
        <v>0.1411</v>
      </c>
      <c r="E26" s="76">
        <v>0.12859999999999999</v>
      </c>
      <c r="F26" s="76">
        <v>0.15790000000000001</v>
      </c>
      <c r="G26" s="76">
        <v>0.17469999999999999</v>
      </c>
      <c r="H26" s="76">
        <v>0.17480000000000001</v>
      </c>
      <c r="I26" s="76">
        <v>0.17460000000000001</v>
      </c>
      <c r="J26" s="77">
        <v>0.12039999999999999</v>
      </c>
      <c r="K26" s="78">
        <v>0.1741</v>
      </c>
      <c r="L26" s="78">
        <v>0.10879999999999999</v>
      </c>
      <c r="M26" s="78">
        <v>0.1229</v>
      </c>
      <c r="N26" s="78">
        <v>0.254</v>
      </c>
      <c r="O26" s="78">
        <v>0.25519999999999998</v>
      </c>
      <c r="P26" s="78">
        <v>0.24390000000000001</v>
      </c>
    </row>
    <row r="27" spans="1:16" ht="15" customHeight="1" x14ac:dyDescent="0.25">
      <c r="A27" s="74" t="s">
        <v>202</v>
      </c>
      <c r="B27" s="75">
        <v>547.6</v>
      </c>
      <c r="C27" s="76">
        <v>0.17649999999999999</v>
      </c>
      <c r="D27" s="76">
        <v>0.14430000000000001</v>
      </c>
      <c r="E27" s="76">
        <v>0.13089999999999999</v>
      </c>
      <c r="F27" s="76">
        <v>0.16120000000000001</v>
      </c>
      <c r="G27" s="76">
        <v>0.1772</v>
      </c>
      <c r="H27" s="76">
        <v>0.1772</v>
      </c>
      <c r="I27" s="76">
        <v>0.17710000000000001</v>
      </c>
      <c r="J27" s="77">
        <v>0.11840000000000001</v>
      </c>
      <c r="K27" s="78">
        <v>0.17649999999999999</v>
      </c>
      <c r="L27" s="78">
        <v>0.1142</v>
      </c>
      <c r="M27" s="78">
        <v>0.1295</v>
      </c>
      <c r="N27" s="78">
        <v>0.25540000000000002</v>
      </c>
      <c r="O27" s="78">
        <v>0.25659999999999999</v>
      </c>
      <c r="P27" s="78">
        <v>0.2462</v>
      </c>
    </row>
    <row r="28" spans="1:16" ht="15" customHeight="1" x14ac:dyDescent="0.25">
      <c r="A28" s="74" t="s">
        <v>203</v>
      </c>
      <c r="B28" s="75">
        <v>586.9</v>
      </c>
      <c r="C28" s="76">
        <v>0.17829999999999999</v>
      </c>
      <c r="D28" s="76">
        <v>0.14449999999999999</v>
      </c>
      <c r="E28" s="76">
        <v>0.13120000000000001</v>
      </c>
      <c r="F28" s="76">
        <v>0.1603</v>
      </c>
      <c r="G28" s="76">
        <v>0.1789</v>
      </c>
      <c r="H28" s="76">
        <v>0.1789</v>
      </c>
      <c r="I28" s="76">
        <v>0.17879999999999999</v>
      </c>
      <c r="J28" s="77">
        <v>0.11899999999999999</v>
      </c>
      <c r="K28" s="78">
        <v>0.17829999999999999</v>
      </c>
      <c r="L28" s="78">
        <v>0.1164</v>
      </c>
      <c r="M28" s="78">
        <v>0.13150000000000001</v>
      </c>
      <c r="N28" s="78">
        <v>0.2576</v>
      </c>
      <c r="O28" s="78">
        <v>0.25879999999999997</v>
      </c>
      <c r="P28" s="78">
        <v>0.24840000000000001</v>
      </c>
    </row>
    <row r="29" spans="1:16" ht="15" customHeight="1" x14ac:dyDescent="0.25">
      <c r="A29" s="74" t="s">
        <v>204</v>
      </c>
      <c r="B29" s="75">
        <v>619.29999999999995</v>
      </c>
      <c r="C29" s="76">
        <v>0.18049999999999999</v>
      </c>
      <c r="D29" s="76">
        <v>0.1507</v>
      </c>
      <c r="E29" s="76">
        <v>0.13689999999999999</v>
      </c>
      <c r="F29" s="76">
        <v>0.1661</v>
      </c>
      <c r="G29" s="76">
        <v>0.18099999999999999</v>
      </c>
      <c r="H29" s="76">
        <v>0.18099999999999999</v>
      </c>
      <c r="I29" s="76">
        <v>0.18090000000000001</v>
      </c>
      <c r="J29" s="77">
        <v>0.1231</v>
      </c>
      <c r="K29" s="78">
        <v>0.18049999999999999</v>
      </c>
      <c r="L29" s="78">
        <v>0.1202</v>
      </c>
      <c r="M29" s="78">
        <v>0.1396</v>
      </c>
      <c r="N29" s="78">
        <v>0.26169999999999999</v>
      </c>
      <c r="O29" s="78">
        <v>0.26319999999999999</v>
      </c>
      <c r="P29" s="78">
        <v>0.25080000000000002</v>
      </c>
    </row>
    <row r="30" spans="1:16" ht="15" customHeight="1" x14ac:dyDescent="0.25">
      <c r="A30" s="74" t="s">
        <v>205</v>
      </c>
      <c r="B30" s="75">
        <v>662.9</v>
      </c>
      <c r="C30" s="76">
        <v>0.1827</v>
      </c>
      <c r="D30" s="76">
        <v>0.15310000000000001</v>
      </c>
      <c r="E30" s="76">
        <v>0.13880000000000001</v>
      </c>
      <c r="F30" s="76">
        <v>0.16789999999999999</v>
      </c>
      <c r="G30" s="76">
        <v>0.1835</v>
      </c>
      <c r="H30" s="76">
        <v>0.1835</v>
      </c>
      <c r="I30" s="76">
        <v>0.18340000000000001</v>
      </c>
      <c r="J30" s="77">
        <v>0.12509999999999999</v>
      </c>
      <c r="K30" s="78">
        <v>0.1827</v>
      </c>
      <c r="L30" s="78">
        <v>0.1241</v>
      </c>
      <c r="M30" s="78">
        <v>0.1462</v>
      </c>
      <c r="N30" s="78">
        <v>0.2621</v>
      </c>
      <c r="O30" s="78">
        <v>0.26340000000000002</v>
      </c>
      <c r="P30" s="78">
        <v>0.25419999999999998</v>
      </c>
    </row>
    <row r="31" spans="1:16" ht="15" customHeight="1" x14ac:dyDescent="0.25">
      <c r="A31" s="74" t="s">
        <v>206</v>
      </c>
      <c r="B31" s="75">
        <v>710.7</v>
      </c>
      <c r="C31" s="76">
        <v>0.18590000000000001</v>
      </c>
      <c r="D31" s="76">
        <v>0.15529999999999999</v>
      </c>
      <c r="E31" s="76">
        <v>0.1386</v>
      </c>
      <c r="F31" s="76">
        <v>0.17069999999999999</v>
      </c>
      <c r="G31" s="76">
        <v>0.18609999999999999</v>
      </c>
      <c r="H31" s="76">
        <v>0.1862</v>
      </c>
      <c r="I31" s="76">
        <v>0.186</v>
      </c>
      <c r="J31" s="77">
        <v>0.12859999999999999</v>
      </c>
      <c r="K31" s="78">
        <v>0.18590000000000001</v>
      </c>
      <c r="L31" s="78">
        <v>0.13109999999999999</v>
      </c>
      <c r="M31" s="78">
        <v>0.15229999999999999</v>
      </c>
      <c r="N31" s="78">
        <v>0.26269999999999999</v>
      </c>
      <c r="O31" s="78">
        <v>0.2641</v>
      </c>
      <c r="P31" s="78">
        <v>0.25640000000000002</v>
      </c>
    </row>
    <row r="32" spans="1:16" ht="15" customHeight="1" x14ac:dyDescent="0.25">
      <c r="A32" s="74" t="s">
        <v>207</v>
      </c>
      <c r="B32" s="75">
        <v>781.9</v>
      </c>
      <c r="C32" s="76">
        <v>0.18990000000000001</v>
      </c>
      <c r="D32" s="76">
        <v>0.15959999999999999</v>
      </c>
      <c r="E32" s="76">
        <v>0.14510000000000001</v>
      </c>
      <c r="F32" s="76">
        <v>0.17269999999999999</v>
      </c>
      <c r="G32" s="76">
        <v>0.1895</v>
      </c>
      <c r="H32" s="76">
        <v>0.1895</v>
      </c>
      <c r="I32" s="76">
        <v>0.18940000000000001</v>
      </c>
      <c r="J32" s="77">
        <v>0.1255</v>
      </c>
      <c r="K32" s="78">
        <v>0.18990000000000001</v>
      </c>
      <c r="L32" s="78">
        <v>0.1356</v>
      </c>
      <c r="M32" s="78">
        <v>0.15659999999999999</v>
      </c>
      <c r="N32" s="78">
        <v>0.26479999999999998</v>
      </c>
      <c r="O32" s="78">
        <v>0.26619999999999999</v>
      </c>
      <c r="P32" s="78">
        <v>0.2576</v>
      </c>
    </row>
    <row r="33" spans="1:16" ht="15" customHeight="1" x14ac:dyDescent="0.25">
      <c r="A33" s="74" t="s">
        <v>208</v>
      </c>
      <c r="B33" s="75">
        <v>838.2</v>
      </c>
      <c r="C33" s="76">
        <v>0.19570000000000001</v>
      </c>
      <c r="D33" s="76">
        <v>0.16320000000000001</v>
      </c>
      <c r="E33" s="76">
        <v>0.14979999999999999</v>
      </c>
      <c r="F33" s="76">
        <v>0.17630000000000001</v>
      </c>
      <c r="G33" s="76">
        <v>0.1946</v>
      </c>
      <c r="H33" s="76">
        <v>0.1946</v>
      </c>
      <c r="I33" s="76">
        <v>0.19450000000000001</v>
      </c>
      <c r="J33" s="77">
        <v>0.12740000000000001</v>
      </c>
      <c r="K33" s="78">
        <v>0.19570000000000001</v>
      </c>
      <c r="L33" s="78">
        <v>0.13900000000000001</v>
      </c>
      <c r="M33" s="78">
        <v>0.15890000000000001</v>
      </c>
      <c r="N33" s="78">
        <v>0.26869999999999999</v>
      </c>
      <c r="O33" s="78">
        <v>0.26979999999999998</v>
      </c>
      <c r="P33" s="78">
        <v>0.26150000000000001</v>
      </c>
    </row>
    <row r="34" spans="1:16" ht="15" customHeight="1" x14ac:dyDescent="0.25">
      <c r="A34" s="74" t="s">
        <v>209</v>
      </c>
      <c r="B34" s="75">
        <v>899.3</v>
      </c>
      <c r="C34" s="76">
        <v>0.2024</v>
      </c>
      <c r="D34" s="76">
        <v>0.1691</v>
      </c>
      <c r="E34" s="76">
        <v>0.15679999999999999</v>
      </c>
      <c r="F34" s="76">
        <v>0.18129999999999999</v>
      </c>
      <c r="G34" s="76">
        <v>0.2006</v>
      </c>
      <c r="H34" s="76">
        <v>0.2006</v>
      </c>
      <c r="I34" s="76">
        <v>0.20050000000000001</v>
      </c>
      <c r="J34" s="77">
        <v>0.13189999999999999</v>
      </c>
      <c r="K34" s="78">
        <v>0.2024</v>
      </c>
      <c r="L34" s="78">
        <v>0.14410000000000001</v>
      </c>
      <c r="M34" s="78">
        <v>0.16250000000000001</v>
      </c>
      <c r="N34" s="78">
        <v>0.27460000000000001</v>
      </c>
      <c r="O34" s="78">
        <v>0.27550000000000002</v>
      </c>
      <c r="P34" s="78">
        <v>0.26729999999999998</v>
      </c>
    </row>
    <row r="35" spans="1:16" ht="15" customHeight="1" x14ac:dyDescent="0.25">
      <c r="A35" s="74" t="s">
        <v>210</v>
      </c>
      <c r="B35" s="75">
        <v>982.3</v>
      </c>
      <c r="C35" s="76">
        <v>0.2117</v>
      </c>
      <c r="D35" s="76">
        <v>0.17979999999999999</v>
      </c>
      <c r="E35" s="76">
        <v>0.16569999999999999</v>
      </c>
      <c r="F35" s="76">
        <v>0.19320000000000001</v>
      </c>
      <c r="G35" s="76">
        <v>0.20910000000000001</v>
      </c>
      <c r="H35" s="76">
        <v>0.20910000000000001</v>
      </c>
      <c r="I35" s="76">
        <v>0.20899999999999999</v>
      </c>
      <c r="J35" s="77">
        <v>0.14000000000000001</v>
      </c>
      <c r="K35" s="78">
        <v>0.2117</v>
      </c>
      <c r="L35" s="78">
        <v>0.15409999999999999</v>
      </c>
      <c r="M35" s="78">
        <v>0.17469999999999999</v>
      </c>
      <c r="N35" s="78">
        <v>0.28499999999999998</v>
      </c>
      <c r="O35" s="78">
        <v>0.2858</v>
      </c>
      <c r="P35" s="78">
        <v>0.27750000000000002</v>
      </c>
    </row>
    <row r="36" spans="1:16" ht="15" customHeight="1" x14ac:dyDescent="0.25">
      <c r="A36" s="74" t="s">
        <v>211</v>
      </c>
      <c r="B36" s="75">
        <v>1049.0999999999999</v>
      </c>
      <c r="C36" s="76">
        <v>0.22309999999999999</v>
      </c>
      <c r="D36" s="76">
        <v>0.18990000000000001</v>
      </c>
      <c r="E36" s="76">
        <v>0.17419999999999999</v>
      </c>
      <c r="F36" s="76">
        <v>0.20300000000000001</v>
      </c>
      <c r="G36" s="76">
        <v>0.21909999999999999</v>
      </c>
      <c r="H36" s="76">
        <v>0.21909999999999999</v>
      </c>
      <c r="I36" s="76">
        <v>0.219</v>
      </c>
      <c r="J36" s="77">
        <v>0.14940000000000001</v>
      </c>
      <c r="K36" s="78">
        <v>0.22309999999999999</v>
      </c>
      <c r="L36" s="78">
        <v>0.1668</v>
      </c>
      <c r="M36" s="78">
        <v>0.1855</v>
      </c>
      <c r="N36" s="78">
        <v>0.29980000000000001</v>
      </c>
      <c r="O36" s="78">
        <v>0.30049999999999999</v>
      </c>
      <c r="P36" s="78">
        <v>0.29299999999999998</v>
      </c>
    </row>
    <row r="37" spans="1:16" ht="15" customHeight="1" x14ac:dyDescent="0.25">
      <c r="A37" s="74" t="s">
        <v>212</v>
      </c>
      <c r="B37" s="75">
        <v>1119.3</v>
      </c>
      <c r="C37" s="76">
        <v>0.2344</v>
      </c>
      <c r="D37" s="76">
        <v>0.20300000000000001</v>
      </c>
      <c r="E37" s="76">
        <v>0.18529999999999999</v>
      </c>
      <c r="F37" s="76">
        <v>0.2155</v>
      </c>
      <c r="G37" s="76">
        <v>0.22889999999999999</v>
      </c>
      <c r="H37" s="76">
        <v>0.22889999999999999</v>
      </c>
      <c r="I37" s="76">
        <v>0.2288</v>
      </c>
      <c r="J37" s="77">
        <v>0.16009999999999999</v>
      </c>
      <c r="K37" s="78">
        <v>0.2344</v>
      </c>
      <c r="L37" s="78">
        <v>0.1837</v>
      </c>
      <c r="M37" s="78">
        <v>0.2031</v>
      </c>
      <c r="N37" s="78">
        <v>0.31850000000000001</v>
      </c>
      <c r="O37" s="78">
        <v>0.3196</v>
      </c>
      <c r="P37" s="78">
        <v>0.31130000000000002</v>
      </c>
    </row>
    <row r="38" spans="1:16" ht="15" customHeight="1" x14ac:dyDescent="0.25">
      <c r="A38" s="74" t="s">
        <v>213</v>
      </c>
      <c r="B38" s="75">
        <v>1219.5</v>
      </c>
      <c r="C38" s="76">
        <v>0.2455</v>
      </c>
      <c r="D38" s="76">
        <v>0.2165</v>
      </c>
      <c r="E38" s="76">
        <v>0.2031</v>
      </c>
      <c r="F38" s="76">
        <v>0.22420000000000001</v>
      </c>
      <c r="G38" s="76">
        <v>0.23769999999999999</v>
      </c>
      <c r="H38" s="76">
        <v>0.23769999999999999</v>
      </c>
      <c r="I38" s="76">
        <v>0.23760000000000001</v>
      </c>
      <c r="J38" s="77">
        <v>0.16789999999999999</v>
      </c>
      <c r="K38" s="78">
        <v>0.2455</v>
      </c>
      <c r="L38" s="78">
        <v>0.19789999999999999</v>
      </c>
      <c r="M38" s="78">
        <v>0.21640000000000001</v>
      </c>
      <c r="N38" s="78">
        <v>0.3417</v>
      </c>
      <c r="O38" s="78">
        <v>0.3448</v>
      </c>
      <c r="P38" s="78">
        <v>0.32590000000000002</v>
      </c>
    </row>
    <row r="39" spans="1:16" ht="15" customHeight="1" x14ac:dyDescent="0.25">
      <c r="A39" s="74" t="s">
        <v>214</v>
      </c>
      <c r="B39" s="75">
        <v>1356</v>
      </c>
      <c r="C39" s="76">
        <v>0.25619999999999998</v>
      </c>
      <c r="D39" s="76">
        <v>0.2266</v>
      </c>
      <c r="E39" s="76">
        <v>0.21759999999999999</v>
      </c>
      <c r="F39" s="76">
        <v>0.23089999999999999</v>
      </c>
      <c r="G39" s="76">
        <v>0.24660000000000001</v>
      </c>
      <c r="H39" s="76">
        <v>0.24660000000000001</v>
      </c>
      <c r="I39" s="76">
        <v>0.2465</v>
      </c>
      <c r="J39" s="77">
        <v>0.1719</v>
      </c>
      <c r="K39" s="78">
        <v>0.25619999999999998</v>
      </c>
      <c r="L39" s="78">
        <v>0.2094</v>
      </c>
      <c r="M39" s="78">
        <v>0.22889999999999999</v>
      </c>
      <c r="N39" s="78">
        <v>0.36370000000000002</v>
      </c>
      <c r="O39" s="78">
        <v>0.36919999999999997</v>
      </c>
      <c r="P39" s="78">
        <v>0.33960000000000001</v>
      </c>
    </row>
    <row r="40" spans="1:16" ht="15" customHeight="1" x14ac:dyDescent="0.25">
      <c r="A40" s="74" t="s">
        <v>215</v>
      </c>
      <c r="B40" s="75">
        <v>1486.2</v>
      </c>
      <c r="C40" s="76">
        <v>0.27429999999999999</v>
      </c>
      <c r="D40" s="76">
        <v>0.24540000000000001</v>
      </c>
      <c r="E40" s="76">
        <v>0.23250000000000001</v>
      </c>
      <c r="F40" s="76">
        <v>0.25119999999999998</v>
      </c>
      <c r="G40" s="76">
        <v>0.26640000000000003</v>
      </c>
      <c r="H40" s="76">
        <v>0.26640000000000003</v>
      </c>
      <c r="I40" s="76">
        <v>0.26629999999999998</v>
      </c>
      <c r="J40" s="77">
        <v>0.18779999999999999</v>
      </c>
      <c r="K40" s="78">
        <v>0.27429999999999999</v>
      </c>
      <c r="L40" s="78">
        <v>0.22220000000000001</v>
      </c>
      <c r="M40" s="78">
        <v>0.2422</v>
      </c>
      <c r="N40" s="78">
        <v>0.38629999999999998</v>
      </c>
      <c r="O40" s="78">
        <v>0.39119999999999999</v>
      </c>
      <c r="P40" s="78">
        <v>0.36609999999999998</v>
      </c>
    </row>
    <row r="41" spans="1:16" ht="15" customHeight="1" x14ac:dyDescent="0.25">
      <c r="A41" s="74" t="s">
        <v>216</v>
      </c>
      <c r="B41" s="75">
        <v>1610.6</v>
      </c>
      <c r="C41" s="76">
        <v>0.30270000000000002</v>
      </c>
      <c r="D41" s="76">
        <v>0.26950000000000002</v>
      </c>
      <c r="E41" s="76">
        <v>0.25330000000000003</v>
      </c>
      <c r="F41" s="76">
        <v>0.27579999999999999</v>
      </c>
      <c r="G41" s="76">
        <v>0.29399999999999998</v>
      </c>
      <c r="H41" s="76">
        <v>0.29399999999999998</v>
      </c>
      <c r="I41" s="76">
        <v>0.29389999999999999</v>
      </c>
      <c r="J41" s="77">
        <v>0.2084</v>
      </c>
      <c r="K41" s="78">
        <v>0.30270000000000002</v>
      </c>
      <c r="L41" s="78">
        <v>0.2389</v>
      </c>
      <c r="M41" s="78">
        <v>0.2586</v>
      </c>
      <c r="N41" s="78">
        <v>0.41970000000000002</v>
      </c>
      <c r="O41" s="78">
        <v>0.4234</v>
      </c>
      <c r="P41" s="78">
        <v>0.40610000000000002</v>
      </c>
    </row>
    <row r="42" spans="1:16" ht="15" customHeight="1" x14ac:dyDescent="0.25">
      <c r="A42" s="74" t="s">
        <v>217</v>
      </c>
      <c r="B42" s="75">
        <v>1790.3</v>
      </c>
      <c r="C42" s="76">
        <v>0.32369999999999999</v>
      </c>
      <c r="D42" s="76">
        <v>0.2888</v>
      </c>
      <c r="E42" s="76">
        <v>0.26960000000000001</v>
      </c>
      <c r="F42" s="76">
        <v>0.29549999999999998</v>
      </c>
      <c r="G42" s="76">
        <v>0.31319999999999998</v>
      </c>
      <c r="H42" s="76">
        <v>0.31319999999999998</v>
      </c>
      <c r="I42" s="76">
        <v>0.31309999999999999</v>
      </c>
      <c r="J42" s="77">
        <v>0.22459999999999999</v>
      </c>
      <c r="K42" s="78">
        <v>0.32369999999999999</v>
      </c>
      <c r="L42" s="78">
        <v>0.25879999999999997</v>
      </c>
      <c r="M42" s="78">
        <v>0.28139999999999998</v>
      </c>
      <c r="N42" s="78">
        <v>0.44850000000000001</v>
      </c>
      <c r="O42" s="78">
        <v>0.45279999999999998</v>
      </c>
      <c r="P42" s="78">
        <v>0.43309999999999998</v>
      </c>
    </row>
    <row r="43" spans="1:16" ht="15" customHeight="1" x14ac:dyDescent="0.25">
      <c r="A43" s="74" t="s">
        <v>218</v>
      </c>
      <c r="B43" s="75">
        <v>472.6</v>
      </c>
      <c r="C43" s="76">
        <v>0.33339999999999997</v>
      </c>
      <c r="D43" s="76">
        <v>0.29609999999999997</v>
      </c>
      <c r="E43" s="76">
        <v>0.27489999999999998</v>
      </c>
      <c r="F43" s="76">
        <v>0.30320000000000003</v>
      </c>
      <c r="G43" s="76">
        <v>0.32300000000000001</v>
      </c>
      <c r="H43" s="76">
        <v>0.32300000000000001</v>
      </c>
      <c r="I43" s="76">
        <v>0.32290000000000002</v>
      </c>
      <c r="J43" s="77">
        <v>0.23269999999999999</v>
      </c>
      <c r="K43" s="78">
        <v>0.33339999999999997</v>
      </c>
      <c r="L43" s="78">
        <v>0.2666</v>
      </c>
      <c r="M43" s="78">
        <v>0.28770000000000001</v>
      </c>
      <c r="N43" s="78">
        <v>0.46510000000000001</v>
      </c>
      <c r="O43" s="78">
        <v>0.47220000000000001</v>
      </c>
      <c r="P43" s="78">
        <v>0.44350000000000001</v>
      </c>
    </row>
    <row r="44" spans="1:16" ht="15" customHeight="1" x14ac:dyDescent="0.25">
      <c r="A44" s="74" t="s">
        <v>219</v>
      </c>
      <c r="B44" s="75">
        <v>2028.4</v>
      </c>
      <c r="C44" s="76">
        <v>0.34699999999999998</v>
      </c>
      <c r="D44" s="76">
        <v>0.30980000000000002</v>
      </c>
      <c r="E44" s="76">
        <v>0.29060000000000002</v>
      </c>
      <c r="F44" s="76">
        <v>0.31630000000000003</v>
      </c>
      <c r="G44" s="76">
        <v>0.33660000000000001</v>
      </c>
      <c r="H44" s="76">
        <v>0.3367</v>
      </c>
      <c r="I44" s="76">
        <v>0.33650000000000002</v>
      </c>
      <c r="J44" s="77">
        <v>0.24079999999999999</v>
      </c>
      <c r="K44" s="78">
        <v>0.34699999999999998</v>
      </c>
      <c r="L44" s="78">
        <v>0.27910000000000001</v>
      </c>
      <c r="M44" s="78">
        <v>0.30230000000000001</v>
      </c>
      <c r="N44" s="78">
        <v>0.48380000000000001</v>
      </c>
      <c r="O44" s="78">
        <v>0.49130000000000001</v>
      </c>
      <c r="P44" s="78">
        <v>0.45779999999999998</v>
      </c>
    </row>
    <row r="45" spans="1:16" ht="15" customHeight="1" x14ac:dyDescent="0.25">
      <c r="A45" s="74" t="s">
        <v>220</v>
      </c>
      <c r="B45" s="75">
        <v>2278.1999999999998</v>
      </c>
      <c r="C45" s="76">
        <v>0.37030000000000002</v>
      </c>
      <c r="D45" s="76">
        <v>0.32919999999999999</v>
      </c>
      <c r="E45" s="76">
        <v>0.31019999999999998</v>
      </c>
      <c r="F45" s="76">
        <v>0.33529999999999999</v>
      </c>
      <c r="G45" s="76">
        <v>0.3594</v>
      </c>
      <c r="H45" s="76">
        <v>0.35949999999999999</v>
      </c>
      <c r="I45" s="76">
        <v>0.35930000000000001</v>
      </c>
      <c r="J45" s="77">
        <v>0.25619999999999998</v>
      </c>
      <c r="K45" s="78">
        <v>0.37030000000000002</v>
      </c>
      <c r="L45" s="78">
        <v>0.29659999999999997</v>
      </c>
      <c r="M45" s="78">
        <v>0.31919999999999998</v>
      </c>
      <c r="N45" s="78">
        <v>0.51339999999999997</v>
      </c>
      <c r="O45" s="78">
        <v>0.52380000000000004</v>
      </c>
      <c r="P45" s="78">
        <v>0.48060000000000003</v>
      </c>
    </row>
    <row r="46" spans="1:16" ht="15" customHeight="1" x14ac:dyDescent="0.25">
      <c r="A46" s="74" t="s">
        <v>221</v>
      </c>
      <c r="B46" s="75">
        <v>2570</v>
      </c>
      <c r="C46" s="76">
        <v>0.40010000000000001</v>
      </c>
      <c r="D46" s="76">
        <v>0.35759999999999997</v>
      </c>
      <c r="E46" s="76">
        <v>0.33550000000000002</v>
      </c>
      <c r="F46" s="76">
        <v>0.3649</v>
      </c>
      <c r="G46" s="76">
        <v>0.38919999999999999</v>
      </c>
      <c r="H46" s="76">
        <v>0.38929999999999998</v>
      </c>
      <c r="I46" s="76">
        <v>0.3891</v>
      </c>
      <c r="J46" s="77">
        <v>0.27950000000000003</v>
      </c>
      <c r="K46" s="78">
        <v>0.40010000000000001</v>
      </c>
      <c r="L46" s="78">
        <v>0.31530000000000002</v>
      </c>
      <c r="M46" s="78">
        <v>0.34360000000000002</v>
      </c>
      <c r="N46" s="78">
        <v>0.5474</v>
      </c>
      <c r="O46" s="78">
        <v>0.55810000000000004</v>
      </c>
      <c r="P46" s="78">
        <v>0.51200000000000001</v>
      </c>
    </row>
    <row r="47" spans="1:16" ht="15" customHeight="1" x14ac:dyDescent="0.25">
      <c r="A47" s="74" t="s">
        <v>222</v>
      </c>
      <c r="B47" s="75">
        <v>2796.8</v>
      </c>
      <c r="C47" s="76">
        <v>0.43490000000000001</v>
      </c>
      <c r="D47" s="76">
        <v>0.39510000000000001</v>
      </c>
      <c r="E47" s="76">
        <v>0.37090000000000001</v>
      </c>
      <c r="F47" s="76">
        <v>0.40279999999999999</v>
      </c>
      <c r="G47" s="76">
        <v>0.43020000000000003</v>
      </c>
      <c r="H47" s="76">
        <v>0.43030000000000002</v>
      </c>
      <c r="I47" s="76">
        <v>0.43009999999999998</v>
      </c>
      <c r="J47" s="77">
        <v>0.31069999999999998</v>
      </c>
      <c r="K47" s="78">
        <v>0.43490000000000001</v>
      </c>
      <c r="L47" s="78">
        <v>0.34139999999999998</v>
      </c>
      <c r="M47" s="78">
        <v>0.36830000000000002</v>
      </c>
      <c r="N47" s="78">
        <v>0.59089999999999998</v>
      </c>
      <c r="O47" s="78">
        <v>0.59960000000000002</v>
      </c>
      <c r="P47" s="78">
        <v>0.55840000000000001</v>
      </c>
    </row>
    <row r="48" spans="1:16" ht="15" customHeight="1" x14ac:dyDescent="0.25">
      <c r="A48" s="74" t="s">
        <v>223</v>
      </c>
      <c r="B48" s="75">
        <v>3138.4</v>
      </c>
      <c r="C48" s="76">
        <v>0.47749999999999998</v>
      </c>
      <c r="D48" s="76">
        <v>0.43909999999999999</v>
      </c>
      <c r="E48" s="76">
        <v>0.4133</v>
      </c>
      <c r="F48" s="76">
        <v>0.4476</v>
      </c>
      <c r="G48" s="76">
        <v>0.47199999999999998</v>
      </c>
      <c r="H48" s="76">
        <v>0.47199999999999998</v>
      </c>
      <c r="I48" s="76">
        <v>0.4718</v>
      </c>
      <c r="J48" s="77">
        <v>0.34620000000000001</v>
      </c>
      <c r="K48" s="78">
        <v>0.47749999999999998</v>
      </c>
      <c r="L48" s="78">
        <v>0.37509999999999999</v>
      </c>
      <c r="M48" s="78">
        <v>0.40379999999999999</v>
      </c>
      <c r="N48" s="78">
        <v>0.64259999999999995</v>
      </c>
      <c r="O48" s="78">
        <v>0.65069999999999995</v>
      </c>
      <c r="P48" s="78">
        <v>0.60899999999999999</v>
      </c>
    </row>
    <row r="49" spans="1:16" ht="15" customHeight="1" x14ac:dyDescent="0.25">
      <c r="A49" s="74" t="s">
        <v>224</v>
      </c>
      <c r="B49" s="75">
        <v>3313.9</v>
      </c>
      <c r="C49" s="76">
        <v>0.51029999999999998</v>
      </c>
      <c r="D49" s="76">
        <v>0.47210000000000002</v>
      </c>
      <c r="E49" s="76">
        <v>0.4491</v>
      </c>
      <c r="F49" s="76">
        <v>0.4803</v>
      </c>
      <c r="G49" s="76">
        <v>0.50109999999999999</v>
      </c>
      <c r="H49" s="76">
        <v>0.50109999999999999</v>
      </c>
      <c r="I49" s="76">
        <v>0.50090000000000001</v>
      </c>
      <c r="J49" s="77">
        <v>0.37590000000000001</v>
      </c>
      <c r="K49" s="78">
        <v>0.51029999999999998</v>
      </c>
      <c r="L49" s="78">
        <v>0.39300000000000002</v>
      </c>
      <c r="M49" s="78">
        <v>0.42330000000000001</v>
      </c>
      <c r="N49" s="78">
        <v>0.6966</v>
      </c>
      <c r="O49" s="78">
        <v>0.70450000000000002</v>
      </c>
      <c r="P49" s="78">
        <v>0.65539999999999998</v>
      </c>
    </row>
    <row r="50" spans="1:16" ht="15" customHeight="1" x14ac:dyDescent="0.25">
      <c r="A50" s="74" t="s">
        <v>225</v>
      </c>
      <c r="B50" s="75">
        <v>3541.1</v>
      </c>
      <c r="C50" s="76">
        <v>0.53269999999999995</v>
      </c>
      <c r="D50" s="76">
        <v>0.49569999999999997</v>
      </c>
      <c r="E50" s="76">
        <v>0.47199999999999998</v>
      </c>
      <c r="F50" s="76">
        <v>0.50449999999999995</v>
      </c>
      <c r="G50" s="76">
        <v>0.52410000000000001</v>
      </c>
      <c r="H50" s="76">
        <v>0.52410000000000001</v>
      </c>
      <c r="I50" s="76">
        <v>0.52390000000000003</v>
      </c>
      <c r="J50" s="77">
        <v>0.39500000000000002</v>
      </c>
      <c r="K50" s="78">
        <v>0.53269999999999995</v>
      </c>
      <c r="L50" s="78">
        <v>0.40770000000000001</v>
      </c>
      <c r="M50" s="78">
        <v>0.43709999999999999</v>
      </c>
      <c r="N50" s="78">
        <v>0.73250000000000004</v>
      </c>
      <c r="O50" s="78">
        <v>0.74099999999999999</v>
      </c>
      <c r="P50" s="78">
        <v>0.67649999999999999</v>
      </c>
    </row>
    <row r="51" spans="1:16" ht="15" customHeight="1" x14ac:dyDescent="0.25">
      <c r="A51" s="74" t="s">
        <v>226</v>
      </c>
      <c r="B51" s="75">
        <v>3952.8</v>
      </c>
      <c r="C51" s="76">
        <v>0.55149999999999999</v>
      </c>
      <c r="D51" s="76">
        <v>0.51839999999999997</v>
      </c>
      <c r="E51" s="76">
        <v>0.49440000000000001</v>
      </c>
      <c r="F51" s="76">
        <v>0.52780000000000005</v>
      </c>
      <c r="G51" s="76">
        <v>0.5444</v>
      </c>
      <c r="H51" s="76">
        <v>0.5444</v>
      </c>
      <c r="I51" s="76">
        <v>0.54420000000000002</v>
      </c>
      <c r="J51" s="77">
        <v>0.41549999999999998</v>
      </c>
      <c r="K51" s="78">
        <v>0.55149999999999999</v>
      </c>
      <c r="L51" s="78">
        <v>0.4173</v>
      </c>
      <c r="M51" s="78">
        <v>0.45929999999999999</v>
      </c>
      <c r="N51" s="78">
        <v>0.75939999999999996</v>
      </c>
      <c r="O51" s="78">
        <v>0.77</v>
      </c>
      <c r="P51" s="78">
        <v>0.69389999999999996</v>
      </c>
    </row>
    <row r="52" spans="1:16" ht="15" customHeight="1" x14ac:dyDescent="0.25">
      <c r="A52" s="74" t="s">
        <v>227</v>
      </c>
      <c r="B52" s="75">
        <v>4270.3999999999996</v>
      </c>
      <c r="C52" s="76">
        <v>0.56979999999999997</v>
      </c>
      <c r="D52" s="76">
        <v>0.53720000000000001</v>
      </c>
      <c r="E52" s="76">
        <v>0.51280000000000003</v>
      </c>
      <c r="F52" s="76">
        <v>0.54669999999999996</v>
      </c>
      <c r="G52" s="76">
        <v>0.56369999999999998</v>
      </c>
      <c r="H52" s="76">
        <v>0.56369999999999998</v>
      </c>
      <c r="I52" s="76">
        <v>0.56340000000000001</v>
      </c>
      <c r="J52" s="77">
        <v>0.43309999999999998</v>
      </c>
      <c r="K52" s="78">
        <v>0.56979999999999997</v>
      </c>
      <c r="L52" s="78">
        <v>0.4345</v>
      </c>
      <c r="M52" s="78">
        <v>0.47820000000000001</v>
      </c>
      <c r="N52" s="78">
        <v>0.76739999999999997</v>
      </c>
      <c r="O52" s="78">
        <v>0.77729999999999999</v>
      </c>
      <c r="P52" s="78">
        <v>0.7087</v>
      </c>
    </row>
    <row r="53" spans="1:16" ht="15" customHeight="1" x14ac:dyDescent="0.25">
      <c r="A53" s="74" t="s">
        <v>228</v>
      </c>
      <c r="B53" s="75">
        <v>4536.1000000000004</v>
      </c>
      <c r="C53" s="76">
        <v>0.58279999999999998</v>
      </c>
      <c r="D53" s="76">
        <v>0.54859999999999998</v>
      </c>
      <c r="E53" s="76">
        <v>0.5242</v>
      </c>
      <c r="F53" s="76">
        <v>0.5585</v>
      </c>
      <c r="G53" s="76">
        <v>0.57830000000000004</v>
      </c>
      <c r="H53" s="76">
        <v>0.57840000000000003</v>
      </c>
      <c r="I53" s="76">
        <v>0.57809999999999995</v>
      </c>
      <c r="J53" s="77">
        <v>0.4486</v>
      </c>
      <c r="K53" s="78">
        <v>0.58279999999999998</v>
      </c>
      <c r="L53" s="78">
        <v>0.44069999999999998</v>
      </c>
      <c r="M53" s="78">
        <v>0.47960000000000003</v>
      </c>
      <c r="N53" s="78">
        <v>0.7621</v>
      </c>
      <c r="O53" s="78">
        <v>0.76859999999999995</v>
      </c>
      <c r="P53" s="78">
        <v>0.71740000000000004</v>
      </c>
    </row>
    <row r="54" spans="1:16" ht="15" customHeight="1" x14ac:dyDescent="0.25">
      <c r="A54" s="74" t="s">
        <v>229</v>
      </c>
      <c r="B54" s="75">
        <v>4781.8999999999996</v>
      </c>
      <c r="C54" s="76">
        <v>0.5958</v>
      </c>
      <c r="D54" s="76">
        <v>0.56430000000000002</v>
      </c>
      <c r="E54" s="76">
        <v>0.53249999999999997</v>
      </c>
      <c r="F54" s="76">
        <v>0.57769999999999999</v>
      </c>
      <c r="G54" s="76">
        <v>0.59299999999999997</v>
      </c>
      <c r="H54" s="76">
        <v>0.59309999999999996</v>
      </c>
      <c r="I54" s="76">
        <v>0.59279999999999999</v>
      </c>
      <c r="J54" s="77">
        <v>0.47120000000000001</v>
      </c>
      <c r="K54" s="78">
        <v>0.5958</v>
      </c>
      <c r="L54" s="78">
        <v>0.4425</v>
      </c>
      <c r="M54" s="78">
        <v>0.4894</v>
      </c>
      <c r="N54" s="78">
        <v>0.75490000000000002</v>
      </c>
      <c r="O54" s="78">
        <v>0.75919999999999999</v>
      </c>
      <c r="P54" s="78">
        <v>0.72629999999999995</v>
      </c>
    </row>
    <row r="55" spans="1:16" ht="15" customHeight="1" x14ac:dyDescent="0.25">
      <c r="A55" s="74" t="s">
        <v>230</v>
      </c>
      <c r="B55" s="75">
        <v>5155.1000000000004</v>
      </c>
      <c r="C55" s="76">
        <v>0.61509999999999998</v>
      </c>
      <c r="D55" s="76">
        <v>0.58350000000000002</v>
      </c>
      <c r="E55" s="76">
        <v>0.54549999999999998</v>
      </c>
      <c r="F55" s="76">
        <v>0.59909999999999997</v>
      </c>
      <c r="G55" s="76">
        <v>0.61550000000000005</v>
      </c>
      <c r="H55" s="76">
        <v>0.61560000000000004</v>
      </c>
      <c r="I55" s="76">
        <v>0.61499999999999999</v>
      </c>
      <c r="J55" s="77">
        <v>0.48899999999999999</v>
      </c>
      <c r="K55" s="78">
        <v>0.61509999999999998</v>
      </c>
      <c r="L55" s="78">
        <v>0.45660000000000001</v>
      </c>
      <c r="M55" s="78">
        <v>0.50819999999999999</v>
      </c>
      <c r="N55" s="78">
        <v>0.75600000000000001</v>
      </c>
      <c r="O55" s="78">
        <v>0.75749999999999995</v>
      </c>
      <c r="P55" s="78">
        <v>0.74729999999999996</v>
      </c>
    </row>
    <row r="56" spans="1:16" ht="15" customHeight="1" x14ac:dyDescent="0.25">
      <c r="A56" s="74" t="s">
        <v>231</v>
      </c>
      <c r="B56" s="75">
        <v>5570</v>
      </c>
      <c r="C56" s="76">
        <v>0.63959999999999995</v>
      </c>
      <c r="D56" s="76">
        <v>0.60580000000000001</v>
      </c>
      <c r="E56" s="76">
        <v>0.56469999999999998</v>
      </c>
      <c r="F56" s="76">
        <v>0.62219999999999998</v>
      </c>
      <c r="G56" s="76">
        <v>0.64249999999999996</v>
      </c>
      <c r="H56" s="76">
        <v>0.64259999999999995</v>
      </c>
      <c r="I56" s="76">
        <v>0.64149999999999996</v>
      </c>
      <c r="J56" s="77">
        <v>0.50980000000000003</v>
      </c>
      <c r="K56" s="78">
        <v>0.63959999999999995</v>
      </c>
      <c r="L56" s="78">
        <v>0.46700000000000003</v>
      </c>
      <c r="M56" s="78">
        <v>0.51629999999999998</v>
      </c>
      <c r="N56" s="78">
        <v>0.77010000000000001</v>
      </c>
      <c r="O56" s="78">
        <v>0.76980000000000004</v>
      </c>
      <c r="P56" s="78">
        <v>0.7722</v>
      </c>
    </row>
    <row r="57" spans="1:16" ht="15" customHeight="1" x14ac:dyDescent="0.25">
      <c r="A57" s="74" t="s">
        <v>232</v>
      </c>
      <c r="B57" s="75">
        <v>5914.6</v>
      </c>
      <c r="C57" s="76">
        <v>0.66269999999999996</v>
      </c>
      <c r="D57" s="76">
        <v>0.62370000000000003</v>
      </c>
      <c r="E57" s="76">
        <v>0.58440000000000003</v>
      </c>
      <c r="F57" s="76">
        <v>0.6371</v>
      </c>
      <c r="G57" s="76">
        <v>0.66820000000000002</v>
      </c>
      <c r="H57" s="76">
        <v>0.66839999999999999</v>
      </c>
      <c r="I57" s="76">
        <v>0.66669999999999996</v>
      </c>
      <c r="J57" s="77">
        <v>0.53410000000000002</v>
      </c>
      <c r="K57" s="78">
        <v>0.66269999999999996</v>
      </c>
      <c r="L57" s="78">
        <v>0.47970000000000002</v>
      </c>
      <c r="M57" s="78">
        <v>0.51890000000000003</v>
      </c>
      <c r="N57" s="78">
        <v>0.78510000000000002</v>
      </c>
      <c r="O57" s="78">
        <v>0.78390000000000004</v>
      </c>
      <c r="P57" s="78">
        <v>0.79210000000000003</v>
      </c>
    </row>
    <row r="58" spans="1:16" ht="15" customHeight="1" x14ac:dyDescent="0.25">
      <c r="A58" s="74" t="s">
        <v>233</v>
      </c>
      <c r="B58" s="75">
        <v>6110.1</v>
      </c>
      <c r="C58" s="76">
        <v>0.68620000000000003</v>
      </c>
      <c r="D58" s="76">
        <v>0.65259999999999996</v>
      </c>
      <c r="E58" s="76">
        <v>0.6159</v>
      </c>
      <c r="F58" s="76">
        <v>0.66290000000000004</v>
      </c>
      <c r="G58" s="76">
        <v>0.69430000000000003</v>
      </c>
      <c r="H58" s="76">
        <v>0.6946</v>
      </c>
      <c r="I58" s="76">
        <v>0.69259999999999999</v>
      </c>
      <c r="J58" s="77">
        <v>0.55569999999999997</v>
      </c>
      <c r="K58" s="78">
        <v>0.68620000000000003</v>
      </c>
      <c r="L58" s="78">
        <v>0.51239999999999997</v>
      </c>
      <c r="M58" s="78">
        <v>0.54930000000000001</v>
      </c>
      <c r="N58" s="78">
        <v>0.80669999999999997</v>
      </c>
      <c r="O58" s="78">
        <v>0.8054</v>
      </c>
      <c r="P58" s="78">
        <v>0.8135</v>
      </c>
    </row>
    <row r="59" spans="1:16" ht="15" customHeight="1" x14ac:dyDescent="0.25">
      <c r="A59" s="74" t="s">
        <v>234</v>
      </c>
      <c r="B59" s="75">
        <v>6434.7</v>
      </c>
      <c r="C59" s="76">
        <v>0.70299999999999996</v>
      </c>
      <c r="D59" s="76">
        <v>0.67710000000000004</v>
      </c>
      <c r="E59" s="76">
        <v>0.62309999999999999</v>
      </c>
      <c r="F59" s="76">
        <v>0.69359999999999999</v>
      </c>
      <c r="G59" s="76">
        <v>0.71220000000000006</v>
      </c>
      <c r="H59" s="76">
        <v>0.71260000000000001</v>
      </c>
      <c r="I59" s="76">
        <v>0.71020000000000005</v>
      </c>
      <c r="J59" s="77">
        <v>0.57250000000000001</v>
      </c>
      <c r="K59" s="78">
        <v>0.70299999999999996</v>
      </c>
      <c r="L59" s="78">
        <v>0.52569999999999995</v>
      </c>
      <c r="M59" s="78">
        <v>0.59060000000000001</v>
      </c>
      <c r="N59" s="78">
        <v>0.81850000000000001</v>
      </c>
      <c r="O59" s="78">
        <v>0.81789999999999996</v>
      </c>
      <c r="P59" s="78">
        <v>0.82079999999999997</v>
      </c>
    </row>
    <row r="60" spans="1:16" ht="15" customHeight="1" x14ac:dyDescent="0.25">
      <c r="A60" s="74" t="s">
        <v>235</v>
      </c>
      <c r="B60" s="75">
        <v>6794.9</v>
      </c>
      <c r="C60" s="76">
        <v>0.71970000000000001</v>
      </c>
      <c r="D60" s="76">
        <v>0.69720000000000004</v>
      </c>
      <c r="E60" s="76">
        <v>0.63019999999999998</v>
      </c>
      <c r="F60" s="76">
        <v>0.71709999999999996</v>
      </c>
      <c r="G60" s="76">
        <v>0.73060000000000003</v>
      </c>
      <c r="H60" s="76">
        <v>0.73099999999999998</v>
      </c>
      <c r="I60" s="76">
        <v>0.72799999999999998</v>
      </c>
      <c r="J60" s="77">
        <v>0.59089999999999998</v>
      </c>
      <c r="K60" s="78">
        <v>0.71970000000000001</v>
      </c>
      <c r="L60" s="78">
        <v>0.55600000000000005</v>
      </c>
      <c r="M60" s="78">
        <v>0.63619999999999999</v>
      </c>
      <c r="N60" s="78">
        <v>0.83589999999999998</v>
      </c>
      <c r="O60" s="78">
        <v>0.83660000000000001</v>
      </c>
      <c r="P60" s="78">
        <v>0.83320000000000005</v>
      </c>
    </row>
    <row r="61" spans="1:16" ht="15" customHeight="1" x14ac:dyDescent="0.25">
      <c r="A61" s="74" t="s">
        <v>236</v>
      </c>
      <c r="B61" s="75">
        <v>7197.8</v>
      </c>
      <c r="C61" s="76">
        <v>0.73540000000000005</v>
      </c>
      <c r="D61" s="76">
        <v>0.71</v>
      </c>
      <c r="E61" s="76">
        <v>0.63660000000000005</v>
      </c>
      <c r="F61" s="76">
        <v>0.73009999999999997</v>
      </c>
      <c r="G61" s="76">
        <v>0.74590000000000001</v>
      </c>
      <c r="H61" s="76">
        <v>0.74660000000000004</v>
      </c>
      <c r="I61" s="76">
        <v>0.74250000000000005</v>
      </c>
      <c r="J61" s="77">
        <v>0.60660000000000003</v>
      </c>
      <c r="K61" s="78">
        <v>0.73540000000000005</v>
      </c>
      <c r="L61" s="78">
        <v>0.58150000000000002</v>
      </c>
      <c r="M61" s="78">
        <v>0.64490000000000003</v>
      </c>
      <c r="N61" s="78">
        <v>0.85489999999999999</v>
      </c>
      <c r="O61" s="78">
        <v>0.85699999999999998</v>
      </c>
      <c r="P61" s="78">
        <v>0.84689999999999999</v>
      </c>
    </row>
    <row r="62" spans="1:16" ht="15" customHeight="1" x14ac:dyDescent="0.25">
      <c r="A62" s="74" t="s">
        <v>237</v>
      </c>
      <c r="B62" s="75">
        <v>7583.4</v>
      </c>
      <c r="C62" s="76">
        <v>0.751</v>
      </c>
      <c r="D62" s="76">
        <v>0.73060000000000003</v>
      </c>
      <c r="E62" s="76">
        <v>0.64980000000000004</v>
      </c>
      <c r="F62" s="76">
        <v>0.75109999999999999</v>
      </c>
      <c r="G62" s="76">
        <v>0.76180000000000003</v>
      </c>
      <c r="H62" s="76">
        <v>0.76259999999999994</v>
      </c>
      <c r="I62" s="76">
        <v>0.75839999999999996</v>
      </c>
      <c r="J62" s="77">
        <v>0.62709999999999999</v>
      </c>
      <c r="K62" s="78">
        <v>0.751</v>
      </c>
      <c r="L62" s="78">
        <v>0.60009999999999997</v>
      </c>
      <c r="M62" s="78">
        <v>0.68510000000000004</v>
      </c>
      <c r="N62" s="78">
        <v>0.87660000000000005</v>
      </c>
      <c r="O62" s="78">
        <v>0.87880000000000003</v>
      </c>
      <c r="P62" s="78">
        <v>0.87009999999999998</v>
      </c>
    </row>
    <row r="63" spans="1:16" ht="15" customHeight="1" x14ac:dyDescent="0.25">
      <c r="A63" s="74" t="s">
        <v>238</v>
      </c>
      <c r="B63" s="75">
        <v>7978.3</v>
      </c>
      <c r="C63" s="76">
        <v>0.76500000000000001</v>
      </c>
      <c r="D63" s="76">
        <v>0.74590000000000001</v>
      </c>
      <c r="E63" s="76">
        <v>0.66410000000000002</v>
      </c>
      <c r="F63" s="76">
        <v>0.76519999999999999</v>
      </c>
      <c r="G63" s="76">
        <v>0.77710000000000001</v>
      </c>
      <c r="H63" s="76">
        <v>0.77780000000000005</v>
      </c>
      <c r="I63" s="76">
        <v>0.77349999999999997</v>
      </c>
      <c r="J63" s="77">
        <v>0.64419999999999999</v>
      </c>
      <c r="K63" s="78">
        <v>0.76500000000000001</v>
      </c>
      <c r="L63" s="78">
        <v>0.62819999999999998</v>
      </c>
      <c r="M63" s="78">
        <v>0.70569999999999999</v>
      </c>
      <c r="N63" s="78">
        <v>0.88849999999999996</v>
      </c>
      <c r="O63" s="78">
        <v>0.89249999999999996</v>
      </c>
      <c r="P63" s="78">
        <v>0.87790000000000001</v>
      </c>
    </row>
    <row r="64" spans="1:16" ht="15" customHeight="1" x14ac:dyDescent="0.25">
      <c r="A64" s="74" t="s">
        <v>239</v>
      </c>
      <c r="B64" s="75">
        <v>8483.2000000000007</v>
      </c>
      <c r="C64" s="76">
        <v>0.77849999999999997</v>
      </c>
      <c r="D64" s="76">
        <v>0.76119999999999999</v>
      </c>
      <c r="E64" s="76">
        <v>0.67400000000000004</v>
      </c>
      <c r="F64" s="76">
        <v>0.78169999999999995</v>
      </c>
      <c r="G64" s="76">
        <v>0.79269999999999996</v>
      </c>
      <c r="H64" s="76">
        <v>0.79339999999999999</v>
      </c>
      <c r="I64" s="76">
        <v>0.78900000000000003</v>
      </c>
      <c r="J64" s="77">
        <v>0.65590000000000004</v>
      </c>
      <c r="K64" s="78">
        <v>0.77849999999999997</v>
      </c>
      <c r="L64" s="78">
        <v>0.6431</v>
      </c>
      <c r="M64" s="78">
        <v>0.72030000000000005</v>
      </c>
      <c r="N64" s="78">
        <v>0.88580000000000003</v>
      </c>
      <c r="O64" s="78">
        <v>0.88880000000000003</v>
      </c>
      <c r="P64" s="78">
        <v>0.87780000000000002</v>
      </c>
    </row>
    <row r="65" spans="1:16" ht="15" customHeight="1" x14ac:dyDescent="0.25">
      <c r="A65" s="74" t="s">
        <v>240</v>
      </c>
      <c r="B65" s="75">
        <v>8954.7999999999993</v>
      </c>
      <c r="C65" s="76">
        <v>0.78810000000000002</v>
      </c>
      <c r="D65" s="76">
        <v>0.76790000000000003</v>
      </c>
      <c r="E65" s="76">
        <v>0.68659999999999999</v>
      </c>
      <c r="F65" s="76">
        <v>0.78600000000000003</v>
      </c>
      <c r="G65" s="76">
        <v>0.79990000000000006</v>
      </c>
      <c r="H65" s="76">
        <v>0.80049999999999999</v>
      </c>
      <c r="I65" s="76">
        <v>0.79730000000000001</v>
      </c>
      <c r="J65" s="77">
        <v>0.66500000000000004</v>
      </c>
      <c r="K65" s="78">
        <v>0.78810000000000002</v>
      </c>
      <c r="L65" s="78">
        <v>0.6583</v>
      </c>
      <c r="M65" s="78">
        <v>0.71009999999999995</v>
      </c>
      <c r="N65" s="78">
        <v>0.88649999999999995</v>
      </c>
      <c r="O65" s="78">
        <v>0.88870000000000005</v>
      </c>
      <c r="P65" s="78">
        <v>0.87860000000000005</v>
      </c>
    </row>
    <row r="66" spans="1:16" ht="15" customHeight="1" x14ac:dyDescent="0.25">
      <c r="A66" s="74" t="s">
        <v>241</v>
      </c>
      <c r="B66" s="75">
        <v>9510.5</v>
      </c>
      <c r="C66" s="76">
        <v>0.79810000000000003</v>
      </c>
      <c r="D66" s="76">
        <v>0.77769999999999995</v>
      </c>
      <c r="E66" s="76">
        <v>0.70150000000000001</v>
      </c>
      <c r="F66" s="76">
        <v>0.79430000000000001</v>
      </c>
      <c r="G66" s="76">
        <v>0.80920000000000003</v>
      </c>
      <c r="H66" s="76">
        <v>0.80969999999999998</v>
      </c>
      <c r="I66" s="76">
        <v>0.80689999999999995</v>
      </c>
      <c r="J66" s="77">
        <v>0.68159999999999998</v>
      </c>
      <c r="K66" s="78">
        <v>0.79810000000000003</v>
      </c>
      <c r="L66" s="78">
        <v>0.6774</v>
      </c>
      <c r="M66" s="78">
        <v>0.72919999999999996</v>
      </c>
      <c r="N66" s="78">
        <v>0.89510000000000001</v>
      </c>
      <c r="O66" s="78">
        <v>0.8992</v>
      </c>
      <c r="P66" s="78">
        <v>0.88460000000000005</v>
      </c>
    </row>
    <row r="67" spans="1:16" ht="15" customHeight="1" x14ac:dyDescent="0.25">
      <c r="A67" s="74" t="s">
        <v>242</v>
      </c>
      <c r="B67" s="75">
        <v>10148.200000000001</v>
      </c>
      <c r="C67" s="76">
        <v>0.81469999999999998</v>
      </c>
      <c r="D67" s="76">
        <v>0.79700000000000004</v>
      </c>
      <c r="E67" s="76">
        <v>0.72350000000000003</v>
      </c>
      <c r="F67" s="76">
        <v>0.81330000000000002</v>
      </c>
      <c r="G67" s="76">
        <v>0.82830000000000004</v>
      </c>
      <c r="H67" s="76">
        <v>0.82889999999999997</v>
      </c>
      <c r="I67" s="76">
        <v>0.8256</v>
      </c>
      <c r="J67" s="77">
        <v>0.70740000000000003</v>
      </c>
      <c r="K67" s="78">
        <v>0.81469999999999998</v>
      </c>
      <c r="L67" s="78">
        <v>0.70930000000000004</v>
      </c>
      <c r="M67" s="78">
        <v>0.75509999999999999</v>
      </c>
      <c r="N67" s="78">
        <v>0.90790000000000004</v>
      </c>
      <c r="O67" s="78">
        <v>0.91080000000000005</v>
      </c>
      <c r="P67" s="78">
        <v>0.90169999999999995</v>
      </c>
    </row>
    <row r="68" spans="1:16" ht="15" customHeight="1" x14ac:dyDescent="0.25">
      <c r="A68" s="74" t="s">
        <v>243</v>
      </c>
      <c r="B68" s="75">
        <v>10564.6</v>
      </c>
      <c r="C68" s="76">
        <v>0.83420000000000005</v>
      </c>
      <c r="D68" s="76">
        <v>0.81830000000000003</v>
      </c>
      <c r="E68" s="76">
        <v>0.74939999999999996</v>
      </c>
      <c r="F68" s="76">
        <v>0.83330000000000004</v>
      </c>
      <c r="G68" s="76">
        <v>0.8468</v>
      </c>
      <c r="H68" s="76">
        <v>0.84730000000000005</v>
      </c>
      <c r="I68" s="76">
        <v>0.84440000000000004</v>
      </c>
      <c r="J68" s="77">
        <v>0.73009999999999997</v>
      </c>
      <c r="K68" s="78">
        <v>0.83420000000000005</v>
      </c>
      <c r="L68" s="78">
        <v>0.73099999999999998</v>
      </c>
      <c r="M68" s="78">
        <v>0.78159999999999996</v>
      </c>
      <c r="N68" s="78">
        <v>0.91139999999999999</v>
      </c>
      <c r="O68" s="78">
        <v>0.91149999999999998</v>
      </c>
      <c r="P68" s="78">
        <v>0.9113</v>
      </c>
    </row>
    <row r="69" spans="1:16" ht="15" customHeight="1" x14ac:dyDescent="0.25">
      <c r="A69" s="74" t="s">
        <v>244</v>
      </c>
      <c r="B69" s="75">
        <v>10876.9</v>
      </c>
      <c r="C69" s="76">
        <v>0.84770000000000001</v>
      </c>
      <c r="D69" s="76">
        <v>0.83189999999999997</v>
      </c>
      <c r="E69" s="76">
        <v>0.77610000000000001</v>
      </c>
      <c r="F69" s="76">
        <v>0.84460000000000002</v>
      </c>
      <c r="G69" s="76">
        <v>0.85680000000000001</v>
      </c>
      <c r="H69" s="76">
        <v>0.85729999999999995</v>
      </c>
      <c r="I69" s="76">
        <v>0.85470000000000002</v>
      </c>
      <c r="J69" s="77">
        <v>0.74439999999999995</v>
      </c>
      <c r="K69" s="78">
        <v>0.84770000000000001</v>
      </c>
      <c r="L69" s="78">
        <v>0.7702</v>
      </c>
      <c r="M69" s="78">
        <v>0.80840000000000001</v>
      </c>
      <c r="N69" s="78">
        <v>0.90610000000000002</v>
      </c>
      <c r="O69" s="78">
        <v>0.90410000000000001</v>
      </c>
      <c r="P69" s="78">
        <v>0.91069999999999995</v>
      </c>
    </row>
    <row r="70" spans="1:16" ht="15" customHeight="1" x14ac:dyDescent="0.25">
      <c r="A70" s="74" t="s">
        <v>245</v>
      </c>
      <c r="B70" s="75">
        <v>11332.4</v>
      </c>
      <c r="C70" s="76">
        <v>0.8639</v>
      </c>
      <c r="D70" s="76">
        <v>0.85540000000000005</v>
      </c>
      <c r="E70" s="76">
        <v>0.82389999999999997</v>
      </c>
      <c r="F70" s="76">
        <v>0.86299999999999999</v>
      </c>
      <c r="G70" s="76">
        <v>0.874</v>
      </c>
      <c r="H70" s="76">
        <v>0.87450000000000006</v>
      </c>
      <c r="I70" s="76">
        <v>0.87190000000000001</v>
      </c>
      <c r="J70" s="77">
        <v>0.76719999999999999</v>
      </c>
      <c r="K70" s="78">
        <v>0.8639</v>
      </c>
      <c r="L70" s="78">
        <v>0.80569999999999997</v>
      </c>
      <c r="M70" s="78">
        <v>0.83799999999999997</v>
      </c>
      <c r="N70" s="78">
        <v>0.91300000000000003</v>
      </c>
      <c r="O70" s="78">
        <v>0.91180000000000005</v>
      </c>
      <c r="P70" s="78">
        <v>0.91600000000000004</v>
      </c>
    </row>
    <row r="71" spans="1:16" ht="15" customHeight="1" x14ac:dyDescent="0.25">
      <c r="A71" s="74" t="s">
        <v>246</v>
      </c>
      <c r="B71" s="75">
        <v>12088.6</v>
      </c>
      <c r="C71" s="76">
        <v>0.88529999999999998</v>
      </c>
      <c r="D71" s="76">
        <v>0.87780000000000002</v>
      </c>
      <c r="E71" s="76">
        <v>0.85519999999999996</v>
      </c>
      <c r="F71" s="76">
        <v>0.88360000000000005</v>
      </c>
      <c r="G71" s="76">
        <v>0.89300000000000002</v>
      </c>
      <c r="H71" s="76">
        <v>0.89339999999999997</v>
      </c>
      <c r="I71" s="76">
        <v>0.89119999999999999</v>
      </c>
      <c r="J71" s="77">
        <v>0.79790000000000005</v>
      </c>
      <c r="K71" s="78">
        <v>0.88529999999999998</v>
      </c>
      <c r="L71" s="78">
        <v>0.8468</v>
      </c>
      <c r="M71" s="78">
        <v>0.86799999999999999</v>
      </c>
      <c r="N71" s="78">
        <v>0.92600000000000005</v>
      </c>
      <c r="O71" s="78">
        <v>0.92500000000000004</v>
      </c>
      <c r="P71" s="78">
        <v>0.92920000000000003</v>
      </c>
    </row>
    <row r="72" spans="1:16" ht="15" customHeight="1" x14ac:dyDescent="0.25">
      <c r="A72" s="74" t="s">
        <v>247</v>
      </c>
      <c r="B72" s="75">
        <v>12888.9</v>
      </c>
      <c r="C72" s="76">
        <v>0.91310000000000002</v>
      </c>
      <c r="D72" s="76">
        <v>0.90810000000000002</v>
      </c>
      <c r="E72" s="76">
        <v>0.89629999999999999</v>
      </c>
      <c r="F72" s="76">
        <v>0.91110000000000002</v>
      </c>
      <c r="G72" s="76">
        <v>0.91800000000000004</v>
      </c>
      <c r="H72" s="76">
        <v>0.91830000000000001</v>
      </c>
      <c r="I72" s="76">
        <v>0.91669999999999996</v>
      </c>
      <c r="J72" s="77">
        <v>0.8458</v>
      </c>
      <c r="K72" s="78">
        <v>0.91310000000000002</v>
      </c>
      <c r="L72" s="78">
        <v>0.88670000000000004</v>
      </c>
      <c r="M72" s="78">
        <v>0.90059999999999996</v>
      </c>
      <c r="N72" s="78">
        <v>0.94369999999999998</v>
      </c>
      <c r="O72" s="78">
        <v>0.94230000000000003</v>
      </c>
      <c r="P72" s="78">
        <v>0.94840000000000002</v>
      </c>
    </row>
    <row r="73" spans="1:16" ht="15" customHeight="1" x14ac:dyDescent="0.25">
      <c r="A73" s="74" t="s">
        <v>248</v>
      </c>
      <c r="B73" s="75">
        <v>13684.7</v>
      </c>
      <c r="C73" s="76">
        <v>0.94279999999999997</v>
      </c>
      <c r="D73" s="76">
        <v>0.9395</v>
      </c>
      <c r="E73" s="76">
        <v>0.93500000000000005</v>
      </c>
      <c r="F73" s="76">
        <v>0.94059999999999999</v>
      </c>
      <c r="G73" s="76">
        <v>0.94569999999999999</v>
      </c>
      <c r="H73" s="76">
        <v>0.94589999999999996</v>
      </c>
      <c r="I73" s="76">
        <v>0.9446</v>
      </c>
      <c r="J73" s="77">
        <v>0.88919999999999999</v>
      </c>
      <c r="K73" s="78">
        <v>0.94279999999999997</v>
      </c>
      <c r="L73" s="78">
        <v>0.92290000000000005</v>
      </c>
      <c r="M73" s="78">
        <v>0.93259999999999998</v>
      </c>
      <c r="N73" s="78">
        <v>0.96009999999999995</v>
      </c>
      <c r="O73" s="78">
        <v>0.95930000000000004</v>
      </c>
      <c r="P73" s="78">
        <v>0.96260000000000001</v>
      </c>
    </row>
    <row r="74" spans="1:16" ht="15" customHeight="1" x14ac:dyDescent="0.25">
      <c r="A74" s="74" t="s">
        <v>249</v>
      </c>
      <c r="B74" s="75">
        <v>14322.9</v>
      </c>
      <c r="C74" s="76">
        <v>0.96840000000000004</v>
      </c>
      <c r="D74" s="76">
        <v>0.96430000000000005</v>
      </c>
      <c r="E74" s="76">
        <v>0.96479999999999999</v>
      </c>
      <c r="F74" s="76">
        <v>0.96419999999999995</v>
      </c>
      <c r="G74" s="76">
        <v>0.96589999999999998</v>
      </c>
      <c r="H74" s="76">
        <v>0.96599999999999997</v>
      </c>
      <c r="I74" s="76">
        <v>0.96550000000000002</v>
      </c>
      <c r="J74" s="77">
        <v>0.93540000000000001</v>
      </c>
      <c r="K74" s="78">
        <v>0.96840000000000004</v>
      </c>
      <c r="L74" s="78">
        <v>0.95620000000000005</v>
      </c>
      <c r="M74" s="78">
        <v>0.96330000000000005</v>
      </c>
      <c r="N74" s="78">
        <v>0.97489999999999999</v>
      </c>
      <c r="O74" s="78">
        <v>0.97440000000000004</v>
      </c>
      <c r="P74" s="78">
        <v>0.97660000000000002</v>
      </c>
    </row>
    <row r="75" spans="1:16" ht="15" customHeight="1" x14ac:dyDescent="0.25">
      <c r="A75" s="74" t="s">
        <v>250</v>
      </c>
      <c r="B75" s="75">
        <v>14752.4</v>
      </c>
      <c r="C75" s="76">
        <v>0.98850000000000005</v>
      </c>
      <c r="D75" s="76">
        <v>0.998</v>
      </c>
      <c r="E75" s="76">
        <v>1.0019</v>
      </c>
      <c r="F75" s="76">
        <v>0.997</v>
      </c>
      <c r="G75" s="76">
        <v>0.99990000000000001</v>
      </c>
      <c r="H75" s="76">
        <v>1</v>
      </c>
      <c r="I75" s="76">
        <v>0.99960000000000004</v>
      </c>
      <c r="J75" s="77">
        <v>0.98109999999999997</v>
      </c>
      <c r="K75" s="78">
        <v>0.98850000000000005</v>
      </c>
      <c r="L75" s="78">
        <v>0.9879</v>
      </c>
      <c r="M75" s="78">
        <v>0.98929999999999996</v>
      </c>
      <c r="N75" s="78">
        <v>0.9929</v>
      </c>
      <c r="O75" s="78">
        <v>0.99209999999999998</v>
      </c>
      <c r="P75" s="78">
        <v>0.99560000000000004</v>
      </c>
    </row>
    <row r="76" spans="1:16" ht="15" customHeight="1" x14ac:dyDescent="0.25">
      <c r="A76" s="74" t="s">
        <v>251</v>
      </c>
      <c r="B76" s="75">
        <v>14414.6</v>
      </c>
      <c r="C76" s="76">
        <v>1</v>
      </c>
      <c r="D76" s="76">
        <v>1</v>
      </c>
      <c r="E76" s="76">
        <v>1</v>
      </c>
      <c r="F76" s="76">
        <v>1</v>
      </c>
      <c r="G76" s="76">
        <v>1</v>
      </c>
      <c r="H76" s="76">
        <v>1</v>
      </c>
      <c r="I76" s="76">
        <v>1</v>
      </c>
      <c r="J76" s="77">
        <v>1</v>
      </c>
      <c r="K76" s="78">
        <v>1</v>
      </c>
      <c r="L76" s="78">
        <v>1</v>
      </c>
      <c r="M76" s="78">
        <v>1</v>
      </c>
      <c r="N76" s="78">
        <v>1</v>
      </c>
      <c r="O76" s="78">
        <v>1</v>
      </c>
      <c r="P76" s="78">
        <v>1</v>
      </c>
    </row>
    <row r="77" spans="1:16" ht="15" customHeight="1" x14ac:dyDescent="0.25">
      <c r="A77" s="74" t="s">
        <v>252</v>
      </c>
      <c r="B77" s="75">
        <v>14798.5</v>
      </c>
      <c r="C77" s="76">
        <v>1.0087999999999999</v>
      </c>
      <c r="D77" s="76">
        <v>1.0157</v>
      </c>
      <c r="E77" s="76">
        <v>1.0183</v>
      </c>
      <c r="F77" s="76">
        <v>1.0150999999999999</v>
      </c>
      <c r="G77" s="76">
        <v>1.0162</v>
      </c>
      <c r="H77" s="76">
        <v>1.0163</v>
      </c>
      <c r="I77" s="76">
        <v>1.0159</v>
      </c>
      <c r="J77" s="77">
        <v>1.0149999999999999</v>
      </c>
      <c r="K77" s="78">
        <v>1.0087999999999999</v>
      </c>
      <c r="L77" s="78">
        <v>1.032</v>
      </c>
      <c r="M77" s="78">
        <v>1.0152000000000001</v>
      </c>
      <c r="N77" s="78">
        <v>1.0069999999999999</v>
      </c>
      <c r="O77" s="78">
        <v>1.0052000000000001</v>
      </c>
      <c r="P77" s="78">
        <v>1.0126999999999999</v>
      </c>
    </row>
    <row r="78" spans="1:16" ht="15" customHeight="1" x14ac:dyDescent="0.25">
      <c r="A78" s="74" t="s">
        <v>253</v>
      </c>
      <c r="B78" s="75">
        <v>15379.2</v>
      </c>
      <c r="C78" s="76">
        <v>1.0293000000000001</v>
      </c>
      <c r="D78" s="76">
        <v>1.0395000000000001</v>
      </c>
      <c r="E78" s="76">
        <v>1.0496000000000001</v>
      </c>
      <c r="F78" s="76">
        <v>1.0370999999999999</v>
      </c>
      <c r="G78" s="76">
        <v>1.0377000000000001</v>
      </c>
      <c r="H78" s="76">
        <v>1.0378000000000001</v>
      </c>
      <c r="I78" s="76">
        <v>1.0374000000000001</v>
      </c>
      <c r="J78" s="77">
        <v>1.0431999999999999</v>
      </c>
      <c r="K78" s="78">
        <v>1.0293000000000001</v>
      </c>
      <c r="L78" s="78">
        <v>1.0686</v>
      </c>
      <c r="M78" s="78">
        <v>1.0466</v>
      </c>
      <c r="N78" s="78">
        <v>1.0278</v>
      </c>
      <c r="O78" s="78">
        <v>1.0248999999999999</v>
      </c>
      <c r="P78" s="78">
        <v>1.0361</v>
      </c>
    </row>
    <row r="79" spans="1:16" ht="15" customHeight="1" x14ac:dyDescent="0.25">
      <c r="A79" s="74" t="s">
        <v>254</v>
      </c>
      <c r="B79" s="75">
        <v>16027.2</v>
      </c>
      <c r="C79" s="76">
        <v>1.0481</v>
      </c>
      <c r="D79" s="76">
        <v>1.0603</v>
      </c>
      <c r="E79" s="76">
        <v>1.0647</v>
      </c>
      <c r="F79" s="76">
        <v>1.0591999999999999</v>
      </c>
      <c r="G79" s="76">
        <v>1.0597000000000001</v>
      </c>
      <c r="H79" s="76">
        <v>1.0597000000000001</v>
      </c>
      <c r="I79" s="76">
        <v>1.0596000000000001</v>
      </c>
      <c r="J79" s="77">
        <v>1.0692999999999999</v>
      </c>
      <c r="K79" s="78">
        <v>1.0481</v>
      </c>
      <c r="L79" s="78">
        <v>1.0839000000000001</v>
      </c>
      <c r="M79" s="78">
        <v>1.0683</v>
      </c>
      <c r="N79" s="78">
        <v>1.0394000000000001</v>
      </c>
      <c r="O79" s="78">
        <v>1.0373000000000001</v>
      </c>
      <c r="P79" s="78">
        <v>1.0459000000000001</v>
      </c>
    </row>
    <row r="80" spans="1:16" ht="15" customHeight="1" x14ac:dyDescent="0.25">
      <c r="A80" s="74" t="s">
        <v>255</v>
      </c>
      <c r="B80" s="75">
        <v>16515.900000000001</v>
      </c>
      <c r="C80" s="76">
        <v>1.0658000000000001</v>
      </c>
      <c r="D80" s="76">
        <v>1.0740000000000001</v>
      </c>
      <c r="E80" s="76">
        <v>1.0716000000000001</v>
      </c>
      <c r="F80" s="76">
        <v>1.0745</v>
      </c>
      <c r="G80" s="76">
        <v>1.0752999999999999</v>
      </c>
      <c r="H80" s="76">
        <v>1.0752999999999999</v>
      </c>
      <c r="I80" s="76">
        <v>1.0752999999999999</v>
      </c>
      <c r="J80" s="77">
        <v>1.0913999999999999</v>
      </c>
      <c r="K80" s="78">
        <v>1.0658000000000001</v>
      </c>
      <c r="L80" s="78">
        <v>1.0921000000000001</v>
      </c>
      <c r="M80" s="78">
        <v>1.0665</v>
      </c>
      <c r="N80" s="78">
        <v>1.0450999999999999</v>
      </c>
      <c r="O80" s="78">
        <v>1.0412999999999999</v>
      </c>
      <c r="P80" s="78">
        <v>1.0558000000000001</v>
      </c>
    </row>
    <row r="81" spans="1:16" ht="15" customHeight="1" x14ac:dyDescent="0.25">
      <c r="A81" s="74" t="s">
        <v>256</v>
      </c>
      <c r="B81" s="75">
        <v>17243.599999999999</v>
      </c>
      <c r="C81" s="76">
        <v>1.0851999999999999</v>
      </c>
      <c r="D81" s="76">
        <v>1.0905</v>
      </c>
      <c r="E81" s="76">
        <v>1.0885</v>
      </c>
      <c r="F81" s="76">
        <v>1.0909</v>
      </c>
      <c r="G81" s="76">
        <v>1.0915999999999999</v>
      </c>
      <c r="H81" s="76">
        <v>1.0915999999999999</v>
      </c>
      <c r="I81" s="76">
        <v>1.0915999999999999</v>
      </c>
      <c r="J81" s="77">
        <v>1.1152</v>
      </c>
      <c r="K81" s="78">
        <v>1.0851999999999999</v>
      </c>
      <c r="L81" s="78">
        <v>1.1289</v>
      </c>
      <c r="M81" s="78">
        <v>1.0819000000000001</v>
      </c>
      <c r="N81" s="78">
        <v>1.0589</v>
      </c>
      <c r="O81" s="78">
        <v>1.054</v>
      </c>
      <c r="P81" s="78">
        <v>1.0746</v>
      </c>
    </row>
    <row r="82" spans="1:16" ht="15" customHeight="1" x14ac:dyDescent="0.25">
      <c r="A82" s="74" t="s">
        <v>257</v>
      </c>
      <c r="B82" s="75">
        <v>17982.900000000001</v>
      </c>
      <c r="C82" s="76">
        <v>1.0983000000000001</v>
      </c>
      <c r="D82" s="76">
        <v>1.0972</v>
      </c>
      <c r="E82" s="76">
        <v>1.093</v>
      </c>
      <c r="F82" s="76">
        <v>1.0980000000000001</v>
      </c>
      <c r="G82" s="76">
        <v>1.097</v>
      </c>
      <c r="H82" s="76">
        <v>1.097</v>
      </c>
      <c r="I82" s="76">
        <v>1.0971</v>
      </c>
      <c r="J82" s="77">
        <v>1.1273</v>
      </c>
      <c r="K82" s="78">
        <v>1.0983000000000001</v>
      </c>
      <c r="L82" s="78">
        <v>1.1414</v>
      </c>
      <c r="M82" s="78">
        <v>1.1144000000000001</v>
      </c>
      <c r="N82" s="78">
        <v>1.0634999999999999</v>
      </c>
      <c r="O82" s="78">
        <v>1.0573999999999999</v>
      </c>
      <c r="P82" s="78">
        <v>1.0802</v>
      </c>
    </row>
    <row r="83" spans="1:16" ht="15" customHeight="1" x14ac:dyDescent="0.25">
      <c r="A83" s="74" t="s">
        <v>258</v>
      </c>
      <c r="B83" s="75">
        <v>18469.900000000001</v>
      </c>
      <c r="C83" s="76">
        <v>1.111</v>
      </c>
      <c r="D83" s="76">
        <v>1.1065</v>
      </c>
      <c r="E83" s="76">
        <v>1.0976999999999999</v>
      </c>
      <c r="F83" s="76">
        <v>1.1082000000000001</v>
      </c>
      <c r="G83" s="76">
        <v>1.1068</v>
      </c>
      <c r="H83" s="76">
        <v>1.1067</v>
      </c>
      <c r="I83" s="76">
        <v>1.1069</v>
      </c>
      <c r="J83" s="77">
        <v>1.1366000000000001</v>
      </c>
      <c r="K83" s="78">
        <v>1.111</v>
      </c>
      <c r="L83" s="78">
        <v>1.1546000000000001</v>
      </c>
      <c r="M83" s="78">
        <v>1.1254999999999999</v>
      </c>
      <c r="N83" s="78">
        <v>1.0631999999999999</v>
      </c>
      <c r="O83" s="78">
        <v>1.0565</v>
      </c>
      <c r="P83" s="78">
        <v>1.0829</v>
      </c>
    </row>
    <row r="84" spans="1:16" ht="15" customHeight="1" x14ac:dyDescent="0.25">
      <c r="A84" s="74" t="s">
        <v>259</v>
      </c>
      <c r="B84" s="75">
        <v>19177.2</v>
      </c>
      <c r="C84" s="76">
        <v>1.1301000000000001</v>
      </c>
      <c r="D84" s="76">
        <v>1.1276999999999999</v>
      </c>
      <c r="E84" s="76">
        <v>1.1142000000000001</v>
      </c>
      <c r="F84" s="76">
        <v>1.1301000000000001</v>
      </c>
      <c r="G84" s="76">
        <v>1.1289</v>
      </c>
      <c r="H84" s="76">
        <v>1.1288</v>
      </c>
      <c r="I84" s="76">
        <v>1.129</v>
      </c>
      <c r="J84" s="77">
        <v>1.1616</v>
      </c>
      <c r="K84" s="78">
        <v>1.1301000000000001</v>
      </c>
      <c r="L84" s="78">
        <v>1.1745000000000001</v>
      </c>
      <c r="M84" s="78">
        <v>1.1434</v>
      </c>
      <c r="N84" s="78">
        <v>1.0806</v>
      </c>
      <c r="O84" s="78">
        <v>1.0747</v>
      </c>
      <c r="P84" s="78">
        <v>1.1014999999999999</v>
      </c>
    </row>
    <row r="85" spans="1:16" ht="15" customHeight="1" x14ac:dyDescent="0.25">
      <c r="A85" s="74" t="s">
        <v>260</v>
      </c>
      <c r="B85" s="75">
        <v>20029.3</v>
      </c>
      <c r="C85" s="76">
        <v>1.1477999999999999</v>
      </c>
      <c r="D85" s="76">
        <v>1.1516</v>
      </c>
      <c r="E85" s="76">
        <v>1.1315999999999999</v>
      </c>
      <c r="F85" s="76">
        <v>1.1553</v>
      </c>
      <c r="G85" s="76">
        <v>1.1540999999999999</v>
      </c>
      <c r="H85" s="76">
        <v>1.1540999999999999</v>
      </c>
      <c r="I85" s="76">
        <v>1.1543000000000001</v>
      </c>
      <c r="J85" s="77">
        <v>1.1940999999999999</v>
      </c>
      <c r="K85" s="78">
        <v>1.1477999999999999</v>
      </c>
      <c r="L85" s="78">
        <v>1.1929000000000001</v>
      </c>
      <c r="M85" s="78">
        <v>1.1667000000000001</v>
      </c>
      <c r="N85" s="78">
        <v>1.0973999999999999</v>
      </c>
      <c r="O85" s="78">
        <v>1.0914999999999999</v>
      </c>
      <c r="P85" s="78">
        <v>1.1188</v>
      </c>
    </row>
    <row r="86" spans="1:16" ht="15" customHeight="1" x14ac:dyDescent="0.25">
      <c r="A86" s="74" t="s">
        <v>261</v>
      </c>
      <c r="B86" s="75">
        <v>21003.1</v>
      </c>
      <c r="C86" s="76">
        <v>1.167</v>
      </c>
      <c r="D86" s="76">
        <v>1.1729000000000001</v>
      </c>
      <c r="E86" s="76">
        <v>1.1501999999999999</v>
      </c>
      <c r="F86" s="76">
        <v>1.1772</v>
      </c>
      <c r="G86" s="76">
        <v>1.1763999999999999</v>
      </c>
      <c r="H86" s="76">
        <v>1.1762999999999999</v>
      </c>
      <c r="I86" s="76">
        <v>1.1765000000000001</v>
      </c>
      <c r="J86" s="77">
        <v>1.2186999999999999</v>
      </c>
      <c r="K86" s="78">
        <v>1.167</v>
      </c>
      <c r="L86" s="78">
        <v>1.2128000000000001</v>
      </c>
      <c r="M86" s="78">
        <v>1.1845000000000001</v>
      </c>
      <c r="N86" s="78">
        <v>1.1152</v>
      </c>
      <c r="O86" s="78">
        <v>1.1096999999999999</v>
      </c>
      <c r="P86" s="78">
        <v>1.1375</v>
      </c>
    </row>
    <row r="87" spans="1:16" ht="15" customHeight="1" x14ac:dyDescent="0.25">
      <c r="A87" s="74" t="s">
        <v>262</v>
      </c>
      <c r="B87" s="75">
        <v>22068.799999999999</v>
      </c>
      <c r="C87" s="76">
        <v>1.1886000000000001</v>
      </c>
      <c r="D87" s="76">
        <v>1.1967000000000001</v>
      </c>
      <c r="E87" s="76">
        <v>1.1715</v>
      </c>
      <c r="F87" s="76">
        <v>1.2016</v>
      </c>
      <c r="G87" s="76">
        <v>1.2014</v>
      </c>
      <c r="H87" s="76">
        <v>1.2014</v>
      </c>
      <c r="I87" s="76">
        <v>1.2017</v>
      </c>
      <c r="J87" s="77">
        <v>1.2564</v>
      </c>
      <c r="K87" s="78">
        <v>1.1886000000000001</v>
      </c>
      <c r="L87" s="78">
        <v>1.2353000000000001</v>
      </c>
      <c r="M87" s="78">
        <v>1.2063999999999999</v>
      </c>
      <c r="N87" s="78">
        <v>1.1343000000000001</v>
      </c>
      <c r="O87" s="78">
        <v>1.1303000000000001</v>
      </c>
      <c r="P87" s="78">
        <v>1.1585000000000001</v>
      </c>
    </row>
    <row r="88" spans="1:16" ht="15" customHeight="1" x14ac:dyDescent="0.25">
      <c r="A88" s="74" t="s">
        <v>263</v>
      </c>
      <c r="B88" s="75">
        <v>23193.7</v>
      </c>
      <c r="C88" s="76">
        <v>1.2121</v>
      </c>
      <c r="D88" s="76">
        <v>1.2230000000000001</v>
      </c>
      <c r="E88" s="76">
        <v>1.1946000000000001</v>
      </c>
      <c r="F88" s="76">
        <v>1.2283999999999999</v>
      </c>
      <c r="G88" s="76">
        <v>1.2285999999999999</v>
      </c>
      <c r="H88" s="76">
        <v>1.2285999999999999</v>
      </c>
      <c r="I88" s="76">
        <v>1.2289000000000001</v>
      </c>
      <c r="J88" s="77">
        <v>1.2932999999999999</v>
      </c>
      <c r="K88" s="78">
        <v>1.2121</v>
      </c>
      <c r="L88" s="78">
        <v>1.2597</v>
      </c>
      <c r="M88" s="78">
        <v>1.2302999999999999</v>
      </c>
      <c r="N88" s="78">
        <v>1.1559999999999999</v>
      </c>
      <c r="O88" s="78">
        <v>1.1526000000000001</v>
      </c>
      <c r="P88" s="78">
        <v>1.1814</v>
      </c>
    </row>
    <row r="89" spans="1:16" ht="15" customHeight="1" x14ac:dyDescent="0.25">
      <c r="A89" s="74" t="s">
        <v>264</v>
      </c>
      <c r="B89" s="75">
        <v>24368.799999999999</v>
      </c>
      <c r="C89" s="76">
        <v>1.2363999999999999</v>
      </c>
      <c r="D89" s="76">
        <v>1.25</v>
      </c>
      <c r="E89" s="76">
        <v>1.2185999999999999</v>
      </c>
      <c r="F89" s="76">
        <v>1.2558</v>
      </c>
      <c r="G89" s="76">
        <v>1.2565</v>
      </c>
      <c r="H89" s="76">
        <v>1.2565</v>
      </c>
      <c r="I89" s="76">
        <v>1.2566999999999999</v>
      </c>
      <c r="J89" s="77">
        <v>1.3331</v>
      </c>
      <c r="K89" s="78">
        <v>1.2363999999999999</v>
      </c>
      <c r="L89" s="78">
        <v>1.2848999999999999</v>
      </c>
      <c r="M89" s="78">
        <v>1.2548999999999999</v>
      </c>
      <c r="N89" s="78">
        <v>1.1780999999999999</v>
      </c>
      <c r="O89" s="78">
        <v>1.1757</v>
      </c>
      <c r="P89" s="78">
        <v>1.2051000000000001</v>
      </c>
    </row>
    <row r="90" spans="1:16" ht="15" customHeight="1" x14ac:dyDescent="0.25">
      <c r="A90" s="74" t="s">
        <v>265</v>
      </c>
      <c r="B90" s="75">
        <v>25605.200000000001</v>
      </c>
      <c r="C90" s="76">
        <v>1.2613000000000001</v>
      </c>
      <c r="D90" s="76">
        <v>1.2778</v>
      </c>
      <c r="E90" s="76">
        <v>1.2431000000000001</v>
      </c>
      <c r="F90" s="76">
        <v>1.2841</v>
      </c>
      <c r="G90" s="76">
        <v>1.2850999999999999</v>
      </c>
      <c r="H90" s="76">
        <v>1.2850999999999999</v>
      </c>
      <c r="I90" s="76">
        <v>1.2853000000000001</v>
      </c>
      <c r="J90" s="77">
        <v>1.3728</v>
      </c>
      <c r="K90" s="78">
        <v>1.2613000000000001</v>
      </c>
      <c r="L90" s="78">
        <v>1.3108</v>
      </c>
      <c r="M90" s="78">
        <v>1.2802</v>
      </c>
      <c r="N90" s="78">
        <v>1.2011000000000001</v>
      </c>
      <c r="O90" s="78">
        <v>1.1994</v>
      </c>
      <c r="P90" s="78">
        <v>1.2294</v>
      </c>
    </row>
    <row r="91" spans="1:16" ht="14.1" customHeight="1" x14ac:dyDescent="0.25">
      <c r="A91" s="148" t="s">
        <v>266</v>
      </c>
      <c r="B91" s="148"/>
      <c r="C91" s="148"/>
      <c r="D91" s="148"/>
      <c r="E91" s="148"/>
      <c r="F91" s="148"/>
      <c r="G91" s="148"/>
      <c r="H91" s="148"/>
      <c r="I91" s="148"/>
      <c r="J91" s="148"/>
      <c r="K91" s="148"/>
      <c r="L91" s="148"/>
      <c r="M91" s="148"/>
      <c r="N91" s="148"/>
      <c r="O91" s="148"/>
      <c r="P91" s="148"/>
    </row>
  </sheetData>
  <mergeCells count="16">
    <mergeCell ref="A91:P91"/>
    <mergeCell ref="A1:K1"/>
    <mergeCell ref="A2:K2"/>
    <mergeCell ref="A3:A5"/>
    <mergeCell ref="B3:B5"/>
    <mergeCell ref="C3:C5"/>
    <mergeCell ref="D3:P3"/>
    <mergeCell ref="D4:D5"/>
    <mergeCell ref="E4:E5"/>
    <mergeCell ref="F4:F5"/>
    <mergeCell ref="G4:I4"/>
    <mergeCell ref="J4:J5"/>
    <mergeCell ref="K4:K5"/>
    <mergeCell ref="L4:L5"/>
    <mergeCell ref="M4:M5"/>
    <mergeCell ref="N4:P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B31" sqref="B31"/>
    </sheetView>
  </sheetViews>
  <sheetFormatPr defaultRowHeight="15" x14ac:dyDescent="0.25"/>
  <cols>
    <col min="1" max="1" width="13.140625" customWidth="1"/>
    <col min="2" max="2" width="20" bestFit="1" customWidth="1"/>
    <col min="3" max="5" width="17.42578125" bestFit="1" customWidth="1"/>
    <col min="6" max="6" width="17.42578125" customWidth="1"/>
    <col min="7" max="9" width="17.42578125" bestFit="1" customWidth="1"/>
    <col min="10" max="13" width="17.42578125" customWidth="1"/>
    <col min="14" max="20" width="17.42578125" bestFit="1" customWidth="1"/>
    <col min="21" max="21" width="19" bestFit="1" customWidth="1"/>
  </cols>
  <sheetData>
    <row r="1" spans="1:2" x14ac:dyDescent="0.25">
      <c r="A1" s="80" t="s">
        <v>282</v>
      </c>
      <c r="B1" t="s">
        <v>458</v>
      </c>
    </row>
    <row r="3" spans="1:2" x14ac:dyDescent="0.25">
      <c r="A3" s="80" t="s">
        <v>273</v>
      </c>
      <c r="B3" t="s">
        <v>276</v>
      </c>
    </row>
    <row r="4" spans="1:2" x14ac:dyDescent="0.25">
      <c r="A4" s="81">
        <v>2001</v>
      </c>
      <c r="B4" s="6">
        <v>316192000000</v>
      </c>
    </row>
    <row r="5" spans="1:2" x14ac:dyDescent="0.25">
      <c r="A5" s="81">
        <v>2002</v>
      </c>
      <c r="B5" s="6">
        <v>345054000000</v>
      </c>
    </row>
    <row r="6" spans="1:2" x14ac:dyDescent="0.25">
      <c r="A6" s="81">
        <v>2003</v>
      </c>
      <c r="B6" s="6">
        <v>437456000000</v>
      </c>
    </row>
    <row r="7" spans="1:2" x14ac:dyDescent="0.25">
      <c r="A7" s="81">
        <v>2004</v>
      </c>
      <c r="B7" s="6">
        <v>467604000000</v>
      </c>
    </row>
    <row r="8" spans="1:2" x14ac:dyDescent="0.25">
      <c r="A8" s="81">
        <v>2005</v>
      </c>
      <c r="B8" s="6">
        <v>478912000000</v>
      </c>
    </row>
    <row r="9" spans="1:2" x14ac:dyDescent="0.25">
      <c r="A9" s="81">
        <v>2006</v>
      </c>
      <c r="B9" s="6">
        <v>534485000000</v>
      </c>
    </row>
    <row r="10" spans="1:2" x14ac:dyDescent="0.25">
      <c r="A10" s="81">
        <v>2007</v>
      </c>
      <c r="B10" s="6">
        <v>600903000000</v>
      </c>
    </row>
    <row r="11" spans="1:2" x14ac:dyDescent="0.25">
      <c r="A11" s="81">
        <v>2008</v>
      </c>
      <c r="B11" s="6">
        <v>665939000000</v>
      </c>
    </row>
    <row r="12" spans="1:2" x14ac:dyDescent="0.25">
      <c r="A12" s="81">
        <v>2009</v>
      </c>
      <c r="B12" s="6">
        <v>666341000000</v>
      </c>
    </row>
    <row r="13" spans="1:2" x14ac:dyDescent="0.25">
      <c r="A13" s="81">
        <v>2010</v>
      </c>
      <c r="B13" s="6">
        <v>690968000000</v>
      </c>
    </row>
    <row r="14" spans="1:2" x14ac:dyDescent="0.25">
      <c r="A14" s="81">
        <v>2011</v>
      </c>
      <c r="B14" s="6">
        <v>687022000000</v>
      </c>
    </row>
    <row r="15" spans="1:2" x14ac:dyDescent="0.25">
      <c r="A15" s="81">
        <v>2012</v>
      </c>
      <c r="B15" s="6">
        <v>645494000000</v>
      </c>
    </row>
    <row r="16" spans="1:2" x14ac:dyDescent="0.25">
      <c r="A16" s="81">
        <v>2013</v>
      </c>
      <c r="B16" s="6">
        <v>577553000000</v>
      </c>
    </row>
    <row r="17" spans="1:3" x14ac:dyDescent="0.25">
      <c r="A17" s="81">
        <v>2014</v>
      </c>
      <c r="B17" s="6">
        <v>581437000000</v>
      </c>
    </row>
    <row r="18" spans="1:3" x14ac:dyDescent="0.25">
      <c r="A18" s="81">
        <v>2015</v>
      </c>
      <c r="B18" s="6">
        <v>560437000000</v>
      </c>
    </row>
    <row r="19" spans="1:3" x14ac:dyDescent="0.25">
      <c r="A19" s="81">
        <v>2016</v>
      </c>
      <c r="B19" s="6">
        <v>580292000000</v>
      </c>
    </row>
    <row r="20" spans="1:3" x14ac:dyDescent="0.25">
      <c r="A20" s="81">
        <v>2017</v>
      </c>
      <c r="B20" s="6">
        <v>605962000000</v>
      </c>
    </row>
    <row r="21" spans="1:3" x14ac:dyDescent="0.25">
      <c r="A21" s="81">
        <v>2018</v>
      </c>
      <c r="B21" s="6">
        <v>611851000000</v>
      </c>
    </row>
    <row r="22" spans="1:3" x14ac:dyDescent="0.25">
      <c r="A22" s="81">
        <v>2019</v>
      </c>
      <c r="B22" s="6">
        <v>686074000000</v>
      </c>
    </row>
    <row r="23" spans="1:3" x14ac:dyDescent="0.25">
      <c r="A23" s="81" t="s">
        <v>274</v>
      </c>
      <c r="B23" s="6">
        <v>10739976000000</v>
      </c>
    </row>
    <row r="31" spans="1:3" x14ac:dyDescent="0.25">
      <c r="B31" s="135"/>
      <c r="C31" s="135"/>
    </row>
  </sheetData>
  <pageMargins left="0.7" right="0.7" top="0.75" bottom="0.75" header="0.3" footer="0.3"/>
  <pageSetup orientation="portrait" horizontalDpi="1200" verticalDpi="120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29"/>
  <sheetViews>
    <sheetView workbookViewId="0">
      <selection activeCell="D8" sqref="D8"/>
    </sheetView>
  </sheetViews>
  <sheetFormatPr defaultRowHeight="15" x14ac:dyDescent="0.25"/>
  <cols>
    <col min="1" max="1" width="19.42578125" bestFit="1" customWidth="1"/>
    <col min="2" max="2" width="5" bestFit="1" customWidth="1"/>
    <col min="3" max="3" width="25.5703125" bestFit="1" customWidth="1"/>
    <col min="4" max="4" width="22.85546875" bestFit="1" customWidth="1"/>
    <col min="5" max="5" width="9.28515625" bestFit="1" customWidth="1"/>
    <col min="6" max="6" width="18.5703125" bestFit="1" customWidth="1"/>
    <col min="7" max="7" width="22.5703125" bestFit="1" customWidth="1"/>
  </cols>
  <sheetData>
    <row r="1" spans="1:7" x14ac:dyDescent="0.25">
      <c r="A1" t="s">
        <v>280</v>
      </c>
      <c r="B1" t="s">
        <v>281</v>
      </c>
      <c r="C1" t="s">
        <v>282</v>
      </c>
      <c r="D1" t="s">
        <v>283</v>
      </c>
      <c r="E1" t="s">
        <v>268</v>
      </c>
      <c r="F1" t="s">
        <v>284</v>
      </c>
      <c r="G1" t="s">
        <v>285</v>
      </c>
    </row>
    <row r="2" spans="1:7" x14ac:dyDescent="0.25">
      <c r="A2" t="s">
        <v>286</v>
      </c>
      <c r="B2">
        <v>2001</v>
      </c>
      <c r="C2" t="s">
        <v>149</v>
      </c>
      <c r="D2" t="s">
        <v>287</v>
      </c>
      <c r="E2" s="83">
        <v>28837000000</v>
      </c>
      <c r="F2" t="s">
        <v>288</v>
      </c>
      <c r="G2" t="s">
        <v>289</v>
      </c>
    </row>
    <row r="3" spans="1:7" x14ac:dyDescent="0.25">
      <c r="A3" t="s">
        <v>286</v>
      </c>
      <c r="B3">
        <v>2001</v>
      </c>
      <c r="C3" t="s">
        <v>290</v>
      </c>
      <c r="D3" t="s">
        <v>287</v>
      </c>
      <c r="E3">
        <v>0</v>
      </c>
      <c r="F3" t="s">
        <v>291</v>
      </c>
      <c r="G3" t="s">
        <v>289</v>
      </c>
    </row>
    <row r="4" spans="1:7" x14ac:dyDescent="0.25">
      <c r="A4" t="s">
        <v>286</v>
      </c>
      <c r="B4">
        <v>2001</v>
      </c>
      <c r="C4" t="s">
        <v>292</v>
      </c>
      <c r="D4" t="s">
        <v>287</v>
      </c>
      <c r="E4" s="83">
        <v>222000000</v>
      </c>
      <c r="F4" t="s">
        <v>293</v>
      </c>
      <c r="G4" t="s">
        <v>289</v>
      </c>
    </row>
    <row r="5" spans="1:7" x14ac:dyDescent="0.25">
      <c r="A5" t="s">
        <v>286</v>
      </c>
      <c r="B5">
        <v>2002</v>
      </c>
      <c r="C5" t="s">
        <v>149</v>
      </c>
      <c r="D5" t="s">
        <v>287</v>
      </c>
      <c r="E5" s="83">
        <v>32237000000</v>
      </c>
      <c r="F5" t="s">
        <v>288</v>
      </c>
      <c r="G5" t="s">
        <v>289</v>
      </c>
    </row>
    <row r="6" spans="1:7" x14ac:dyDescent="0.25">
      <c r="A6" t="s">
        <v>286</v>
      </c>
      <c r="B6">
        <v>2002</v>
      </c>
      <c r="C6" t="s">
        <v>290</v>
      </c>
      <c r="D6" t="s">
        <v>287</v>
      </c>
      <c r="E6">
        <v>0</v>
      </c>
      <c r="F6" t="s">
        <v>291</v>
      </c>
      <c r="G6" t="s">
        <v>289</v>
      </c>
    </row>
    <row r="7" spans="1:7" x14ac:dyDescent="0.25">
      <c r="A7" t="s">
        <v>286</v>
      </c>
      <c r="B7">
        <v>2003</v>
      </c>
      <c r="C7" t="s">
        <v>149</v>
      </c>
      <c r="D7" t="s">
        <v>287</v>
      </c>
      <c r="E7" s="83">
        <v>35534000000</v>
      </c>
      <c r="F7" t="s">
        <v>288</v>
      </c>
      <c r="G7" t="s">
        <v>289</v>
      </c>
    </row>
    <row r="8" spans="1:7" x14ac:dyDescent="0.25">
      <c r="A8" t="s">
        <v>286</v>
      </c>
      <c r="B8">
        <v>2003</v>
      </c>
      <c r="C8" t="s">
        <v>290</v>
      </c>
      <c r="D8" t="s">
        <v>287</v>
      </c>
      <c r="E8" s="83">
        <v>8574000000</v>
      </c>
      <c r="F8" t="s">
        <v>291</v>
      </c>
      <c r="G8" t="s">
        <v>289</v>
      </c>
    </row>
    <row r="9" spans="1:7" x14ac:dyDescent="0.25">
      <c r="A9" t="s">
        <v>286</v>
      </c>
      <c r="B9">
        <v>2004</v>
      </c>
      <c r="C9" t="s">
        <v>149</v>
      </c>
      <c r="D9" t="s">
        <v>287</v>
      </c>
      <c r="E9" s="83">
        <v>35814000000</v>
      </c>
      <c r="F9" t="s">
        <v>288</v>
      </c>
      <c r="G9" t="s">
        <v>289</v>
      </c>
    </row>
    <row r="10" spans="1:7" x14ac:dyDescent="0.25">
      <c r="A10" t="s">
        <v>286</v>
      </c>
      <c r="B10">
        <v>2004</v>
      </c>
      <c r="C10" t="s">
        <v>290</v>
      </c>
      <c r="D10" t="s">
        <v>287</v>
      </c>
      <c r="E10" s="83">
        <v>13775000000</v>
      </c>
      <c r="F10" t="s">
        <v>291</v>
      </c>
      <c r="G10" t="s">
        <v>289</v>
      </c>
    </row>
    <row r="11" spans="1:7" x14ac:dyDescent="0.25">
      <c r="A11" t="s">
        <v>286</v>
      </c>
      <c r="B11">
        <v>2004</v>
      </c>
      <c r="C11" t="s">
        <v>292</v>
      </c>
      <c r="D11" t="s">
        <v>287</v>
      </c>
      <c r="E11">
        <v>0</v>
      </c>
      <c r="F11" t="s">
        <v>293</v>
      </c>
      <c r="G11" t="s">
        <v>289</v>
      </c>
    </row>
    <row r="12" spans="1:7" x14ac:dyDescent="0.25">
      <c r="A12" t="s">
        <v>286</v>
      </c>
      <c r="B12">
        <v>2005</v>
      </c>
      <c r="C12" t="s">
        <v>149</v>
      </c>
      <c r="D12" t="s">
        <v>287</v>
      </c>
      <c r="E12" s="83">
        <v>36808000000</v>
      </c>
      <c r="F12" t="s">
        <v>288</v>
      </c>
      <c r="G12" t="s">
        <v>289</v>
      </c>
    </row>
    <row r="13" spans="1:7" x14ac:dyDescent="0.25">
      <c r="A13" t="s">
        <v>286</v>
      </c>
      <c r="B13">
        <v>2005</v>
      </c>
      <c r="C13" t="s">
        <v>290</v>
      </c>
      <c r="D13" t="s">
        <v>287</v>
      </c>
      <c r="E13" s="83">
        <v>13940000000</v>
      </c>
      <c r="F13" t="s">
        <v>291</v>
      </c>
      <c r="G13" t="s">
        <v>289</v>
      </c>
    </row>
    <row r="14" spans="1:7" x14ac:dyDescent="0.25">
      <c r="A14" t="s">
        <v>286</v>
      </c>
      <c r="B14">
        <v>2005</v>
      </c>
      <c r="C14" t="s">
        <v>294</v>
      </c>
      <c r="D14" t="s">
        <v>287</v>
      </c>
      <c r="E14">
        <v>0</v>
      </c>
      <c r="F14" t="s">
        <v>295</v>
      </c>
      <c r="G14" t="s">
        <v>289</v>
      </c>
    </row>
    <row r="15" spans="1:7" x14ac:dyDescent="0.25">
      <c r="A15" t="s">
        <v>286</v>
      </c>
      <c r="B15">
        <v>2006</v>
      </c>
      <c r="C15" t="s">
        <v>149</v>
      </c>
      <c r="D15" t="s">
        <v>287</v>
      </c>
      <c r="E15" s="83">
        <v>42397000000</v>
      </c>
      <c r="F15" t="s">
        <v>288</v>
      </c>
      <c r="G15" t="s">
        <v>289</v>
      </c>
    </row>
    <row r="16" spans="1:7" x14ac:dyDescent="0.25">
      <c r="A16" t="s">
        <v>286</v>
      </c>
      <c r="B16">
        <v>2006</v>
      </c>
      <c r="C16" t="s">
        <v>290</v>
      </c>
      <c r="D16" t="s">
        <v>287</v>
      </c>
      <c r="E16" s="83">
        <v>11926000000</v>
      </c>
      <c r="F16" t="s">
        <v>291</v>
      </c>
      <c r="G16" t="s">
        <v>289</v>
      </c>
    </row>
    <row r="17" spans="1:7" x14ac:dyDescent="0.25">
      <c r="A17" t="s">
        <v>286</v>
      </c>
      <c r="B17">
        <v>2006</v>
      </c>
      <c r="C17" t="s">
        <v>296</v>
      </c>
      <c r="D17" t="s">
        <v>287</v>
      </c>
      <c r="E17" s="83">
        <v>230000000</v>
      </c>
      <c r="F17" t="s">
        <v>295</v>
      </c>
      <c r="G17" t="s">
        <v>289</v>
      </c>
    </row>
    <row r="18" spans="1:7" x14ac:dyDescent="0.25">
      <c r="A18" t="s">
        <v>286</v>
      </c>
      <c r="B18">
        <v>2006</v>
      </c>
      <c r="C18" t="s">
        <v>297</v>
      </c>
      <c r="D18" t="s">
        <v>287</v>
      </c>
      <c r="E18">
        <v>0</v>
      </c>
      <c r="F18" t="s">
        <v>295</v>
      </c>
      <c r="G18" t="s">
        <v>289</v>
      </c>
    </row>
    <row r="19" spans="1:7" x14ac:dyDescent="0.25">
      <c r="A19" t="s">
        <v>286</v>
      </c>
      <c r="B19">
        <v>2001</v>
      </c>
      <c r="C19" t="s">
        <v>149</v>
      </c>
      <c r="D19" t="s">
        <v>298</v>
      </c>
      <c r="E19" s="83">
        <v>25507000000</v>
      </c>
      <c r="F19" t="s">
        <v>288</v>
      </c>
      <c r="G19" t="s">
        <v>289</v>
      </c>
    </row>
    <row r="20" spans="1:7" x14ac:dyDescent="0.25">
      <c r="A20" t="s">
        <v>286</v>
      </c>
      <c r="B20">
        <v>2001</v>
      </c>
      <c r="C20" t="s">
        <v>290</v>
      </c>
      <c r="D20" t="s">
        <v>298</v>
      </c>
      <c r="E20">
        <v>0</v>
      </c>
      <c r="F20" t="s">
        <v>291</v>
      </c>
      <c r="G20" t="s">
        <v>289</v>
      </c>
    </row>
    <row r="21" spans="1:7" x14ac:dyDescent="0.25">
      <c r="A21" t="s">
        <v>286</v>
      </c>
      <c r="B21">
        <v>2001</v>
      </c>
      <c r="C21" t="s">
        <v>292</v>
      </c>
      <c r="D21" t="s">
        <v>298</v>
      </c>
      <c r="E21" s="83">
        <v>865000000</v>
      </c>
      <c r="F21" t="s">
        <v>293</v>
      </c>
      <c r="G21" t="s">
        <v>289</v>
      </c>
    </row>
    <row r="22" spans="1:7" x14ac:dyDescent="0.25">
      <c r="A22" t="s">
        <v>286</v>
      </c>
      <c r="B22">
        <v>2002</v>
      </c>
      <c r="C22" t="s">
        <v>149</v>
      </c>
      <c r="D22" t="s">
        <v>298</v>
      </c>
      <c r="E22" s="83">
        <v>30966000000</v>
      </c>
      <c r="F22" t="s">
        <v>288</v>
      </c>
      <c r="G22" t="s">
        <v>289</v>
      </c>
    </row>
    <row r="23" spans="1:7" x14ac:dyDescent="0.25">
      <c r="A23" t="s">
        <v>286</v>
      </c>
      <c r="B23">
        <v>2002</v>
      </c>
      <c r="C23" t="s">
        <v>290</v>
      </c>
      <c r="D23" t="s">
        <v>298</v>
      </c>
      <c r="E23" s="83">
        <v>107000000</v>
      </c>
      <c r="F23" t="s">
        <v>291</v>
      </c>
      <c r="G23" t="s">
        <v>289</v>
      </c>
    </row>
    <row r="24" spans="1:7" x14ac:dyDescent="0.25">
      <c r="A24" t="s">
        <v>286</v>
      </c>
      <c r="B24">
        <v>2003</v>
      </c>
      <c r="C24" t="s">
        <v>149</v>
      </c>
      <c r="D24" t="s">
        <v>298</v>
      </c>
      <c r="E24" s="83">
        <v>32988000000</v>
      </c>
      <c r="F24" t="s">
        <v>288</v>
      </c>
      <c r="G24" t="s">
        <v>289</v>
      </c>
    </row>
    <row r="25" spans="1:7" x14ac:dyDescent="0.25">
      <c r="A25" t="s">
        <v>286</v>
      </c>
      <c r="B25">
        <v>2003</v>
      </c>
      <c r="C25" t="s">
        <v>290</v>
      </c>
      <c r="D25" t="s">
        <v>298</v>
      </c>
      <c r="E25" s="83">
        <v>17418000000</v>
      </c>
      <c r="F25" t="s">
        <v>291</v>
      </c>
      <c r="G25" t="s">
        <v>289</v>
      </c>
    </row>
    <row r="26" spans="1:7" x14ac:dyDescent="0.25">
      <c r="A26" t="s">
        <v>286</v>
      </c>
      <c r="B26">
        <v>2004</v>
      </c>
      <c r="C26" t="s">
        <v>149</v>
      </c>
      <c r="D26" t="s">
        <v>298</v>
      </c>
      <c r="E26" s="83">
        <v>32849000000</v>
      </c>
      <c r="F26" t="s">
        <v>288</v>
      </c>
      <c r="G26" t="s">
        <v>289</v>
      </c>
    </row>
    <row r="27" spans="1:7" x14ac:dyDescent="0.25">
      <c r="A27" t="s">
        <v>286</v>
      </c>
      <c r="B27">
        <v>2004</v>
      </c>
      <c r="C27" t="s">
        <v>290</v>
      </c>
      <c r="D27" t="s">
        <v>298</v>
      </c>
      <c r="E27" s="83">
        <v>38630000000</v>
      </c>
      <c r="F27" t="s">
        <v>291</v>
      </c>
      <c r="G27" t="s">
        <v>289</v>
      </c>
    </row>
    <row r="28" spans="1:7" x14ac:dyDescent="0.25">
      <c r="A28" t="s">
        <v>286</v>
      </c>
      <c r="B28">
        <v>2004</v>
      </c>
      <c r="C28" t="s">
        <v>292</v>
      </c>
      <c r="D28" t="s">
        <v>298</v>
      </c>
      <c r="E28" s="83">
        <v>47000000</v>
      </c>
      <c r="F28" t="s">
        <v>293</v>
      </c>
      <c r="G28" t="s">
        <v>289</v>
      </c>
    </row>
    <row r="29" spans="1:7" x14ac:dyDescent="0.25">
      <c r="A29" t="s">
        <v>286</v>
      </c>
      <c r="B29">
        <v>2005</v>
      </c>
      <c r="C29" t="s">
        <v>149</v>
      </c>
      <c r="D29" t="s">
        <v>298</v>
      </c>
      <c r="E29" s="83">
        <v>34652000000</v>
      </c>
      <c r="F29" t="s">
        <v>288</v>
      </c>
      <c r="G29" t="s">
        <v>289</v>
      </c>
    </row>
    <row r="30" spans="1:7" x14ac:dyDescent="0.25">
      <c r="A30" t="s">
        <v>286</v>
      </c>
      <c r="B30">
        <v>2005</v>
      </c>
      <c r="C30" t="s">
        <v>290</v>
      </c>
      <c r="D30" t="s">
        <v>298</v>
      </c>
      <c r="E30" s="83">
        <v>24319000000</v>
      </c>
      <c r="F30" t="s">
        <v>291</v>
      </c>
      <c r="G30" t="s">
        <v>289</v>
      </c>
    </row>
    <row r="31" spans="1:7" x14ac:dyDescent="0.25">
      <c r="A31" t="s">
        <v>286</v>
      </c>
      <c r="B31">
        <v>2005</v>
      </c>
      <c r="C31" t="s">
        <v>294</v>
      </c>
      <c r="D31" t="s">
        <v>298</v>
      </c>
      <c r="E31" s="83">
        <v>15000000</v>
      </c>
      <c r="F31" t="s">
        <v>295</v>
      </c>
      <c r="G31" t="s">
        <v>289</v>
      </c>
    </row>
    <row r="32" spans="1:7" x14ac:dyDescent="0.25">
      <c r="A32" t="s">
        <v>286</v>
      </c>
      <c r="B32">
        <v>2006</v>
      </c>
      <c r="C32" t="s">
        <v>149</v>
      </c>
      <c r="D32" t="s">
        <v>298</v>
      </c>
      <c r="E32" s="83">
        <v>30665000000</v>
      </c>
      <c r="F32" t="s">
        <v>288</v>
      </c>
      <c r="G32" t="s">
        <v>289</v>
      </c>
    </row>
    <row r="33" spans="1:7" x14ac:dyDescent="0.25">
      <c r="A33" t="s">
        <v>286</v>
      </c>
      <c r="B33">
        <v>2006</v>
      </c>
      <c r="C33" t="s">
        <v>290</v>
      </c>
      <c r="D33" t="s">
        <v>298</v>
      </c>
      <c r="E33" s="83">
        <v>44518000000</v>
      </c>
      <c r="F33" t="s">
        <v>291</v>
      </c>
      <c r="G33" t="s">
        <v>289</v>
      </c>
    </row>
    <row r="34" spans="1:7" x14ac:dyDescent="0.25">
      <c r="A34" t="s">
        <v>286</v>
      </c>
      <c r="B34">
        <v>2006</v>
      </c>
      <c r="C34" t="s">
        <v>296</v>
      </c>
      <c r="D34" t="s">
        <v>298</v>
      </c>
      <c r="E34" s="83">
        <v>273000000</v>
      </c>
      <c r="F34" t="s">
        <v>295</v>
      </c>
      <c r="G34" t="s">
        <v>289</v>
      </c>
    </row>
    <row r="35" spans="1:7" x14ac:dyDescent="0.25">
      <c r="A35" t="s">
        <v>286</v>
      </c>
      <c r="B35">
        <v>2006</v>
      </c>
      <c r="C35" t="s">
        <v>297</v>
      </c>
      <c r="D35" t="s">
        <v>298</v>
      </c>
      <c r="E35">
        <v>0</v>
      </c>
      <c r="F35" t="s">
        <v>295</v>
      </c>
      <c r="G35" t="s">
        <v>289</v>
      </c>
    </row>
    <row r="36" spans="1:7" x14ac:dyDescent="0.25">
      <c r="A36" t="s">
        <v>286</v>
      </c>
      <c r="B36">
        <v>2001</v>
      </c>
      <c r="C36" t="s">
        <v>149</v>
      </c>
      <c r="D36" t="s">
        <v>299</v>
      </c>
      <c r="E36" s="83">
        <v>11849000000</v>
      </c>
      <c r="F36" t="s">
        <v>288</v>
      </c>
      <c r="G36" t="s">
        <v>289</v>
      </c>
    </row>
    <row r="37" spans="1:7" x14ac:dyDescent="0.25">
      <c r="A37" t="s">
        <v>286</v>
      </c>
      <c r="B37">
        <v>2001</v>
      </c>
      <c r="C37" t="s">
        <v>290</v>
      </c>
      <c r="D37" t="s">
        <v>299</v>
      </c>
      <c r="E37">
        <v>0</v>
      </c>
      <c r="F37" t="s">
        <v>291</v>
      </c>
      <c r="G37" t="s">
        <v>289</v>
      </c>
    </row>
    <row r="38" spans="1:7" x14ac:dyDescent="0.25">
      <c r="A38" t="s">
        <v>286</v>
      </c>
      <c r="B38">
        <v>2001</v>
      </c>
      <c r="C38" t="s">
        <v>292</v>
      </c>
      <c r="D38" t="s">
        <v>299</v>
      </c>
      <c r="E38" s="83">
        <v>7000000</v>
      </c>
      <c r="F38" t="s">
        <v>293</v>
      </c>
      <c r="G38" t="s">
        <v>289</v>
      </c>
    </row>
    <row r="39" spans="1:7" x14ac:dyDescent="0.25">
      <c r="A39" t="s">
        <v>286</v>
      </c>
      <c r="B39">
        <v>2002</v>
      </c>
      <c r="C39" t="s">
        <v>149</v>
      </c>
      <c r="D39" t="s">
        <v>299</v>
      </c>
      <c r="E39" s="83">
        <v>11567000000</v>
      </c>
      <c r="F39" t="s">
        <v>288</v>
      </c>
      <c r="G39" t="s">
        <v>289</v>
      </c>
    </row>
    <row r="40" spans="1:7" x14ac:dyDescent="0.25">
      <c r="A40" t="s">
        <v>286</v>
      </c>
      <c r="B40">
        <v>2002</v>
      </c>
      <c r="C40" t="s">
        <v>290</v>
      </c>
      <c r="D40" t="s">
        <v>299</v>
      </c>
      <c r="E40" s="83">
        <v>57000000</v>
      </c>
      <c r="F40" t="s">
        <v>291</v>
      </c>
      <c r="G40" t="s">
        <v>289</v>
      </c>
    </row>
    <row r="41" spans="1:7" x14ac:dyDescent="0.25">
      <c r="A41" t="s">
        <v>286</v>
      </c>
      <c r="B41">
        <v>2003</v>
      </c>
      <c r="C41" t="s">
        <v>149</v>
      </c>
      <c r="D41" t="s">
        <v>299</v>
      </c>
      <c r="E41" s="83">
        <v>14578000000</v>
      </c>
      <c r="F41" t="s">
        <v>288</v>
      </c>
      <c r="G41" t="s">
        <v>289</v>
      </c>
    </row>
    <row r="42" spans="1:7" x14ac:dyDescent="0.25">
      <c r="A42" t="s">
        <v>286</v>
      </c>
      <c r="B42">
        <v>2003</v>
      </c>
      <c r="C42" t="s">
        <v>290</v>
      </c>
      <c r="D42" t="s">
        <v>299</v>
      </c>
      <c r="E42" s="83">
        <v>750000000</v>
      </c>
      <c r="F42" t="s">
        <v>291</v>
      </c>
      <c r="G42" t="s">
        <v>289</v>
      </c>
    </row>
    <row r="43" spans="1:7" x14ac:dyDescent="0.25">
      <c r="A43" t="s">
        <v>286</v>
      </c>
      <c r="B43">
        <v>2004</v>
      </c>
      <c r="C43" t="s">
        <v>149</v>
      </c>
      <c r="D43" t="s">
        <v>299</v>
      </c>
      <c r="E43" s="83">
        <v>13770000000</v>
      </c>
      <c r="F43" t="s">
        <v>288</v>
      </c>
      <c r="G43" t="s">
        <v>289</v>
      </c>
    </row>
    <row r="44" spans="1:7" x14ac:dyDescent="0.25">
      <c r="A44" t="s">
        <v>286</v>
      </c>
      <c r="B44">
        <v>2004</v>
      </c>
      <c r="C44" t="s">
        <v>290</v>
      </c>
      <c r="D44" t="s">
        <v>299</v>
      </c>
      <c r="E44" s="83">
        <v>2160000000</v>
      </c>
      <c r="F44" t="s">
        <v>291</v>
      </c>
      <c r="G44" t="s">
        <v>289</v>
      </c>
    </row>
    <row r="45" spans="1:7" x14ac:dyDescent="0.25">
      <c r="A45" t="s">
        <v>286</v>
      </c>
      <c r="B45">
        <v>2004</v>
      </c>
      <c r="C45" t="s">
        <v>292</v>
      </c>
      <c r="D45" t="s">
        <v>299</v>
      </c>
      <c r="E45">
        <v>0</v>
      </c>
      <c r="F45" t="s">
        <v>293</v>
      </c>
      <c r="G45" t="s">
        <v>289</v>
      </c>
    </row>
    <row r="46" spans="1:7" x14ac:dyDescent="0.25">
      <c r="A46" t="s">
        <v>286</v>
      </c>
      <c r="B46">
        <v>2005</v>
      </c>
      <c r="C46" t="s">
        <v>149</v>
      </c>
      <c r="D46" t="s">
        <v>299</v>
      </c>
      <c r="E46" s="83">
        <v>15337000000</v>
      </c>
      <c r="F46" t="s">
        <v>288</v>
      </c>
      <c r="G46" t="s">
        <v>289</v>
      </c>
    </row>
    <row r="47" spans="1:7" x14ac:dyDescent="0.25">
      <c r="A47" t="s">
        <v>286</v>
      </c>
      <c r="B47">
        <v>2005</v>
      </c>
      <c r="C47" t="s">
        <v>290</v>
      </c>
      <c r="D47" t="s">
        <v>299</v>
      </c>
      <c r="E47" s="83">
        <v>10101000000</v>
      </c>
      <c r="F47" t="s">
        <v>291</v>
      </c>
      <c r="G47" t="s">
        <v>289</v>
      </c>
    </row>
    <row r="48" spans="1:7" x14ac:dyDescent="0.25">
      <c r="A48" t="s">
        <v>286</v>
      </c>
      <c r="B48">
        <v>2005</v>
      </c>
      <c r="C48" t="s">
        <v>294</v>
      </c>
      <c r="D48" t="s">
        <v>299</v>
      </c>
      <c r="E48">
        <v>0</v>
      </c>
      <c r="F48" t="s">
        <v>295</v>
      </c>
      <c r="G48" t="s">
        <v>289</v>
      </c>
    </row>
    <row r="49" spans="1:7" x14ac:dyDescent="0.25">
      <c r="A49" t="s">
        <v>286</v>
      </c>
      <c r="B49">
        <v>2006</v>
      </c>
      <c r="C49" t="s">
        <v>149</v>
      </c>
      <c r="D49" t="s">
        <v>299</v>
      </c>
      <c r="E49" s="83">
        <v>14526000000</v>
      </c>
      <c r="F49" t="s">
        <v>288</v>
      </c>
      <c r="G49" t="s">
        <v>289</v>
      </c>
    </row>
    <row r="50" spans="1:7" x14ac:dyDescent="0.25">
      <c r="A50" t="s">
        <v>286</v>
      </c>
      <c r="B50">
        <v>2006</v>
      </c>
      <c r="C50" t="s">
        <v>290</v>
      </c>
      <c r="D50" t="s">
        <v>299</v>
      </c>
      <c r="E50" s="83">
        <v>13560000000</v>
      </c>
      <c r="F50" t="s">
        <v>291</v>
      </c>
      <c r="G50" t="s">
        <v>289</v>
      </c>
    </row>
    <row r="51" spans="1:7" x14ac:dyDescent="0.25">
      <c r="A51" t="s">
        <v>286</v>
      </c>
      <c r="B51">
        <v>2006</v>
      </c>
      <c r="C51" t="s">
        <v>296</v>
      </c>
      <c r="D51" t="s">
        <v>299</v>
      </c>
      <c r="E51" s="83">
        <v>49000000</v>
      </c>
      <c r="F51" t="s">
        <v>295</v>
      </c>
      <c r="G51" t="s">
        <v>289</v>
      </c>
    </row>
    <row r="52" spans="1:7" x14ac:dyDescent="0.25">
      <c r="A52" t="s">
        <v>286</v>
      </c>
      <c r="B52">
        <v>2006</v>
      </c>
      <c r="C52" t="s">
        <v>297</v>
      </c>
      <c r="D52" t="s">
        <v>299</v>
      </c>
      <c r="E52">
        <v>0</v>
      </c>
      <c r="F52" t="s">
        <v>295</v>
      </c>
      <c r="G52" t="s">
        <v>289</v>
      </c>
    </row>
    <row r="53" spans="1:7" x14ac:dyDescent="0.25">
      <c r="A53" t="s">
        <v>286</v>
      </c>
      <c r="B53">
        <v>2001</v>
      </c>
      <c r="C53" t="s">
        <v>149</v>
      </c>
      <c r="D53" t="s">
        <v>300</v>
      </c>
      <c r="E53" s="83">
        <v>6216000000</v>
      </c>
      <c r="F53" t="s">
        <v>288</v>
      </c>
      <c r="G53" t="s">
        <v>289</v>
      </c>
    </row>
    <row r="54" spans="1:7" x14ac:dyDescent="0.25">
      <c r="A54" t="s">
        <v>286</v>
      </c>
      <c r="B54">
        <v>2001</v>
      </c>
      <c r="C54" t="s">
        <v>290</v>
      </c>
      <c r="D54" t="s">
        <v>300</v>
      </c>
      <c r="E54">
        <v>0</v>
      </c>
      <c r="F54" t="s">
        <v>291</v>
      </c>
      <c r="G54" t="s">
        <v>289</v>
      </c>
    </row>
    <row r="55" spans="1:7" x14ac:dyDescent="0.25">
      <c r="A55" t="s">
        <v>286</v>
      </c>
      <c r="B55">
        <v>2001</v>
      </c>
      <c r="C55" t="s">
        <v>292</v>
      </c>
      <c r="D55" t="s">
        <v>300</v>
      </c>
      <c r="E55" s="83">
        <v>5000000</v>
      </c>
      <c r="F55" t="s">
        <v>293</v>
      </c>
      <c r="G55" t="s">
        <v>289</v>
      </c>
    </row>
    <row r="56" spans="1:7" x14ac:dyDescent="0.25">
      <c r="A56" t="s">
        <v>286</v>
      </c>
      <c r="B56">
        <v>2002</v>
      </c>
      <c r="C56" t="s">
        <v>149</v>
      </c>
      <c r="D56" t="s">
        <v>300</v>
      </c>
      <c r="E56" s="83">
        <v>7037000000</v>
      </c>
      <c r="F56" t="s">
        <v>288</v>
      </c>
      <c r="G56" t="s">
        <v>289</v>
      </c>
    </row>
    <row r="57" spans="1:7" x14ac:dyDescent="0.25">
      <c r="A57" t="s">
        <v>286</v>
      </c>
      <c r="B57">
        <v>2002</v>
      </c>
      <c r="C57" t="s">
        <v>290</v>
      </c>
      <c r="D57" t="s">
        <v>300</v>
      </c>
      <c r="E57" s="83">
        <v>-7000000</v>
      </c>
      <c r="F57" t="s">
        <v>291</v>
      </c>
      <c r="G57" t="s">
        <v>289</v>
      </c>
    </row>
    <row r="58" spans="1:7" x14ac:dyDescent="0.25">
      <c r="A58" t="s">
        <v>286</v>
      </c>
      <c r="B58">
        <v>2003</v>
      </c>
      <c r="C58" t="s">
        <v>149</v>
      </c>
      <c r="D58" t="s">
        <v>300</v>
      </c>
      <c r="E58" s="83">
        <v>7559000000</v>
      </c>
      <c r="F58" t="s">
        <v>288</v>
      </c>
      <c r="G58" t="s">
        <v>289</v>
      </c>
    </row>
    <row r="59" spans="1:7" x14ac:dyDescent="0.25">
      <c r="A59" t="s">
        <v>286</v>
      </c>
      <c r="B59">
        <v>2003</v>
      </c>
      <c r="C59" t="s">
        <v>290</v>
      </c>
      <c r="D59" t="s">
        <v>300</v>
      </c>
      <c r="E59" s="83">
        <v>12000000</v>
      </c>
      <c r="F59" t="s">
        <v>291</v>
      </c>
      <c r="G59" t="s">
        <v>289</v>
      </c>
    </row>
    <row r="60" spans="1:7" x14ac:dyDescent="0.25">
      <c r="A60" t="s">
        <v>286</v>
      </c>
      <c r="B60">
        <v>2004</v>
      </c>
      <c r="C60" t="s">
        <v>149</v>
      </c>
      <c r="D60" t="s">
        <v>300</v>
      </c>
      <c r="E60" s="83">
        <v>10217000000</v>
      </c>
      <c r="F60" t="s">
        <v>288</v>
      </c>
      <c r="G60" t="s">
        <v>289</v>
      </c>
    </row>
    <row r="61" spans="1:7" x14ac:dyDescent="0.25">
      <c r="A61" t="s">
        <v>286</v>
      </c>
      <c r="B61">
        <v>2004</v>
      </c>
      <c r="C61" t="s">
        <v>290</v>
      </c>
      <c r="D61" t="s">
        <v>300</v>
      </c>
      <c r="E61">
        <v>0</v>
      </c>
      <c r="F61" t="s">
        <v>291</v>
      </c>
      <c r="G61" t="s">
        <v>289</v>
      </c>
    </row>
    <row r="62" spans="1:7" x14ac:dyDescent="0.25">
      <c r="A62" t="s">
        <v>286</v>
      </c>
      <c r="B62">
        <v>2004</v>
      </c>
      <c r="C62" t="s">
        <v>292</v>
      </c>
      <c r="D62" t="s">
        <v>300</v>
      </c>
      <c r="E62">
        <v>0</v>
      </c>
      <c r="F62" t="s">
        <v>293</v>
      </c>
      <c r="G62" t="s">
        <v>289</v>
      </c>
    </row>
    <row r="63" spans="1:7" x14ac:dyDescent="0.25">
      <c r="A63" t="s">
        <v>286</v>
      </c>
      <c r="B63">
        <v>2005</v>
      </c>
      <c r="C63" t="s">
        <v>149</v>
      </c>
      <c r="D63" t="s">
        <v>300</v>
      </c>
      <c r="E63" s="83">
        <v>10417000000</v>
      </c>
      <c r="F63" t="s">
        <v>288</v>
      </c>
      <c r="G63" t="s">
        <v>289</v>
      </c>
    </row>
    <row r="64" spans="1:7" x14ac:dyDescent="0.25">
      <c r="A64" t="s">
        <v>286</v>
      </c>
      <c r="B64">
        <v>2005</v>
      </c>
      <c r="C64" t="s">
        <v>290</v>
      </c>
      <c r="D64" t="s">
        <v>300</v>
      </c>
      <c r="E64" s="83">
        <v>39000000</v>
      </c>
      <c r="F64" t="s">
        <v>291</v>
      </c>
      <c r="G64" t="s">
        <v>289</v>
      </c>
    </row>
    <row r="65" spans="1:7" x14ac:dyDescent="0.25">
      <c r="A65" t="s">
        <v>286</v>
      </c>
      <c r="B65">
        <v>2005</v>
      </c>
      <c r="C65" t="s">
        <v>294</v>
      </c>
      <c r="D65" t="s">
        <v>300</v>
      </c>
      <c r="E65">
        <v>0</v>
      </c>
      <c r="F65" t="s">
        <v>295</v>
      </c>
      <c r="G65" t="s">
        <v>289</v>
      </c>
    </row>
    <row r="66" spans="1:7" x14ac:dyDescent="0.25">
      <c r="A66" t="s">
        <v>286</v>
      </c>
      <c r="B66">
        <v>2006</v>
      </c>
      <c r="C66" t="s">
        <v>149</v>
      </c>
      <c r="D66" t="s">
        <v>300</v>
      </c>
      <c r="E66" s="83">
        <v>11625000000</v>
      </c>
      <c r="F66" t="s">
        <v>288</v>
      </c>
      <c r="G66" t="s">
        <v>289</v>
      </c>
    </row>
    <row r="67" spans="1:7" x14ac:dyDescent="0.25">
      <c r="A67" t="s">
        <v>286</v>
      </c>
      <c r="B67">
        <v>2006</v>
      </c>
      <c r="C67" t="s">
        <v>290</v>
      </c>
      <c r="D67" t="s">
        <v>300</v>
      </c>
      <c r="E67" s="83">
        <v>68000000</v>
      </c>
      <c r="F67" t="s">
        <v>291</v>
      </c>
      <c r="G67" t="s">
        <v>289</v>
      </c>
    </row>
    <row r="68" spans="1:7" x14ac:dyDescent="0.25">
      <c r="A68" t="s">
        <v>286</v>
      </c>
      <c r="B68">
        <v>2006</v>
      </c>
      <c r="C68" t="s">
        <v>296</v>
      </c>
      <c r="D68" t="s">
        <v>300</v>
      </c>
      <c r="E68">
        <v>0</v>
      </c>
      <c r="F68" t="s">
        <v>295</v>
      </c>
      <c r="G68" t="s">
        <v>289</v>
      </c>
    </row>
    <row r="69" spans="1:7" x14ac:dyDescent="0.25">
      <c r="A69" t="s">
        <v>286</v>
      </c>
      <c r="B69">
        <v>2006</v>
      </c>
      <c r="C69" t="s">
        <v>297</v>
      </c>
      <c r="D69" t="s">
        <v>300</v>
      </c>
      <c r="E69">
        <v>0</v>
      </c>
      <c r="F69" t="s">
        <v>295</v>
      </c>
      <c r="G69" t="s">
        <v>289</v>
      </c>
    </row>
    <row r="70" spans="1:7" x14ac:dyDescent="0.25">
      <c r="A70" t="s">
        <v>286</v>
      </c>
      <c r="B70">
        <v>2001</v>
      </c>
      <c r="C70" t="s">
        <v>149</v>
      </c>
      <c r="D70" t="s">
        <v>301</v>
      </c>
      <c r="E70" s="83">
        <v>1591000000</v>
      </c>
      <c r="F70" t="s">
        <v>288</v>
      </c>
      <c r="G70" t="s">
        <v>289</v>
      </c>
    </row>
    <row r="71" spans="1:7" x14ac:dyDescent="0.25">
      <c r="A71" t="s">
        <v>286</v>
      </c>
      <c r="B71">
        <v>2001</v>
      </c>
      <c r="C71" t="s">
        <v>290</v>
      </c>
      <c r="D71" t="s">
        <v>301</v>
      </c>
      <c r="E71">
        <v>0</v>
      </c>
      <c r="F71" t="s">
        <v>291</v>
      </c>
      <c r="G71" t="s">
        <v>289</v>
      </c>
    </row>
    <row r="72" spans="1:7" x14ac:dyDescent="0.25">
      <c r="A72" t="s">
        <v>286</v>
      </c>
      <c r="B72">
        <v>2001</v>
      </c>
      <c r="C72" t="s">
        <v>292</v>
      </c>
      <c r="D72" t="s">
        <v>301</v>
      </c>
      <c r="E72" s="83">
        <v>41000000</v>
      </c>
      <c r="F72" t="s">
        <v>293</v>
      </c>
      <c r="G72" t="s">
        <v>289</v>
      </c>
    </row>
    <row r="73" spans="1:7" x14ac:dyDescent="0.25">
      <c r="A73" t="s">
        <v>286</v>
      </c>
      <c r="B73">
        <v>2002</v>
      </c>
      <c r="C73" t="s">
        <v>149</v>
      </c>
      <c r="D73" t="s">
        <v>301</v>
      </c>
      <c r="E73" s="83">
        <v>2458000000</v>
      </c>
      <c r="F73" t="s">
        <v>288</v>
      </c>
      <c r="G73" t="s">
        <v>289</v>
      </c>
    </row>
    <row r="74" spans="1:7" x14ac:dyDescent="0.25">
      <c r="A74" t="s">
        <v>286</v>
      </c>
      <c r="B74">
        <v>2002</v>
      </c>
      <c r="C74" t="s">
        <v>290</v>
      </c>
      <c r="D74" t="s">
        <v>301</v>
      </c>
      <c r="E74" s="83">
        <v>56000000</v>
      </c>
      <c r="F74" t="s">
        <v>291</v>
      </c>
      <c r="G74" t="s">
        <v>289</v>
      </c>
    </row>
    <row r="75" spans="1:7" x14ac:dyDescent="0.25">
      <c r="A75" t="s">
        <v>286</v>
      </c>
      <c r="B75">
        <v>2003</v>
      </c>
      <c r="C75" t="s">
        <v>149</v>
      </c>
      <c r="D75" t="s">
        <v>301</v>
      </c>
      <c r="E75" s="83">
        <v>2136000000</v>
      </c>
      <c r="F75" t="s">
        <v>288</v>
      </c>
      <c r="G75" t="s">
        <v>289</v>
      </c>
    </row>
    <row r="76" spans="1:7" x14ac:dyDescent="0.25">
      <c r="A76" t="s">
        <v>286</v>
      </c>
      <c r="B76">
        <v>2003</v>
      </c>
      <c r="C76" t="s">
        <v>290</v>
      </c>
      <c r="D76" t="s">
        <v>301</v>
      </c>
      <c r="E76">
        <v>0</v>
      </c>
      <c r="F76" t="s">
        <v>291</v>
      </c>
      <c r="G76" t="s">
        <v>289</v>
      </c>
    </row>
    <row r="77" spans="1:7" x14ac:dyDescent="0.25">
      <c r="A77" t="s">
        <v>286</v>
      </c>
      <c r="B77">
        <v>2004</v>
      </c>
      <c r="C77" t="s">
        <v>149</v>
      </c>
      <c r="D77" t="s">
        <v>301</v>
      </c>
      <c r="E77" s="83">
        <v>1731000000</v>
      </c>
      <c r="F77" t="s">
        <v>288</v>
      </c>
      <c r="G77" t="s">
        <v>289</v>
      </c>
    </row>
    <row r="78" spans="1:7" x14ac:dyDescent="0.25">
      <c r="A78" t="s">
        <v>286</v>
      </c>
      <c r="B78">
        <v>2004</v>
      </c>
      <c r="C78" t="s">
        <v>290</v>
      </c>
      <c r="D78" t="s">
        <v>301</v>
      </c>
      <c r="E78" s="83">
        <v>162000000</v>
      </c>
      <c r="F78" t="s">
        <v>291</v>
      </c>
      <c r="G78" t="s">
        <v>289</v>
      </c>
    </row>
    <row r="79" spans="1:7" x14ac:dyDescent="0.25">
      <c r="A79" t="s">
        <v>286</v>
      </c>
      <c r="B79">
        <v>2004</v>
      </c>
      <c r="C79" t="s">
        <v>292</v>
      </c>
      <c r="D79" t="s">
        <v>301</v>
      </c>
      <c r="E79">
        <v>0</v>
      </c>
      <c r="F79" t="s">
        <v>293</v>
      </c>
      <c r="G79" t="s">
        <v>289</v>
      </c>
    </row>
    <row r="80" spans="1:7" x14ac:dyDescent="0.25">
      <c r="A80" t="s">
        <v>286</v>
      </c>
      <c r="B80">
        <v>2005</v>
      </c>
      <c r="C80" t="s">
        <v>149</v>
      </c>
      <c r="D80" t="s">
        <v>301</v>
      </c>
      <c r="E80" s="83">
        <v>2698000000</v>
      </c>
      <c r="F80" t="s">
        <v>288</v>
      </c>
      <c r="G80" t="s">
        <v>289</v>
      </c>
    </row>
    <row r="81" spans="1:7" x14ac:dyDescent="0.25">
      <c r="A81" t="s">
        <v>286</v>
      </c>
      <c r="B81">
        <v>2005</v>
      </c>
      <c r="C81" t="s">
        <v>290</v>
      </c>
      <c r="D81" t="s">
        <v>301</v>
      </c>
      <c r="E81" s="83">
        <v>847000000</v>
      </c>
      <c r="F81" t="s">
        <v>291</v>
      </c>
      <c r="G81" t="s">
        <v>289</v>
      </c>
    </row>
    <row r="82" spans="1:7" x14ac:dyDescent="0.25">
      <c r="A82" t="s">
        <v>286</v>
      </c>
      <c r="B82">
        <v>2005</v>
      </c>
      <c r="C82" t="s">
        <v>294</v>
      </c>
      <c r="D82" t="s">
        <v>301</v>
      </c>
      <c r="E82" s="83">
        <v>9000000</v>
      </c>
      <c r="F82" t="s">
        <v>295</v>
      </c>
      <c r="G82" t="s">
        <v>289</v>
      </c>
    </row>
    <row r="83" spans="1:7" x14ac:dyDescent="0.25">
      <c r="A83" t="s">
        <v>286</v>
      </c>
      <c r="B83">
        <v>2006</v>
      </c>
      <c r="C83" t="s">
        <v>149</v>
      </c>
      <c r="D83" t="s">
        <v>301</v>
      </c>
      <c r="E83" s="83">
        <v>3404000000</v>
      </c>
      <c r="F83" t="s">
        <v>288</v>
      </c>
      <c r="G83" t="s">
        <v>289</v>
      </c>
    </row>
    <row r="84" spans="1:7" x14ac:dyDescent="0.25">
      <c r="A84" t="s">
        <v>286</v>
      </c>
      <c r="B84">
        <v>2006</v>
      </c>
      <c r="C84" t="s">
        <v>290</v>
      </c>
      <c r="D84" t="s">
        <v>301</v>
      </c>
      <c r="E84" s="83">
        <v>187000000</v>
      </c>
      <c r="F84" t="s">
        <v>291</v>
      </c>
      <c r="G84" t="s">
        <v>289</v>
      </c>
    </row>
    <row r="85" spans="1:7" x14ac:dyDescent="0.25">
      <c r="A85" t="s">
        <v>286</v>
      </c>
      <c r="B85">
        <v>2006</v>
      </c>
      <c r="C85" t="s">
        <v>296</v>
      </c>
      <c r="D85" t="s">
        <v>301</v>
      </c>
      <c r="E85" s="83">
        <v>584000000</v>
      </c>
      <c r="F85" t="s">
        <v>295</v>
      </c>
      <c r="G85" t="s">
        <v>289</v>
      </c>
    </row>
    <row r="86" spans="1:7" x14ac:dyDescent="0.25">
      <c r="A86" t="s">
        <v>286</v>
      </c>
      <c r="B86">
        <v>2006</v>
      </c>
      <c r="C86" t="s">
        <v>297</v>
      </c>
      <c r="D86" t="s">
        <v>301</v>
      </c>
      <c r="E86">
        <v>0</v>
      </c>
      <c r="F86" t="s">
        <v>295</v>
      </c>
      <c r="G86" t="s">
        <v>289</v>
      </c>
    </row>
    <row r="87" spans="1:7" x14ac:dyDescent="0.25">
      <c r="A87" t="s">
        <v>286</v>
      </c>
      <c r="B87">
        <v>2001</v>
      </c>
      <c r="C87" t="s">
        <v>149</v>
      </c>
      <c r="D87" t="s">
        <v>302</v>
      </c>
      <c r="E87" s="83">
        <v>1179000000</v>
      </c>
      <c r="F87" t="s">
        <v>288</v>
      </c>
      <c r="G87" t="s">
        <v>289</v>
      </c>
    </row>
    <row r="88" spans="1:7" x14ac:dyDescent="0.25">
      <c r="A88" t="s">
        <v>286</v>
      </c>
      <c r="B88">
        <v>2001</v>
      </c>
      <c r="C88" t="s">
        <v>290</v>
      </c>
      <c r="D88" t="s">
        <v>302</v>
      </c>
      <c r="E88">
        <v>0</v>
      </c>
      <c r="F88" t="s">
        <v>291</v>
      </c>
      <c r="G88" t="s">
        <v>289</v>
      </c>
    </row>
    <row r="89" spans="1:7" x14ac:dyDescent="0.25">
      <c r="A89" t="s">
        <v>286</v>
      </c>
      <c r="B89">
        <v>2001</v>
      </c>
      <c r="C89" t="s">
        <v>292</v>
      </c>
      <c r="D89" t="s">
        <v>302</v>
      </c>
      <c r="E89" s="83">
        <v>26000000</v>
      </c>
      <c r="F89" t="s">
        <v>293</v>
      </c>
      <c r="G89" t="s">
        <v>289</v>
      </c>
    </row>
    <row r="90" spans="1:7" x14ac:dyDescent="0.25">
      <c r="A90" t="s">
        <v>286</v>
      </c>
      <c r="B90">
        <v>2002</v>
      </c>
      <c r="C90" t="s">
        <v>149</v>
      </c>
      <c r="D90" t="s">
        <v>302</v>
      </c>
      <c r="E90" s="83">
        <v>1378000000</v>
      </c>
      <c r="F90" t="s">
        <v>288</v>
      </c>
      <c r="G90" t="s">
        <v>289</v>
      </c>
    </row>
    <row r="91" spans="1:7" x14ac:dyDescent="0.25">
      <c r="A91" t="s">
        <v>286</v>
      </c>
      <c r="B91">
        <v>2002</v>
      </c>
      <c r="C91" t="s">
        <v>290</v>
      </c>
      <c r="D91" t="s">
        <v>302</v>
      </c>
      <c r="E91">
        <v>0</v>
      </c>
      <c r="F91" t="s">
        <v>291</v>
      </c>
      <c r="G91" t="s">
        <v>289</v>
      </c>
    </row>
    <row r="92" spans="1:7" x14ac:dyDescent="0.25">
      <c r="A92" t="s">
        <v>286</v>
      </c>
      <c r="B92">
        <v>2003</v>
      </c>
      <c r="C92" t="s">
        <v>149</v>
      </c>
      <c r="D92" t="s">
        <v>302</v>
      </c>
      <c r="E92" s="83">
        <v>1362000000</v>
      </c>
      <c r="F92" t="s">
        <v>288</v>
      </c>
      <c r="G92" t="s">
        <v>289</v>
      </c>
    </row>
    <row r="93" spans="1:7" x14ac:dyDescent="0.25">
      <c r="A93" t="s">
        <v>286</v>
      </c>
      <c r="B93">
        <v>2003</v>
      </c>
      <c r="C93" t="s">
        <v>290</v>
      </c>
      <c r="D93" t="s">
        <v>302</v>
      </c>
      <c r="E93">
        <v>0</v>
      </c>
      <c r="F93" t="s">
        <v>291</v>
      </c>
      <c r="G93" t="s">
        <v>289</v>
      </c>
    </row>
    <row r="94" spans="1:7" x14ac:dyDescent="0.25">
      <c r="A94" t="s">
        <v>286</v>
      </c>
      <c r="B94">
        <v>2004</v>
      </c>
      <c r="C94" t="s">
        <v>149</v>
      </c>
      <c r="D94" t="s">
        <v>302</v>
      </c>
      <c r="E94" s="83">
        <v>1330000000</v>
      </c>
      <c r="F94" t="s">
        <v>288</v>
      </c>
      <c r="G94" t="s">
        <v>289</v>
      </c>
    </row>
    <row r="95" spans="1:7" x14ac:dyDescent="0.25">
      <c r="A95" t="s">
        <v>286</v>
      </c>
      <c r="B95">
        <v>2004</v>
      </c>
      <c r="C95" t="s">
        <v>290</v>
      </c>
      <c r="D95" t="s">
        <v>302</v>
      </c>
      <c r="E95" s="83">
        <v>11000000</v>
      </c>
      <c r="F95" t="s">
        <v>291</v>
      </c>
      <c r="G95" t="s">
        <v>289</v>
      </c>
    </row>
    <row r="96" spans="1:7" x14ac:dyDescent="0.25">
      <c r="A96" t="s">
        <v>286</v>
      </c>
      <c r="B96">
        <v>2004</v>
      </c>
      <c r="C96" t="s">
        <v>292</v>
      </c>
      <c r="D96" t="s">
        <v>302</v>
      </c>
      <c r="E96">
        <v>0</v>
      </c>
      <c r="F96" t="s">
        <v>293</v>
      </c>
      <c r="G96" t="s">
        <v>289</v>
      </c>
    </row>
    <row r="97" spans="1:7" x14ac:dyDescent="0.25">
      <c r="A97" t="s">
        <v>286</v>
      </c>
      <c r="B97">
        <v>2005</v>
      </c>
      <c r="C97" t="s">
        <v>149</v>
      </c>
      <c r="D97" t="s">
        <v>302</v>
      </c>
      <c r="E97" s="83">
        <v>1528000000</v>
      </c>
      <c r="F97" t="s">
        <v>288</v>
      </c>
      <c r="G97" t="s">
        <v>289</v>
      </c>
    </row>
    <row r="98" spans="1:7" x14ac:dyDescent="0.25">
      <c r="A98" t="s">
        <v>286</v>
      </c>
      <c r="B98">
        <v>2005</v>
      </c>
      <c r="C98" t="s">
        <v>290</v>
      </c>
      <c r="D98" t="s">
        <v>302</v>
      </c>
      <c r="E98">
        <v>0</v>
      </c>
      <c r="F98" t="s">
        <v>291</v>
      </c>
      <c r="G98" t="s">
        <v>289</v>
      </c>
    </row>
    <row r="99" spans="1:7" x14ac:dyDescent="0.25">
      <c r="A99" t="s">
        <v>286</v>
      </c>
      <c r="B99">
        <v>2005</v>
      </c>
      <c r="C99" t="s">
        <v>294</v>
      </c>
      <c r="D99" t="s">
        <v>302</v>
      </c>
      <c r="E99" s="83">
        <v>1000000</v>
      </c>
      <c r="F99" t="s">
        <v>295</v>
      </c>
      <c r="G99" t="s">
        <v>289</v>
      </c>
    </row>
    <row r="100" spans="1:7" x14ac:dyDescent="0.25">
      <c r="A100" t="s">
        <v>286</v>
      </c>
      <c r="B100">
        <v>2006</v>
      </c>
      <c r="C100" t="s">
        <v>149</v>
      </c>
      <c r="D100" t="s">
        <v>302</v>
      </c>
      <c r="E100" s="83">
        <v>1240000000</v>
      </c>
      <c r="F100" t="s">
        <v>288</v>
      </c>
      <c r="G100" t="s">
        <v>289</v>
      </c>
    </row>
    <row r="101" spans="1:7" x14ac:dyDescent="0.25">
      <c r="A101" t="s">
        <v>286</v>
      </c>
      <c r="B101">
        <v>2006</v>
      </c>
      <c r="C101" t="s">
        <v>290</v>
      </c>
      <c r="D101" t="s">
        <v>302</v>
      </c>
      <c r="E101">
        <v>0</v>
      </c>
      <c r="F101" t="s">
        <v>291</v>
      </c>
      <c r="G101" t="s">
        <v>289</v>
      </c>
    </row>
    <row r="102" spans="1:7" x14ac:dyDescent="0.25">
      <c r="A102" t="s">
        <v>286</v>
      </c>
      <c r="B102">
        <v>2006</v>
      </c>
      <c r="C102" t="s">
        <v>296</v>
      </c>
      <c r="D102" t="s">
        <v>302</v>
      </c>
      <c r="E102">
        <v>0</v>
      </c>
      <c r="F102" t="s">
        <v>295</v>
      </c>
      <c r="G102" t="s">
        <v>289</v>
      </c>
    </row>
    <row r="103" spans="1:7" x14ac:dyDescent="0.25">
      <c r="A103" t="s">
        <v>286</v>
      </c>
      <c r="B103">
        <v>2006</v>
      </c>
      <c r="C103" t="s">
        <v>297</v>
      </c>
      <c r="D103" t="s">
        <v>302</v>
      </c>
      <c r="E103">
        <v>0</v>
      </c>
      <c r="F103" t="s">
        <v>295</v>
      </c>
      <c r="G103" t="s">
        <v>289</v>
      </c>
    </row>
    <row r="104" spans="1:7" x14ac:dyDescent="0.25">
      <c r="A104" t="s">
        <v>286</v>
      </c>
      <c r="B104">
        <v>2001</v>
      </c>
      <c r="C104" t="s">
        <v>149</v>
      </c>
      <c r="D104" t="s">
        <v>303</v>
      </c>
      <c r="E104" s="83">
        <v>12000000</v>
      </c>
      <c r="F104" t="s">
        <v>288</v>
      </c>
      <c r="G104" t="s">
        <v>289</v>
      </c>
    </row>
    <row r="105" spans="1:7" x14ac:dyDescent="0.25">
      <c r="A105" t="s">
        <v>286</v>
      </c>
      <c r="B105">
        <v>2001</v>
      </c>
      <c r="C105" t="s">
        <v>290</v>
      </c>
      <c r="D105" t="s">
        <v>303</v>
      </c>
      <c r="E105">
        <v>0</v>
      </c>
      <c r="F105" t="s">
        <v>291</v>
      </c>
      <c r="G105" t="s">
        <v>289</v>
      </c>
    </row>
    <row r="106" spans="1:7" x14ac:dyDescent="0.25">
      <c r="A106" t="s">
        <v>286</v>
      </c>
      <c r="B106">
        <v>2001</v>
      </c>
      <c r="C106" t="s">
        <v>292</v>
      </c>
      <c r="D106" t="s">
        <v>303</v>
      </c>
      <c r="E106">
        <v>0</v>
      </c>
      <c r="F106" t="s">
        <v>293</v>
      </c>
      <c r="G106" t="s">
        <v>289</v>
      </c>
    </row>
    <row r="107" spans="1:7" x14ac:dyDescent="0.25">
      <c r="A107" t="s">
        <v>286</v>
      </c>
      <c r="B107">
        <v>2002</v>
      </c>
      <c r="C107" t="s">
        <v>149</v>
      </c>
      <c r="D107" t="s">
        <v>303</v>
      </c>
      <c r="E107" s="83">
        <v>167000000</v>
      </c>
      <c r="F107" t="s">
        <v>288</v>
      </c>
      <c r="G107" t="s">
        <v>289</v>
      </c>
    </row>
    <row r="108" spans="1:7" x14ac:dyDescent="0.25">
      <c r="A108" t="s">
        <v>286</v>
      </c>
      <c r="B108">
        <v>2002</v>
      </c>
      <c r="C108" t="s">
        <v>290</v>
      </c>
      <c r="D108" t="s">
        <v>303</v>
      </c>
      <c r="E108">
        <v>0</v>
      </c>
      <c r="F108" t="s">
        <v>291</v>
      </c>
      <c r="G108" t="s">
        <v>289</v>
      </c>
    </row>
    <row r="109" spans="1:7" x14ac:dyDescent="0.25">
      <c r="A109" t="s">
        <v>286</v>
      </c>
      <c r="B109">
        <v>2003</v>
      </c>
      <c r="C109" t="s">
        <v>149</v>
      </c>
      <c r="D109" t="s">
        <v>303</v>
      </c>
      <c r="E109" s="83">
        <v>249000000</v>
      </c>
      <c r="F109" t="s">
        <v>288</v>
      </c>
      <c r="G109" t="s">
        <v>289</v>
      </c>
    </row>
    <row r="110" spans="1:7" x14ac:dyDescent="0.25">
      <c r="A110" t="s">
        <v>286</v>
      </c>
      <c r="B110">
        <v>2003</v>
      </c>
      <c r="C110" t="s">
        <v>290</v>
      </c>
      <c r="D110" t="s">
        <v>303</v>
      </c>
      <c r="E110">
        <v>0</v>
      </c>
      <c r="F110" t="s">
        <v>291</v>
      </c>
      <c r="G110" t="s">
        <v>289</v>
      </c>
    </row>
    <row r="111" spans="1:7" x14ac:dyDescent="0.25">
      <c r="A111" t="s">
        <v>286</v>
      </c>
      <c r="B111">
        <v>2004</v>
      </c>
      <c r="C111" t="s">
        <v>149</v>
      </c>
      <c r="D111" t="s">
        <v>303</v>
      </c>
      <c r="E111" s="83">
        <v>219000000</v>
      </c>
      <c r="F111" t="s">
        <v>288</v>
      </c>
      <c r="G111" t="s">
        <v>289</v>
      </c>
    </row>
    <row r="112" spans="1:7" x14ac:dyDescent="0.25">
      <c r="A112" t="s">
        <v>286</v>
      </c>
      <c r="B112">
        <v>2004</v>
      </c>
      <c r="C112" t="s">
        <v>290</v>
      </c>
      <c r="D112" t="s">
        <v>303</v>
      </c>
      <c r="E112">
        <v>0</v>
      </c>
      <c r="F112" t="s">
        <v>291</v>
      </c>
      <c r="G112" t="s">
        <v>289</v>
      </c>
    </row>
    <row r="113" spans="1:7" x14ac:dyDescent="0.25">
      <c r="A113" t="s">
        <v>286</v>
      </c>
      <c r="B113">
        <v>2004</v>
      </c>
      <c r="C113" t="s">
        <v>292</v>
      </c>
      <c r="D113" t="s">
        <v>303</v>
      </c>
      <c r="E113">
        <v>0</v>
      </c>
      <c r="F113" t="s">
        <v>293</v>
      </c>
      <c r="G113" t="s">
        <v>289</v>
      </c>
    </row>
    <row r="114" spans="1:7" x14ac:dyDescent="0.25">
      <c r="A114" t="s">
        <v>286</v>
      </c>
      <c r="B114">
        <v>2005</v>
      </c>
      <c r="C114" t="s">
        <v>149</v>
      </c>
      <c r="D114" t="s">
        <v>303</v>
      </c>
      <c r="E114">
        <v>0</v>
      </c>
      <c r="F114" t="s">
        <v>288</v>
      </c>
      <c r="G114" t="s">
        <v>289</v>
      </c>
    </row>
    <row r="115" spans="1:7" x14ac:dyDescent="0.25">
      <c r="A115" t="s">
        <v>286</v>
      </c>
      <c r="B115">
        <v>2005</v>
      </c>
      <c r="C115" t="s">
        <v>290</v>
      </c>
      <c r="D115" t="s">
        <v>303</v>
      </c>
      <c r="E115">
        <v>0</v>
      </c>
      <c r="F115" t="s">
        <v>291</v>
      </c>
      <c r="G115" t="s">
        <v>289</v>
      </c>
    </row>
    <row r="116" spans="1:7" x14ac:dyDescent="0.25">
      <c r="A116" t="s">
        <v>286</v>
      </c>
      <c r="B116">
        <v>2005</v>
      </c>
      <c r="C116" t="s">
        <v>294</v>
      </c>
      <c r="D116" t="s">
        <v>303</v>
      </c>
      <c r="E116">
        <v>0</v>
      </c>
      <c r="F116" t="s">
        <v>295</v>
      </c>
      <c r="G116" t="s">
        <v>289</v>
      </c>
    </row>
    <row r="117" spans="1:7" x14ac:dyDescent="0.25">
      <c r="A117" t="s">
        <v>286</v>
      </c>
      <c r="B117">
        <v>2006</v>
      </c>
      <c r="C117" t="s">
        <v>149</v>
      </c>
      <c r="D117" t="s">
        <v>303</v>
      </c>
      <c r="E117" s="83">
        <v>460000000</v>
      </c>
      <c r="F117" t="s">
        <v>288</v>
      </c>
      <c r="G117" t="s">
        <v>289</v>
      </c>
    </row>
    <row r="118" spans="1:7" x14ac:dyDescent="0.25">
      <c r="A118" t="s">
        <v>286</v>
      </c>
      <c r="B118">
        <v>2006</v>
      </c>
      <c r="C118" t="s">
        <v>290</v>
      </c>
      <c r="D118" t="s">
        <v>303</v>
      </c>
      <c r="E118">
        <v>0</v>
      </c>
      <c r="F118" t="s">
        <v>291</v>
      </c>
      <c r="G118" t="s">
        <v>289</v>
      </c>
    </row>
    <row r="119" spans="1:7" x14ac:dyDescent="0.25">
      <c r="A119" t="s">
        <v>286</v>
      </c>
      <c r="B119">
        <v>2006</v>
      </c>
      <c r="C119" t="s">
        <v>296</v>
      </c>
      <c r="D119" t="s">
        <v>303</v>
      </c>
      <c r="E119">
        <v>0</v>
      </c>
      <c r="F119" t="s">
        <v>295</v>
      </c>
      <c r="G119" t="s">
        <v>289</v>
      </c>
    </row>
    <row r="120" spans="1:7" x14ac:dyDescent="0.25">
      <c r="A120" t="s">
        <v>286</v>
      </c>
      <c r="B120">
        <v>2006</v>
      </c>
      <c r="C120" t="s">
        <v>297</v>
      </c>
      <c r="D120" t="s">
        <v>303</v>
      </c>
      <c r="E120">
        <v>0</v>
      </c>
      <c r="F120" t="s">
        <v>295</v>
      </c>
      <c r="G120" t="s">
        <v>289</v>
      </c>
    </row>
    <row r="121" spans="1:7" x14ac:dyDescent="0.25">
      <c r="A121" t="s">
        <v>286</v>
      </c>
      <c r="B121">
        <v>2007</v>
      </c>
      <c r="C121" t="s">
        <v>149</v>
      </c>
      <c r="D121" t="s">
        <v>287</v>
      </c>
      <c r="E121" s="83">
        <v>42403000000</v>
      </c>
      <c r="F121" t="s">
        <v>288</v>
      </c>
      <c r="G121" t="s">
        <v>289</v>
      </c>
    </row>
    <row r="122" spans="1:7" x14ac:dyDescent="0.25">
      <c r="A122" t="s">
        <v>286</v>
      </c>
      <c r="B122">
        <v>2007</v>
      </c>
      <c r="C122" t="s">
        <v>290</v>
      </c>
      <c r="D122" t="s">
        <v>287</v>
      </c>
      <c r="E122" s="83">
        <v>14276000000</v>
      </c>
      <c r="F122" t="s">
        <v>291</v>
      </c>
      <c r="G122" t="s">
        <v>289</v>
      </c>
    </row>
    <row r="123" spans="1:7" x14ac:dyDescent="0.25">
      <c r="A123" t="s">
        <v>286</v>
      </c>
      <c r="B123">
        <v>2007</v>
      </c>
      <c r="C123" t="s">
        <v>292</v>
      </c>
      <c r="D123" t="s">
        <v>287</v>
      </c>
      <c r="E123">
        <v>0</v>
      </c>
      <c r="F123" t="s">
        <v>293</v>
      </c>
      <c r="G123" t="s">
        <v>289</v>
      </c>
    </row>
    <row r="124" spans="1:7" x14ac:dyDescent="0.25">
      <c r="A124" t="s">
        <v>286</v>
      </c>
      <c r="B124">
        <v>2008</v>
      </c>
      <c r="C124" t="s">
        <v>149</v>
      </c>
      <c r="D124" t="s">
        <v>287</v>
      </c>
      <c r="E124" s="83">
        <v>46740000000</v>
      </c>
      <c r="F124" t="s">
        <v>288</v>
      </c>
      <c r="G124" t="s">
        <v>289</v>
      </c>
    </row>
    <row r="125" spans="1:7" x14ac:dyDescent="0.25">
      <c r="A125" t="s">
        <v>286</v>
      </c>
      <c r="B125">
        <v>2008</v>
      </c>
      <c r="C125" t="s">
        <v>290</v>
      </c>
      <c r="D125" t="s">
        <v>287</v>
      </c>
      <c r="E125" s="83">
        <v>14673000000</v>
      </c>
      <c r="F125" t="s">
        <v>291</v>
      </c>
      <c r="G125" t="s">
        <v>289</v>
      </c>
    </row>
    <row r="126" spans="1:7" x14ac:dyDescent="0.25">
      <c r="A126" t="s">
        <v>286</v>
      </c>
      <c r="B126">
        <v>2009</v>
      </c>
      <c r="C126" t="s">
        <v>149</v>
      </c>
      <c r="D126" t="s">
        <v>287</v>
      </c>
      <c r="E126" s="83">
        <v>52280000000</v>
      </c>
      <c r="F126" t="s">
        <v>288</v>
      </c>
      <c r="G126" t="s">
        <v>289</v>
      </c>
    </row>
    <row r="127" spans="1:7" x14ac:dyDescent="0.25">
      <c r="A127" t="s">
        <v>286</v>
      </c>
      <c r="B127">
        <v>2009</v>
      </c>
      <c r="C127" t="s">
        <v>304</v>
      </c>
      <c r="D127" t="s">
        <v>287</v>
      </c>
      <c r="E127">
        <v>0</v>
      </c>
      <c r="F127" t="s">
        <v>293</v>
      </c>
      <c r="G127" t="s">
        <v>289</v>
      </c>
    </row>
    <row r="128" spans="1:7" x14ac:dyDescent="0.25">
      <c r="A128" t="s">
        <v>286</v>
      </c>
      <c r="B128">
        <v>2009</v>
      </c>
      <c r="C128" t="s">
        <v>290</v>
      </c>
      <c r="D128" t="s">
        <v>287</v>
      </c>
      <c r="E128" s="83">
        <v>989000000</v>
      </c>
      <c r="F128" t="s">
        <v>291</v>
      </c>
      <c r="G128" t="s">
        <v>289</v>
      </c>
    </row>
    <row r="129" spans="1:7" x14ac:dyDescent="0.25">
      <c r="A129" t="s">
        <v>286</v>
      </c>
      <c r="B129">
        <v>2009</v>
      </c>
      <c r="C129" t="s">
        <v>305</v>
      </c>
      <c r="D129" t="s">
        <v>287</v>
      </c>
      <c r="E129" s="83">
        <v>13945000000</v>
      </c>
      <c r="F129" t="s">
        <v>291</v>
      </c>
      <c r="G129" t="s">
        <v>289</v>
      </c>
    </row>
    <row r="130" spans="1:7" x14ac:dyDescent="0.25">
      <c r="A130" t="s">
        <v>286</v>
      </c>
      <c r="B130">
        <v>2010</v>
      </c>
      <c r="C130" t="s">
        <v>149</v>
      </c>
      <c r="D130" t="s">
        <v>287</v>
      </c>
      <c r="E130" s="83">
        <v>57917000000</v>
      </c>
      <c r="F130" t="s">
        <v>288</v>
      </c>
      <c r="G130" t="s">
        <v>289</v>
      </c>
    </row>
    <row r="131" spans="1:7" x14ac:dyDescent="0.25">
      <c r="A131" t="s">
        <v>286</v>
      </c>
      <c r="B131">
        <v>2010</v>
      </c>
      <c r="C131" t="s">
        <v>305</v>
      </c>
      <c r="D131" t="s">
        <v>287</v>
      </c>
      <c r="E131" s="83">
        <v>12546000000</v>
      </c>
      <c r="F131" t="s">
        <v>291</v>
      </c>
      <c r="G131" t="s">
        <v>289</v>
      </c>
    </row>
    <row r="132" spans="1:7" x14ac:dyDescent="0.25">
      <c r="A132" t="s">
        <v>286</v>
      </c>
      <c r="B132">
        <v>2010</v>
      </c>
      <c r="C132" t="s">
        <v>306</v>
      </c>
      <c r="D132" t="s">
        <v>287</v>
      </c>
      <c r="E132">
        <v>0</v>
      </c>
      <c r="F132" t="s">
        <v>295</v>
      </c>
      <c r="G132" t="s">
        <v>289</v>
      </c>
    </row>
    <row r="133" spans="1:7" x14ac:dyDescent="0.25">
      <c r="A133" t="s">
        <v>286</v>
      </c>
      <c r="B133">
        <v>2011</v>
      </c>
      <c r="C133" t="s">
        <v>149</v>
      </c>
      <c r="D133" t="s">
        <v>287</v>
      </c>
      <c r="E133" s="83">
        <v>58366000000</v>
      </c>
      <c r="F133" t="s">
        <v>288</v>
      </c>
      <c r="G133" t="s">
        <v>289</v>
      </c>
    </row>
    <row r="134" spans="1:7" x14ac:dyDescent="0.25">
      <c r="A134" t="s">
        <v>286</v>
      </c>
      <c r="B134">
        <v>2011</v>
      </c>
      <c r="C134" t="s">
        <v>305</v>
      </c>
      <c r="D134" t="s">
        <v>287</v>
      </c>
      <c r="E134" s="83">
        <v>11672000000</v>
      </c>
      <c r="F134" t="s">
        <v>291</v>
      </c>
      <c r="G134" t="s">
        <v>289</v>
      </c>
    </row>
    <row r="135" spans="1:7" x14ac:dyDescent="0.25">
      <c r="A135" t="s">
        <v>286</v>
      </c>
      <c r="B135">
        <v>2012</v>
      </c>
      <c r="C135" t="s">
        <v>149</v>
      </c>
      <c r="D135" t="s">
        <v>287</v>
      </c>
      <c r="E135" s="83">
        <v>60811000000</v>
      </c>
      <c r="F135" t="s">
        <v>288</v>
      </c>
      <c r="G135" t="s">
        <v>289</v>
      </c>
    </row>
    <row r="136" spans="1:7" x14ac:dyDescent="0.25">
      <c r="A136" t="s">
        <v>286</v>
      </c>
      <c r="B136">
        <v>2012</v>
      </c>
      <c r="C136" t="s">
        <v>305</v>
      </c>
      <c r="D136" t="s">
        <v>287</v>
      </c>
      <c r="E136" s="83">
        <v>7827000000</v>
      </c>
      <c r="F136" t="s">
        <v>291</v>
      </c>
      <c r="G136" t="s">
        <v>289</v>
      </c>
    </row>
    <row r="137" spans="1:7" x14ac:dyDescent="0.25">
      <c r="A137" t="s">
        <v>286</v>
      </c>
      <c r="B137">
        <v>2007</v>
      </c>
      <c r="C137" t="s">
        <v>149</v>
      </c>
      <c r="D137" t="s">
        <v>298</v>
      </c>
      <c r="E137" s="83">
        <v>28985000000</v>
      </c>
      <c r="F137" t="s">
        <v>288</v>
      </c>
      <c r="G137" t="s">
        <v>289</v>
      </c>
    </row>
    <row r="138" spans="1:7" x14ac:dyDescent="0.25">
      <c r="A138" t="s">
        <v>286</v>
      </c>
      <c r="B138">
        <v>2007</v>
      </c>
      <c r="C138" t="s">
        <v>290</v>
      </c>
      <c r="D138" t="s">
        <v>298</v>
      </c>
      <c r="E138" s="83">
        <v>64400000000</v>
      </c>
      <c r="F138" t="s">
        <v>291</v>
      </c>
      <c r="G138" t="s">
        <v>289</v>
      </c>
    </row>
    <row r="139" spans="1:7" x14ac:dyDescent="0.25">
      <c r="A139" t="s">
        <v>286</v>
      </c>
      <c r="B139">
        <v>2007</v>
      </c>
      <c r="C139" t="s">
        <v>292</v>
      </c>
      <c r="D139" t="s">
        <v>298</v>
      </c>
      <c r="E139">
        <v>0</v>
      </c>
      <c r="F139" t="s">
        <v>293</v>
      </c>
      <c r="G139" t="s">
        <v>289</v>
      </c>
    </row>
    <row r="140" spans="1:7" x14ac:dyDescent="0.25">
      <c r="A140" t="s">
        <v>286</v>
      </c>
      <c r="B140">
        <v>2008</v>
      </c>
      <c r="C140" t="s">
        <v>149</v>
      </c>
      <c r="D140" t="s">
        <v>298</v>
      </c>
      <c r="E140" s="83">
        <v>37028000000</v>
      </c>
      <c r="F140" t="s">
        <v>288</v>
      </c>
      <c r="G140" t="s">
        <v>289</v>
      </c>
    </row>
    <row r="141" spans="1:7" x14ac:dyDescent="0.25">
      <c r="A141" t="s">
        <v>286</v>
      </c>
      <c r="B141">
        <v>2008</v>
      </c>
      <c r="C141" t="s">
        <v>290</v>
      </c>
      <c r="D141" t="s">
        <v>298</v>
      </c>
      <c r="E141" s="83">
        <v>59381000000</v>
      </c>
      <c r="F141" t="s">
        <v>291</v>
      </c>
      <c r="G141" t="s">
        <v>289</v>
      </c>
    </row>
    <row r="142" spans="1:7" x14ac:dyDescent="0.25">
      <c r="A142" t="s">
        <v>286</v>
      </c>
      <c r="B142">
        <v>2009</v>
      </c>
      <c r="C142" t="s">
        <v>149</v>
      </c>
      <c r="D142" t="s">
        <v>298</v>
      </c>
      <c r="E142" s="83">
        <v>40092000000</v>
      </c>
      <c r="F142" t="s">
        <v>288</v>
      </c>
      <c r="G142" t="s">
        <v>289</v>
      </c>
    </row>
    <row r="143" spans="1:7" x14ac:dyDescent="0.25">
      <c r="A143" t="s">
        <v>286</v>
      </c>
      <c r="B143">
        <v>2009</v>
      </c>
      <c r="C143" t="s">
        <v>304</v>
      </c>
      <c r="D143" t="s">
        <v>298</v>
      </c>
      <c r="E143" s="83">
        <v>1839000000</v>
      </c>
      <c r="F143" t="s">
        <v>293</v>
      </c>
      <c r="G143" t="s">
        <v>289</v>
      </c>
    </row>
    <row r="144" spans="1:7" x14ac:dyDescent="0.25">
      <c r="A144" t="s">
        <v>286</v>
      </c>
      <c r="B144">
        <v>2009</v>
      </c>
      <c r="C144" t="s">
        <v>290</v>
      </c>
      <c r="D144" t="s">
        <v>298</v>
      </c>
      <c r="E144" s="83">
        <v>39689000000</v>
      </c>
      <c r="F144" t="s">
        <v>291</v>
      </c>
      <c r="G144" t="s">
        <v>289</v>
      </c>
    </row>
    <row r="145" spans="1:7" x14ac:dyDescent="0.25">
      <c r="A145" t="s">
        <v>286</v>
      </c>
      <c r="B145">
        <v>2009</v>
      </c>
      <c r="C145" t="s">
        <v>305</v>
      </c>
      <c r="D145" t="s">
        <v>298</v>
      </c>
      <c r="E145" s="83">
        <v>18655000000</v>
      </c>
      <c r="F145" t="s">
        <v>291</v>
      </c>
      <c r="G145" t="s">
        <v>289</v>
      </c>
    </row>
    <row r="146" spans="1:7" x14ac:dyDescent="0.25">
      <c r="A146" t="s">
        <v>286</v>
      </c>
      <c r="B146">
        <v>2010</v>
      </c>
      <c r="C146" t="s">
        <v>149</v>
      </c>
      <c r="D146" t="s">
        <v>298</v>
      </c>
      <c r="E146" s="83">
        <v>40562000000</v>
      </c>
      <c r="F146" t="s">
        <v>288</v>
      </c>
      <c r="G146" t="s">
        <v>289</v>
      </c>
    </row>
    <row r="147" spans="1:7" x14ac:dyDescent="0.25">
      <c r="A147" t="s">
        <v>286</v>
      </c>
      <c r="B147">
        <v>2010</v>
      </c>
      <c r="C147" t="s">
        <v>305</v>
      </c>
      <c r="D147" t="s">
        <v>298</v>
      </c>
      <c r="E147" s="83">
        <v>70799000000</v>
      </c>
      <c r="F147" t="s">
        <v>291</v>
      </c>
      <c r="G147" t="s">
        <v>289</v>
      </c>
    </row>
    <row r="148" spans="1:7" x14ac:dyDescent="0.25">
      <c r="A148" t="s">
        <v>286</v>
      </c>
      <c r="B148">
        <v>2010</v>
      </c>
      <c r="C148" t="s">
        <v>306</v>
      </c>
      <c r="D148" t="s">
        <v>298</v>
      </c>
      <c r="E148" s="83">
        <v>218000000</v>
      </c>
      <c r="F148" t="s">
        <v>295</v>
      </c>
      <c r="G148" t="s">
        <v>289</v>
      </c>
    </row>
    <row r="149" spans="1:7" x14ac:dyDescent="0.25">
      <c r="A149" t="s">
        <v>286</v>
      </c>
      <c r="B149">
        <v>2011</v>
      </c>
      <c r="C149" t="s">
        <v>149</v>
      </c>
      <c r="D149" t="s">
        <v>298</v>
      </c>
      <c r="E149" s="83">
        <v>42121000000</v>
      </c>
      <c r="F149" t="s">
        <v>288</v>
      </c>
      <c r="G149" t="s">
        <v>289</v>
      </c>
    </row>
    <row r="150" spans="1:7" x14ac:dyDescent="0.25">
      <c r="A150" t="s">
        <v>286</v>
      </c>
      <c r="B150">
        <v>2011</v>
      </c>
      <c r="C150" t="s">
        <v>305</v>
      </c>
      <c r="D150" t="s">
        <v>298</v>
      </c>
      <c r="E150" s="83">
        <v>72085000000</v>
      </c>
      <c r="F150" t="s">
        <v>291</v>
      </c>
      <c r="G150" t="s">
        <v>289</v>
      </c>
    </row>
    <row r="151" spans="1:7" x14ac:dyDescent="0.25">
      <c r="A151" t="s">
        <v>286</v>
      </c>
      <c r="B151">
        <v>2012</v>
      </c>
      <c r="C151" t="s">
        <v>149</v>
      </c>
      <c r="D151" t="s">
        <v>298</v>
      </c>
      <c r="E151" s="83">
        <v>42171000000</v>
      </c>
      <c r="F151" t="s">
        <v>288</v>
      </c>
      <c r="G151" t="s">
        <v>289</v>
      </c>
    </row>
    <row r="152" spans="1:7" x14ac:dyDescent="0.25">
      <c r="A152" t="s">
        <v>286</v>
      </c>
      <c r="B152">
        <v>2012</v>
      </c>
      <c r="C152" t="s">
        <v>305</v>
      </c>
      <c r="D152" t="s">
        <v>298</v>
      </c>
      <c r="E152" s="83">
        <v>54436000000</v>
      </c>
      <c r="F152" t="s">
        <v>291</v>
      </c>
      <c r="G152" t="s">
        <v>289</v>
      </c>
    </row>
    <row r="153" spans="1:7" x14ac:dyDescent="0.25">
      <c r="A153" t="s">
        <v>286</v>
      </c>
      <c r="B153">
        <v>2007</v>
      </c>
      <c r="C153" t="s">
        <v>149</v>
      </c>
      <c r="D153" t="s">
        <v>299</v>
      </c>
      <c r="E153" s="83">
        <v>20185000000</v>
      </c>
      <c r="F153" t="s">
        <v>288</v>
      </c>
      <c r="G153" t="s">
        <v>289</v>
      </c>
    </row>
    <row r="154" spans="1:7" x14ac:dyDescent="0.25">
      <c r="A154" t="s">
        <v>286</v>
      </c>
      <c r="B154">
        <v>2007</v>
      </c>
      <c r="C154" t="s">
        <v>290</v>
      </c>
      <c r="D154" t="s">
        <v>299</v>
      </c>
      <c r="E154" s="83">
        <v>28422000000</v>
      </c>
      <c r="F154" t="s">
        <v>291</v>
      </c>
      <c r="G154" t="s">
        <v>289</v>
      </c>
    </row>
    <row r="155" spans="1:7" x14ac:dyDescent="0.25">
      <c r="A155" t="s">
        <v>286</v>
      </c>
      <c r="B155">
        <v>2007</v>
      </c>
      <c r="C155" t="s">
        <v>292</v>
      </c>
      <c r="D155" t="s">
        <v>299</v>
      </c>
      <c r="E155">
        <v>0</v>
      </c>
      <c r="F155" t="s">
        <v>293</v>
      </c>
      <c r="G155" t="s">
        <v>289</v>
      </c>
    </row>
    <row r="156" spans="1:7" x14ac:dyDescent="0.25">
      <c r="A156" t="s">
        <v>286</v>
      </c>
      <c r="B156">
        <v>2008</v>
      </c>
      <c r="C156" t="s">
        <v>149</v>
      </c>
      <c r="D156" t="s">
        <v>299</v>
      </c>
      <c r="E156" s="83">
        <v>36557000000</v>
      </c>
      <c r="F156" t="s">
        <v>288</v>
      </c>
      <c r="G156" t="s">
        <v>289</v>
      </c>
    </row>
    <row r="157" spans="1:7" x14ac:dyDescent="0.25">
      <c r="A157" t="s">
        <v>286</v>
      </c>
      <c r="B157">
        <v>2008</v>
      </c>
      <c r="C157" t="s">
        <v>290</v>
      </c>
      <c r="D157" t="s">
        <v>299</v>
      </c>
      <c r="E157" s="83">
        <v>30628000000</v>
      </c>
      <c r="F157" t="s">
        <v>291</v>
      </c>
      <c r="G157" t="s">
        <v>289</v>
      </c>
    </row>
    <row r="158" spans="1:7" x14ac:dyDescent="0.25">
      <c r="A158" t="s">
        <v>286</v>
      </c>
      <c r="B158">
        <v>2009</v>
      </c>
      <c r="C158" t="s">
        <v>149</v>
      </c>
      <c r="D158" t="s">
        <v>299</v>
      </c>
      <c r="E158" s="83">
        <v>27385000000</v>
      </c>
      <c r="F158" t="s">
        <v>288</v>
      </c>
      <c r="G158" t="s">
        <v>289</v>
      </c>
    </row>
    <row r="159" spans="1:7" x14ac:dyDescent="0.25">
      <c r="A159" t="s">
        <v>286</v>
      </c>
      <c r="B159">
        <v>2009</v>
      </c>
      <c r="C159" t="s">
        <v>304</v>
      </c>
      <c r="D159" t="s">
        <v>299</v>
      </c>
      <c r="E159">
        <v>0</v>
      </c>
      <c r="F159" t="s">
        <v>293</v>
      </c>
      <c r="G159" t="s">
        <v>289</v>
      </c>
    </row>
    <row r="160" spans="1:7" x14ac:dyDescent="0.25">
      <c r="A160" t="s">
        <v>286</v>
      </c>
      <c r="B160">
        <v>2009</v>
      </c>
      <c r="C160" t="s">
        <v>290</v>
      </c>
      <c r="D160" t="s">
        <v>299</v>
      </c>
      <c r="E160" s="83">
        <v>3933000000</v>
      </c>
      <c r="F160" t="s">
        <v>291</v>
      </c>
      <c r="G160" t="s">
        <v>289</v>
      </c>
    </row>
    <row r="161" spans="1:7" x14ac:dyDescent="0.25">
      <c r="A161" t="s">
        <v>286</v>
      </c>
      <c r="B161">
        <v>2009</v>
      </c>
      <c r="C161" t="s">
        <v>305</v>
      </c>
      <c r="D161" t="s">
        <v>299</v>
      </c>
      <c r="E161" s="83">
        <v>11967000000</v>
      </c>
      <c r="F161" t="s">
        <v>291</v>
      </c>
      <c r="G161" t="s">
        <v>289</v>
      </c>
    </row>
    <row r="162" spans="1:7" x14ac:dyDescent="0.25">
      <c r="A162" t="s">
        <v>286</v>
      </c>
      <c r="B162">
        <v>2010</v>
      </c>
      <c r="C162" t="s">
        <v>149</v>
      </c>
      <c r="D162" t="s">
        <v>299</v>
      </c>
      <c r="E162" s="83">
        <v>19818000000</v>
      </c>
      <c r="F162" t="s">
        <v>288</v>
      </c>
      <c r="G162" t="s">
        <v>289</v>
      </c>
    </row>
    <row r="163" spans="1:7" x14ac:dyDescent="0.25">
      <c r="A163" t="s">
        <v>286</v>
      </c>
      <c r="B163">
        <v>2010</v>
      </c>
      <c r="C163" t="s">
        <v>305</v>
      </c>
      <c r="D163" t="s">
        <v>299</v>
      </c>
      <c r="E163" s="83">
        <v>20245000000</v>
      </c>
      <c r="F163" t="s">
        <v>291</v>
      </c>
      <c r="G163" t="s">
        <v>289</v>
      </c>
    </row>
    <row r="164" spans="1:7" x14ac:dyDescent="0.25">
      <c r="A164" t="s">
        <v>286</v>
      </c>
      <c r="B164">
        <v>2010</v>
      </c>
      <c r="C164" t="s">
        <v>306</v>
      </c>
      <c r="D164" t="s">
        <v>299</v>
      </c>
      <c r="E164">
        <v>0</v>
      </c>
      <c r="F164" t="s">
        <v>295</v>
      </c>
      <c r="G164" t="s">
        <v>289</v>
      </c>
    </row>
    <row r="165" spans="1:7" x14ac:dyDescent="0.25">
      <c r="A165" t="s">
        <v>286</v>
      </c>
      <c r="B165">
        <v>2011</v>
      </c>
      <c r="C165" t="s">
        <v>149</v>
      </c>
      <c r="D165" t="s">
        <v>299</v>
      </c>
      <c r="E165" s="83">
        <v>19638000000</v>
      </c>
      <c r="F165" t="s">
        <v>288</v>
      </c>
      <c r="G165" t="s">
        <v>289</v>
      </c>
    </row>
    <row r="166" spans="1:7" x14ac:dyDescent="0.25">
      <c r="A166" t="s">
        <v>286</v>
      </c>
      <c r="B166">
        <v>2011</v>
      </c>
      <c r="C166" t="s">
        <v>305</v>
      </c>
      <c r="D166" t="s">
        <v>299</v>
      </c>
      <c r="E166" s="83">
        <v>16760000000</v>
      </c>
      <c r="F166" t="s">
        <v>291</v>
      </c>
      <c r="G166" t="s">
        <v>289</v>
      </c>
    </row>
    <row r="167" spans="1:7" x14ac:dyDescent="0.25">
      <c r="A167" t="s">
        <v>286</v>
      </c>
      <c r="B167">
        <v>2012</v>
      </c>
      <c r="C167" t="s">
        <v>149</v>
      </c>
      <c r="D167" t="s">
        <v>299</v>
      </c>
      <c r="E167" s="83">
        <v>19609000000</v>
      </c>
      <c r="F167" t="s">
        <v>288</v>
      </c>
      <c r="G167" t="s">
        <v>289</v>
      </c>
    </row>
    <row r="168" spans="1:7" x14ac:dyDescent="0.25">
      <c r="A168" t="s">
        <v>286</v>
      </c>
      <c r="B168">
        <v>2012</v>
      </c>
      <c r="C168" t="s">
        <v>305</v>
      </c>
      <c r="D168" t="s">
        <v>299</v>
      </c>
      <c r="E168" s="83">
        <v>5265000000</v>
      </c>
      <c r="F168" t="s">
        <v>291</v>
      </c>
      <c r="G168" t="s">
        <v>289</v>
      </c>
    </row>
    <row r="169" spans="1:7" x14ac:dyDescent="0.25">
      <c r="A169" t="s">
        <v>286</v>
      </c>
      <c r="B169">
        <v>2007</v>
      </c>
      <c r="C169" t="s">
        <v>149</v>
      </c>
      <c r="D169" t="s">
        <v>300</v>
      </c>
      <c r="E169" s="83">
        <v>11203000000</v>
      </c>
      <c r="F169" t="s">
        <v>288</v>
      </c>
      <c r="G169" t="s">
        <v>289</v>
      </c>
    </row>
    <row r="170" spans="1:7" x14ac:dyDescent="0.25">
      <c r="A170" t="s">
        <v>286</v>
      </c>
      <c r="B170">
        <v>2007</v>
      </c>
      <c r="C170" t="s">
        <v>290</v>
      </c>
      <c r="D170" t="s">
        <v>300</v>
      </c>
      <c r="E170" s="83">
        <v>100000000</v>
      </c>
      <c r="F170" t="s">
        <v>291</v>
      </c>
      <c r="G170" t="s">
        <v>289</v>
      </c>
    </row>
    <row r="171" spans="1:7" x14ac:dyDescent="0.25">
      <c r="A171" t="s">
        <v>286</v>
      </c>
      <c r="B171">
        <v>2007</v>
      </c>
      <c r="C171" t="s">
        <v>292</v>
      </c>
      <c r="D171" t="s">
        <v>300</v>
      </c>
      <c r="E171">
        <v>0</v>
      </c>
      <c r="F171" t="s">
        <v>293</v>
      </c>
      <c r="G171" t="s">
        <v>289</v>
      </c>
    </row>
    <row r="172" spans="1:7" x14ac:dyDescent="0.25">
      <c r="A172" t="s">
        <v>286</v>
      </c>
      <c r="B172">
        <v>2008</v>
      </c>
      <c r="C172" t="s">
        <v>149</v>
      </c>
      <c r="D172" t="s">
        <v>300</v>
      </c>
      <c r="E172" s="83">
        <v>12297000000</v>
      </c>
      <c r="F172" t="s">
        <v>288</v>
      </c>
      <c r="G172" t="s">
        <v>289</v>
      </c>
    </row>
    <row r="173" spans="1:7" x14ac:dyDescent="0.25">
      <c r="A173" t="s">
        <v>286</v>
      </c>
      <c r="B173">
        <v>2008</v>
      </c>
      <c r="C173" t="s">
        <v>290</v>
      </c>
      <c r="D173" t="s">
        <v>300</v>
      </c>
      <c r="E173" s="83">
        <v>150000000</v>
      </c>
      <c r="F173" t="s">
        <v>291</v>
      </c>
      <c r="G173" t="s">
        <v>289</v>
      </c>
    </row>
    <row r="174" spans="1:7" x14ac:dyDescent="0.25">
      <c r="A174" t="s">
        <v>286</v>
      </c>
      <c r="B174">
        <v>2009</v>
      </c>
      <c r="C174" t="s">
        <v>149</v>
      </c>
      <c r="D174" t="s">
        <v>300</v>
      </c>
      <c r="E174" s="83">
        <v>12162000000</v>
      </c>
      <c r="F174" t="s">
        <v>288</v>
      </c>
      <c r="G174" t="s">
        <v>289</v>
      </c>
    </row>
    <row r="175" spans="1:7" x14ac:dyDescent="0.25">
      <c r="A175" t="s">
        <v>286</v>
      </c>
      <c r="B175">
        <v>2009</v>
      </c>
      <c r="C175" t="s">
        <v>304</v>
      </c>
      <c r="D175" t="s">
        <v>300</v>
      </c>
      <c r="E175" s="83">
        <v>75000000</v>
      </c>
      <c r="F175" t="s">
        <v>293</v>
      </c>
      <c r="G175" t="s">
        <v>289</v>
      </c>
    </row>
    <row r="176" spans="1:7" x14ac:dyDescent="0.25">
      <c r="A176" t="s">
        <v>286</v>
      </c>
      <c r="B176">
        <v>2009</v>
      </c>
      <c r="C176" t="s">
        <v>290</v>
      </c>
      <c r="D176" t="s">
        <v>300</v>
      </c>
      <c r="E176">
        <v>0</v>
      </c>
      <c r="F176" t="s">
        <v>291</v>
      </c>
      <c r="G176" t="s">
        <v>289</v>
      </c>
    </row>
    <row r="177" spans="1:7" x14ac:dyDescent="0.25">
      <c r="A177" t="s">
        <v>286</v>
      </c>
      <c r="B177">
        <v>2009</v>
      </c>
      <c r="C177" t="s">
        <v>305</v>
      </c>
      <c r="D177" t="s">
        <v>300</v>
      </c>
      <c r="E177" s="83">
        <v>-135000000</v>
      </c>
      <c r="F177" t="s">
        <v>291</v>
      </c>
      <c r="G177" t="s">
        <v>289</v>
      </c>
    </row>
    <row r="178" spans="1:7" x14ac:dyDescent="0.25">
      <c r="A178" t="s">
        <v>286</v>
      </c>
      <c r="B178">
        <v>2010</v>
      </c>
      <c r="C178" t="s">
        <v>149</v>
      </c>
      <c r="D178" t="s">
        <v>300</v>
      </c>
      <c r="E178" s="83">
        <v>11424000000</v>
      </c>
      <c r="F178" t="s">
        <v>288</v>
      </c>
      <c r="G178" t="s">
        <v>289</v>
      </c>
    </row>
    <row r="179" spans="1:7" x14ac:dyDescent="0.25">
      <c r="A179" t="s">
        <v>286</v>
      </c>
      <c r="B179">
        <v>2010</v>
      </c>
      <c r="C179" t="s">
        <v>305</v>
      </c>
      <c r="D179" t="s">
        <v>300</v>
      </c>
      <c r="E179" s="83">
        <v>139000000</v>
      </c>
      <c r="F179" t="s">
        <v>291</v>
      </c>
      <c r="G179" t="s">
        <v>289</v>
      </c>
    </row>
    <row r="180" spans="1:7" x14ac:dyDescent="0.25">
      <c r="A180" t="s">
        <v>286</v>
      </c>
      <c r="B180">
        <v>2010</v>
      </c>
      <c r="C180" t="s">
        <v>306</v>
      </c>
      <c r="D180" t="s">
        <v>300</v>
      </c>
      <c r="E180">
        <v>0</v>
      </c>
      <c r="F180" t="s">
        <v>295</v>
      </c>
      <c r="G180" t="s">
        <v>289</v>
      </c>
    </row>
    <row r="181" spans="1:7" x14ac:dyDescent="0.25">
      <c r="A181" t="s">
        <v>286</v>
      </c>
      <c r="B181">
        <v>2011</v>
      </c>
      <c r="C181" t="s">
        <v>149</v>
      </c>
      <c r="D181" t="s">
        <v>300</v>
      </c>
      <c r="E181" s="83">
        <v>9653000000</v>
      </c>
      <c r="F181" t="s">
        <v>288</v>
      </c>
      <c r="G181" t="s">
        <v>289</v>
      </c>
    </row>
    <row r="182" spans="1:7" x14ac:dyDescent="0.25">
      <c r="A182" t="s">
        <v>286</v>
      </c>
      <c r="B182">
        <v>2011</v>
      </c>
      <c r="C182" t="s">
        <v>305</v>
      </c>
      <c r="D182" t="s">
        <v>300</v>
      </c>
      <c r="E182" s="83">
        <v>300000000</v>
      </c>
      <c r="F182" t="s">
        <v>291</v>
      </c>
      <c r="G182" t="s">
        <v>289</v>
      </c>
    </row>
    <row r="183" spans="1:7" x14ac:dyDescent="0.25">
      <c r="A183" t="s">
        <v>286</v>
      </c>
      <c r="B183">
        <v>2012</v>
      </c>
      <c r="C183" t="s">
        <v>149</v>
      </c>
      <c r="D183" t="s">
        <v>300</v>
      </c>
      <c r="E183" s="83">
        <v>8329000000</v>
      </c>
      <c r="F183" t="s">
        <v>288</v>
      </c>
      <c r="G183" t="s">
        <v>289</v>
      </c>
    </row>
    <row r="184" spans="1:7" x14ac:dyDescent="0.25">
      <c r="A184" t="s">
        <v>286</v>
      </c>
      <c r="B184">
        <v>2012</v>
      </c>
      <c r="C184" t="s">
        <v>305</v>
      </c>
      <c r="D184" t="s">
        <v>300</v>
      </c>
      <c r="E184" s="83">
        <v>19000000</v>
      </c>
      <c r="F184" t="s">
        <v>291</v>
      </c>
      <c r="G184" t="s">
        <v>289</v>
      </c>
    </row>
    <row r="185" spans="1:7" x14ac:dyDescent="0.25">
      <c r="A185" t="s">
        <v>286</v>
      </c>
      <c r="B185">
        <v>2007</v>
      </c>
      <c r="C185" t="s">
        <v>149</v>
      </c>
      <c r="D185" t="s">
        <v>301</v>
      </c>
      <c r="E185" s="83">
        <v>6465000000</v>
      </c>
      <c r="F185" t="s">
        <v>288</v>
      </c>
      <c r="G185" t="s">
        <v>289</v>
      </c>
    </row>
    <row r="186" spans="1:7" x14ac:dyDescent="0.25">
      <c r="A186" t="s">
        <v>286</v>
      </c>
      <c r="B186">
        <v>2007</v>
      </c>
      <c r="C186" t="s">
        <v>290</v>
      </c>
      <c r="D186" t="s">
        <v>301</v>
      </c>
      <c r="E186" s="83">
        <v>1256000000</v>
      </c>
      <c r="F186" t="s">
        <v>291</v>
      </c>
      <c r="G186" t="s">
        <v>289</v>
      </c>
    </row>
    <row r="187" spans="1:7" x14ac:dyDescent="0.25">
      <c r="A187" t="s">
        <v>286</v>
      </c>
      <c r="B187">
        <v>2007</v>
      </c>
      <c r="C187" t="s">
        <v>292</v>
      </c>
      <c r="D187" t="s">
        <v>301</v>
      </c>
      <c r="E187">
        <v>0</v>
      </c>
      <c r="F187" t="s">
        <v>293</v>
      </c>
      <c r="G187" t="s">
        <v>289</v>
      </c>
    </row>
    <row r="188" spans="1:7" x14ac:dyDescent="0.25">
      <c r="A188" t="s">
        <v>286</v>
      </c>
      <c r="B188">
        <v>2008</v>
      </c>
      <c r="C188" t="s">
        <v>149</v>
      </c>
      <c r="D188" t="s">
        <v>301</v>
      </c>
      <c r="E188" s="83">
        <v>8344000000</v>
      </c>
      <c r="F188" t="s">
        <v>288</v>
      </c>
      <c r="G188" t="s">
        <v>289</v>
      </c>
    </row>
    <row r="189" spans="1:7" x14ac:dyDescent="0.25">
      <c r="A189" t="s">
        <v>286</v>
      </c>
      <c r="B189">
        <v>2008</v>
      </c>
      <c r="C189" t="s">
        <v>290</v>
      </c>
      <c r="D189" t="s">
        <v>301</v>
      </c>
      <c r="E189" s="83">
        <v>1868000000</v>
      </c>
      <c r="F189" t="s">
        <v>291</v>
      </c>
      <c r="G189" t="s">
        <v>289</v>
      </c>
    </row>
    <row r="190" spans="1:7" x14ac:dyDescent="0.25">
      <c r="A190" t="s">
        <v>286</v>
      </c>
      <c r="B190">
        <v>2009</v>
      </c>
      <c r="C190" t="s">
        <v>149</v>
      </c>
      <c r="D190" t="s">
        <v>301</v>
      </c>
      <c r="E190" s="83">
        <v>10407000000</v>
      </c>
      <c r="F190" t="s">
        <v>288</v>
      </c>
      <c r="G190" t="s">
        <v>289</v>
      </c>
    </row>
    <row r="191" spans="1:7" x14ac:dyDescent="0.25">
      <c r="A191" t="s">
        <v>286</v>
      </c>
      <c r="B191">
        <v>2009</v>
      </c>
      <c r="C191" t="s">
        <v>304</v>
      </c>
      <c r="D191" t="s">
        <v>301</v>
      </c>
      <c r="E191" s="83">
        <v>230000000</v>
      </c>
      <c r="F191" t="s">
        <v>293</v>
      </c>
      <c r="G191" t="s">
        <v>289</v>
      </c>
    </row>
    <row r="192" spans="1:7" x14ac:dyDescent="0.25">
      <c r="A192" t="s">
        <v>286</v>
      </c>
      <c r="B192">
        <v>2009</v>
      </c>
      <c r="C192" t="s">
        <v>290</v>
      </c>
      <c r="D192" t="s">
        <v>301</v>
      </c>
      <c r="E192" s="83">
        <v>-143000000</v>
      </c>
      <c r="F192" t="s">
        <v>291</v>
      </c>
      <c r="G192" t="s">
        <v>289</v>
      </c>
    </row>
    <row r="193" spans="1:7" x14ac:dyDescent="0.25">
      <c r="A193" t="s">
        <v>286</v>
      </c>
      <c r="B193">
        <v>2009</v>
      </c>
      <c r="C193" t="s">
        <v>305</v>
      </c>
      <c r="D193" t="s">
        <v>301</v>
      </c>
      <c r="E193" s="83">
        <v>1326000000</v>
      </c>
      <c r="F193" t="s">
        <v>291</v>
      </c>
      <c r="G193" t="s">
        <v>289</v>
      </c>
    </row>
    <row r="194" spans="1:7" x14ac:dyDescent="0.25">
      <c r="A194" t="s">
        <v>286</v>
      </c>
      <c r="B194">
        <v>2010</v>
      </c>
      <c r="C194" t="s">
        <v>149</v>
      </c>
      <c r="D194" t="s">
        <v>301</v>
      </c>
      <c r="E194" s="83">
        <v>8360000000</v>
      </c>
      <c r="F194" t="s">
        <v>288</v>
      </c>
      <c r="G194" t="s">
        <v>289</v>
      </c>
    </row>
    <row r="195" spans="1:7" x14ac:dyDescent="0.25">
      <c r="A195" t="s">
        <v>286</v>
      </c>
      <c r="B195">
        <v>2010</v>
      </c>
      <c r="C195" t="s">
        <v>305</v>
      </c>
      <c r="D195" t="s">
        <v>301</v>
      </c>
      <c r="E195" s="83">
        <v>1167000000</v>
      </c>
      <c r="F195" t="s">
        <v>291</v>
      </c>
      <c r="G195" t="s">
        <v>289</v>
      </c>
    </row>
    <row r="196" spans="1:7" x14ac:dyDescent="0.25">
      <c r="A196" t="s">
        <v>286</v>
      </c>
      <c r="B196">
        <v>2010</v>
      </c>
      <c r="C196" t="s">
        <v>306</v>
      </c>
      <c r="D196" t="s">
        <v>301</v>
      </c>
      <c r="E196">
        <v>0</v>
      </c>
      <c r="F196" t="s">
        <v>295</v>
      </c>
      <c r="G196" t="s">
        <v>289</v>
      </c>
    </row>
    <row r="197" spans="1:7" x14ac:dyDescent="0.25">
      <c r="A197" t="s">
        <v>286</v>
      </c>
      <c r="B197">
        <v>2011</v>
      </c>
      <c r="C197" t="s">
        <v>149</v>
      </c>
      <c r="D197" t="s">
        <v>301</v>
      </c>
      <c r="E197" s="83">
        <v>5738000000</v>
      </c>
      <c r="F197" t="s">
        <v>288</v>
      </c>
      <c r="G197" t="s">
        <v>289</v>
      </c>
    </row>
    <row r="198" spans="1:7" x14ac:dyDescent="0.25">
      <c r="A198" t="s">
        <v>286</v>
      </c>
      <c r="B198">
        <v>2011</v>
      </c>
      <c r="C198" t="s">
        <v>305</v>
      </c>
      <c r="D198" t="s">
        <v>301</v>
      </c>
      <c r="E198" s="83">
        <v>981000000</v>
      </c>
      <c r="F198" t="s">
        <v>291</v>
      </c>
      <c r="G198" t="s">
        <v>289</v>
      </c>
    </row>
    <row r="199" spans="1:7" x14ac:dyDescent="0.25">
      <c r="A199" t="s">
        <v>286</v>
      </c>
      <c r="B199">
        <v>2012</v>
      </c>
      <c r="C199" t="s">
        <v>149</v>
      </c>
      <c r="D199" t="s">
        <v>301</v>
      </c>
      <c r="E199" s="83">
        <v>4107000000</v>
      </c>
      <c r="F199" t="s">
        <v>288</v>
      </c>
      <c r="G199" t="s">
        <v>289</v>
      </c>
    </row>
    <row r="200" spans="1:7" x14ac:dyDescent="0.25">
      <c r="A200" t="s">
        <v>286</v>
      </c>
      <c r="B200">
        <v>2012</v>
      </c>
      <c r="C200" t="s">
        <v>305</v>
      </c>
      <c r="D200" t="s">
        <v>301</v>
      </c>
      <c r="E200" s="83">
        <v>-155000000</v>
      </c>
      <c r="F200" t="s">
        <v>291</v>
      </c>
      <c r="G200" t="s">
        <v>289</v>
      </c>
    </row>
    <row r="201" spans="1:7" x14ac:dyDescent="0.25">
      <c r="A201" t="s">
        <v>286</v>
      </c>
      <c r="B201">
        <v>2007</v>
      </c>
      <c r="C201" t="s">
        <v>149</v>
      </c>
      <c r="D201" t="s">
        <v>302</v>
      </c>
      <c r="E201" s="83">
        <v>1250000000</v>
      </c>
      <c r="F201" t="s">
        <v>288</v>
      </c>
      <c r="G201" t="s">
        <v>289</v>
      </c>
    </row>
    <row r="202" spans="1:7" x14ac:dyDescent="0.25">
      <c r="A202" t="s">
        <v>286</v>
      </c>
      <c r="B202">
        <v>2007</v>
      </c>
      <c r="C202" t="s">
        <v>290</v>
      </c>
      <c r="D202" t="s">
        <v>302</v>
      </c>
      <c r="E202">
        <v>0</v>
      </c>
      <c r="F202" t="s">
        <v>291</v>
      </c>
      <c r="G202" t="s">
        <v>289</v>
      </c>
    </row>
    <row r="203" spans="1:7" x14ac:dyDescent="0.25">
      <c r="A203" t="s">
        <v>286</v>
      </c>
      <c r="B203">
        <v>2007</v>
      </c>
      <c r="C203" t="s">
        <v>292</v>
      </c>
      <c r="D203" t="s">
        <v>302</v>
      </c>
      <c r="E203">
        <v>0</v>
      </c>
      <c r="F203" t="s">
        <v>293</v>
      </c>
      <c r="G203" t="s">
        <v>289</v>
      </c>
    </row>
    <row r="204" spans="1:7" x14ac:dyDescent="0.25">
      <c r="A204" t="s">
        <v>286</v>
      </c>
      <c r="B204">
        <v>2008</v>
      </c>
      <c r="C204" t="s">
        <v>149</v>
      </c>
      <c r="D204" t="s">
        <v>302</v>
      </c>
      <c r="E204" s="83">
        <v>1058000000</v>
      </c>
      <c r="F204" t="s">
        <v>288</v>
      </c>
      <c r="G204" t="s">
        <v>289</v>
      </c>
    </row>
    <row r="205" spans="1:7" x14ac:dyDescent="0.25">
      <c r="A205" t="s">
        <v>286</v>
      </c>
      <c r="B205">
        <v>2008</v>
      </c>
      <c r="C205" t="s">
        <v>290</v>
      </c>
      <c r="D205" t="s">
        <v>302</v>
      </c>
      <c r="E205">
        <v>0</v>
      </c>
      <c r="F205" t="s">
        <v>291</v>
      </c>
      <c r="G205" t="s">
        <v>289</v>
      </c>
    </row>
    <row r="206" spans="1:7" x14ac:dyDescent="0.25">
      <c r="A206" t="s">
        <v>286</v>
      </c>
      <c r="B206">
        <v>2009</v>
      </c>
      <c r="C206" t="s">
        <v>149</v>
      </c>
      <c r="D206" t="s">
        <v>302</v>
      </c>
      <c r="E206" s="83">
        <v>1296000000</v>
      </c>
      <c r="F206" t="s">
        <v>288</v>
      </c>
      <c r="G206" t="s">
        <v>289</v>
      </c>
    </row>
    <row r="207" spans="1:7" x14ac:dyDescent="0.25">
      <c r="A207" t="s">
        <v>286</v>
      </c>
      <c r="B207">
        <v>2009</v>
      </c>
      <c r="C207" t="s">
        <v>304</v>
      </c>
      <c r="D207" t="s">
        <v>302</v>
      </c>
      <c r="E207" s="83">
        <v>38000000</v>
      </c>
      <c r="F207" t="s">
        <v>293</v>
      </c>
      <c r="G207" t="s">
        <v>289</v>
      </c>
    </row>
    <row r="208" spans="1:7" x14ac:dyDescent="0.25">
      <c r="A208" t="s">
        <v>286</v>
      </c>
      <c r="B208">
        <v>2009</v>
      </c>
      <c r="C208" t="s">
        <v>290</v>
      </c>
      <c r="D208" t="s">
        <v>302</v>
      </c>
      <c r="E208">
        <v>0</v>
      </c>
      <c r="F208" t="s">
        <v>291</v>
      </c>
      <c r="G208" t="s">
        <v>289</v>
      </c>
    </row>
    <row r="209" spans="1:7" x14ac:dyDescent="0.25">
      <c r="A209" t="s">
        <v>286</v>
      </c>
      <c r="B209">
        <v>2009</v>
      </c>
      <c r="C209" t="s">
        <v>305</v>
      </c>
      <c r="D209" t="s">
        <v>302</v>
      </c>
      <c r="E209">
        <v>0</v>
      </c>
      <c r="F209" t="s">
        <v>291</v>
      </c>
      <c r="G209" t="s">
        <v>289</v>
      </c>
    </row>
    <row r="210" spans="1:7" x14ac:dyDescent="0.25">
      <c r="A210" t="s">
        <v>286</v>
      </c>
      <c r="B210">
        <v>2010</v>
      </c>
      <c r="C210" t="s">
        <v>149</v>
      </c>
      <c r="D210" t="s">
        <v>302</v>
      </c>
      <c r="E210" s="83">
        <v>684000000</v>
      </c>
      <c r="F210" t="s">
        <v>288</v>
      </c>
      <c r="G210" t="s">
        <v>289</v>
      </c>
    </row>
    <row r="211" spans="1:7" x14ac:dyDescent="0.25">
      <c r="A211" t="s">
        <v>286</v>
      </c>
      <c r="B211">
        <v>2010</v>
      </c>
      <c r="C211" t="s">
        <v>305</v>
      </c>
      <c r="D211" t="s">
        <v>302</v>
      </c>
      <c r="E211">
        <v>0</v>
      </c>
      <c r="F211" t="s">
        <v>291</v>
      </c>
      <c r="G211" t="s">
        <v>289</v>
      </c>
    </row>
    <row r="212" spans="1:7" x14ac:dyDescent="0.25">
      <c r="A212" t="s">
        <v>286</v>
      </c>
      <c r="B212">
        <v>2010</v>
      </c>
      <c r="C212" t="s">
        <v>306</v>
      </c>
      <c r="D212" t="s">
        <v>302</v>
      </c>
      <c r="E212">
        <v>0</v>
      </c>
      <c r="F212" t="s">
        <v>295</v>
      </c>
      <c r="G212" t="s">
        <v>289</v>
      </c>
    </row>
    <row r="213" spans="1:7" x14ac:dyDescent="0.25">
      <c r="A213" t="s">
        <v>286</v>
      </c>
      <c r="B213">
        <v>2011</v>
      </c>
      <c r="C213" t="s">
        <v>149</v>
      </c>
      <c r="D213" t="s">
        <v>302</v>
      </c>
      <c r="E213" s="83">
        <v>609000000</v>
      </c>
      <c r="F213" t="s">
        <v>288</v>
      </c>
      <c r="G213" t="s">
        <v>289</v>
      </c>
    </row>
    <row r="214" spans="1:7" x14ac:dyDescent="0.25">
      <c r="A214" t="s">
        <v>286</v>
      </c>
      <c r="B214">
        <v>2011</v>
      </c>
      <c r="C214" t="s">
        <v>305</v>
      </c>
      <c r="D214" t="s">
        <v>302</v>
      </c>
      <c r="E214">
        <v>0</v>
      </c>
      <c r="F214" t="s">
        <v>291</v>
      </c>
      <c r="G214" t="s">
        <v>289</v>
      </c>
    </row>
    <row r="215" spans="1:7" x14ac:dyDescent="0.25">
      <c r="A215" t="s">
        <v>286</v>
      </c>
      <c r="B215">
        <v>2012</v>
      </c>
      <c r="C215" t="s">
        <v>149</v>
      </c>
      <c r="D215" t="s">
        <v>302</v>
      </c>
      <c r="E215" s="83">
        <v>670000000</v>
      </c>
      <c r="F215" t="s">
        <v>288</v>
      </c>
      <c r="G215" t="s">
        <v>289</v>
      </c>
    </row>
    <row r="216" spans="1:7" x14ac:dyDescent="0.25">
      <c r="A216" t="s">
        <v>286</v>
      </c>
      <c r="B216">
        <v>2012</v>
      </c>
      <c r="C216" t="s">
        <v>305</v>
      </c>
      <c r="D216" t="s">
        <v>302</v>
      </c>
      <c r="E216">
        <v>0</v>
      </c>
      <c r="F216" t="s">
        <v>291</v>
      </c>
      <c r="G216" t="s">
        <v>289</v>
      </c>
    </row>
    <row r="217" spans="1:7" x14ac:dyDescent="0.25">
      <c r="A217" t="s">
        <v>286</v>
      </c>
      <c r="B217">
        <v>2007</v>
      </c>
      <c r="C217" t="s">
        <v>149</v>
      </c>
      <c r="D217" t="s">
        <v>303</v>
      </c>
      <c r="E217" s="83">
        <v>628000000</v>
      </c>
      <c r="F217" t="s">
        <v>288</v>
      </c>
      <c r="G217" t="s">
        <v>289</v>
      </c>
    </row>
    <row r="218" spans="1:7" x14ac:dyDescent="0.25">
      <c r="A218" t="s">
        <v>286</v>
      </c>
      <c r="B218">
        <v>2007</v>
      </c>
      <c r="C218" t="s">
        <v>290</v>
      </c>
      <c r="D218" t="s">
        <v>303</v>
      </c>
      <c r="E218">
        <v>0</v>
      </c>
      <c r="F218" t="s">
        <v>291</v>
      </c>
      <c r="G218" t="s">
        <v>289</v>
      </c>
    </row>
    <row r="219" spans="1:7" x14ac:dyDescent="0.25">
      <c r="A219" t="s">
        <v>286</v>
      </c>
      <c r="B219">
        <v>2007</v>
      </c>
      <c r="C219" t="s">
        <v>292</v>
      </c>
      <c r="D219" t="s">
        <v>303</v>
      </c>
      <c r="E219">
        <v>0</v>
      </c>
      <c r="F219" t="s">
        <v>293</v>
      </c>
      <c r="G219" t="s">
        <v>289</v>
      </c>
    </row>
    <row r="220" spans="1:7" x14ac:dyDescent="0.25">
      <c r="A220" t="s">
        <v>286</v>
      </c>
      <c r="B220">
        <v>2008</v>
      </c>
      <c r="C220" t="s">
        <v>149</v>
      </c>
      <c r="D220" t="s">
        <v>303</v>
      </c>
      <c r="E220" s="83">
        <v>5000000</v>
      </c>
      <c r="F220" t="s">
        <v>288</v>
      </c>
      <c r="G220" t="s">
        <v>289</v>
      </c>
    </row>
    <row r="221" spans="1:7" x14ac:dyDescent="0.25">
      <c r="A221" t="s">
        <v>286</v>
      </c>
      <c r="B221">
        <v>2008</v>
      </c>
      <c r="C221" t="s">
        <v>290</v>
      </c>
      <c r="D221" t="s">
        <v>303</v>
      </c>
      <c r="E221" s="83">
        <v>1319000000</v>
      </c>
      <c r="F221" t="s">
        <v>291</v>
      </c>
      <c r="G221" t="s">
        <v>289</v>
      </c>
    </row>
    <row r="222" spans="1:7" x14ac:dyDescent="0.25">
      <c r="A222" t="s">
        <v>286</v>
      </c>
      <c r="B222">
        <v>2009</v>
      </c>
      <c r="C222" t="s">
        <v>149</v>
      </c>
      <c r="D222" t="s">
        <v>303</v>
      </c>
      <c r="E222" s="83">
        <v>102000000</v>
      </c>
      <c r="F222" t="s">
        <v>288</v>
      </c>
      <c r="G222" t="s">
        <v>289</v>
      </c>
    </row>
    <row r="223" spans="1:7" x14ac:dyDescent="0.25">
      <c r="A223" t="s">
        <v>286</v>
      </c>
      <c r="B223">
        <v>2009</v>
      </c>
      <c r="C223" t="s">
        <v>304</v>
      </c>
      <c r="D223" t="s">
        <v>303</v>
      </c>
      <c r="E223">
        <v>0</v>
      </c>
      <c r="F223" t="s">
        <v>293</v>
      </c>
      <c r="G223" t="s">
        <v>289</v>
      </c>
    </row>
    <row r="224" spans="1:7" x14ac:dyDescent="0.25">
      <c r="A224" t="s">
        <v>286</v>
      </c>
      <c r="B224">
        <v>2009</v>
      </c>
      <c r="C224" t="s">
        <v>290</v>
      </c>
      <c r="D224" t="s">
        <v>303</v>
      </c>
      <c r="E224">
        <v>0</v>
      </c>
      <c r="F224" t="s">
        <v>291</v>
      </c>
      <c r="G224" t="s">
        <v>289</v>
      </c>
    </row>
    <row r="225" spans="1:7" x14ac:dyDescent="0.25">
      <c r="A225" t="s">
        <v>286</v>
      </c>
      <c r="B225">
        <v>2009</v>
      </c>
      <c r="C225" t="s">
        <v>305</v>
      </c>
      <c r="D225" t="s">
        <v>303</v>
      </c>
      <c r="E225" s="83">
        <v>443000000</v>
      </c>
      <c r="F225" t="s">
        <v>291</v>
      </c>
      <c r="G225" t="s">
        <v>289</v>
      </c>
    </row>
    <row r="226" spans="1:7" x14ac:dyDescent="0.25">
      <c r="A226" t="s">
        <v>286</v>
      </c>
      <c r="B226">
        <v>2010</v>
      </c>
      <c r="C226" t="s">
        <v>149</v>
      </c>
      <c r="D226" t="s">
        <v>303</v>
      </c>
      <c r="E226" s="83">
        <v>38000000</v>
      </c>
      <c r="F226" t="s">
        <v>288</v>
      </c>
      <c r="G226" t="s">
        <v>289</v>
      </c>
    </row>
    <row r="227" spans="1:7" x14ac:dyDescent="0.25">
      <c r="A227" t="s">
        <v>286</v>
      </c>
      <c r="B227">
        <v>2010</v>
      </c>
      <c r="C227" t="s">
        <v>305</v>
      </c>
      <c r="D227" t="s">
        <v>303</v>
      </c>
      <c r="E227" s="83">
        <v>12000000</v>
      </c>
      <c r="F227" t="s">
        <v>291</v>
      </c>
      <c r="G227" t="s">
        <v>289</v>
      </c>
    </row>
    <row r="228" spans="1:7" x14ac:dyDescent="0.25">
      <c r="A228" t="s">
        <v>286</v>
      </c>
      <c r="B228">
        <v>2010</v>
      </c>
      <c r="C228" t="s">
        <v>306</v>
      </c>
      <c r="D228" t="s">
        <v>303</v>
      </c>
      <c r="E228">
        <v>0</v>
      </c>
      <c r="F228" t="s">
        <v>295</v>
      </c>
      <c r="G228" t="s">
        <v>289</v>
      </c>
    </row>
    <row r="229" spans="1:7" x14ac:dyDescent="0.25">
      <c r="A229" t="s">
        <v>286</v>
      </c>
      <c r="B229">
        <v>2011</v>
      </c>
      <c r="C229" t="s">
        <v>149</v>
      </c>
      <c r="D229" t="s">
        <v>303</v>
      </c>
      <c r="E229">
        <v>0</v>
      </c>
      <c r="F229" t="s">
        <v>288</v>
      </c>
      <c r="G229" t="s">
        <v>289</v>
      </c>
    </row>
    <row r="230" spans="1:7" x14ac:dyDescent="0.25">
      <c r="A230" t="s">
        <v>286</v>
      </c>
      <c r="B230">
        <v>2011</v>
      </c>
      <c r="C230" t="s">
        <v>305</v>
      </c>
      <c r="D230" t="s">
        <v>303</v>
      </c>
      <c r="E230">
        <v>0</v>
      </c>
      <c r="F230" t="s">
        <v>291</v>
      </c>
      <c r="G230" t="s">
        <v>289</v>
      </c>
    </row>
    <row r="231" spans="1:7" x14ac:dyDescent="0.25">
      <c r="A231" t="s">
        <v>286</v>
      </c>
      <c r="B231">
        <v>2012</v>
      </c>
      <c r="C231" t="s">
        <v>149</v>
      </c>
      <c r="D231" t="s">
        <v>303</v>
      </c>
      <c r="E231" s="83">
        <v>101000000</v>
      </c>
      <c r="F231" t="s">
        <v>288</v>
      </c>
      <c r="G231" t="s">
        <v>289</v>
      </c>
    </row>
    <row r="232" spans="1:7" x14ac:dyDescent="0.25">
      <c r="A232" t="s">
        <v>286</v>
      </c>
      <c r="B232">
        <v>2012</v>
      </c>
      <c r="C232" t="s">
        <v>305</v>
      </c>
      <c r="D232" t="s">
        <v>303</v>
      </c>
      <c r="E232" s="83">
        <v>54000000</v>
      </c>
      <c r="F232" t="s">
        <v>291</v>
      </c>
      <c r="G232" t="s">
        <v>289</v>
      </c>
    </row>
    <row r="233" spans="1:7" x14ac:dyDescent="0.25">
      <c r="A233" t="s">
        <v>286</v>
      </c>
      <c r="B233">
        <v>2013</v>
      </c>
      <c r="C233" t="s">
        <v>149</v>
      </c>
      <c r="D233" t="s">
        <v>287</v>
      </c>
      <c r="E233" s="83">
        <v>56029000000</v>
      </c>
      <c r="F233" t="s">
        <v>288</v>
      </c>
      <c r="G233" t="s">
        <v>289</v>
      </c>
    </row>
    <row r="234" spans="1:7" x14ac:dyDescent="0.25">
      <c r="A234" t="s">
        <v>286</v>
      </c>
      <c r="B234">
        <v>2013</v>
      </c>
      <c r="C234" t="s">
        <v>305</v>
      </c>
      <c r="D234" t="s">
        <v>287</v>
      </c>
      <c r="E234" s="83">
        <v>8925000000</v>
      </c>
      <c r="F234" t="s">
        <v>291</v>
      </c>
      <c r="G234" t="s">
        <v>289</v>
      </c>
    </row>
    <row r="235" spans="1:7" x14ac:dyDescent="0.25">
      <c r="A235" t="s">
        <v>286</v>
      </c>
      <c r="B235">
        <v>2013</v>
      </c>
      <c r="C235" t="s">
        <v>307</v>
      </c>
      <c r="D235" t="s">
        <v>287</v>
      </c>
      <c r="E235">
        <v>0</v>
      </c>
      <c r="F235" t="s">
        <v>295</v>
      </c>
      <c r="G235" t="s">
        <v>289</v>
      </c>
    </row>
    <row r="236" spans="1:7" x14ac:dyDescent="0.25">
      <c r="A236" t="s">
        <v>286</v>
      </c>
      <c r="B236">
        <v>2014</v>
      </c>
      <c r="C236" t="s">
        <v>149</v>
      </c>
      <c r="D236" t="s">
        <v>287</v>
      </c>
      <c r="E236" s="83">
        <v>56336000000</v>
      </c>
      <c r="F236" t="s">
        <v>288</v>
      </c>
      <c r="G236" t="s">
        <v>289</v>
      </c>
    </row>
    <row r="237" spans="1:7" x14ac:dyDescent="0.25">
      <c r="A237" t="s">
        <v>286</v>
      </c>
      <c r="B237">
        <v>2014</v>
      </c>
      <c r="C237" t="s">
        <v>305</v>
      </c>
      <c r="D237" t="s">
        <v>287</v>
      </c>
      <c r="E237" s="83">
        <v>5632000000</v>
      </c>
      <c r="F237" t="s">
        <v>291</v>
      </c>
      <c r="G237" t="s">
        <v>289</v>
      </c>
    </row>
    <row r="238" spans="1:7" x14ac:dyDescent="0.25">
      <c r="A238" t="s">
        <v>286</v>
      </c>
      <c r="B238">
        <v>2014</v>
      </c>
      <c r="C238" t="s">
        <v>308</v>
      </c>
      <c r="D238" t="s">
        <v>287</v>
      </c>
      <c r="E238">
        <v>0</v>
      </c>
      <c r="F238" t="s">
        <v>293</v>
      </c>
      <c r="G238" t="s">
        <v>289</v>
      </c>
    </row>
    <row r="239" spans="1:7" x14ac:dyDescent="0.25">
      <c r="A239" t="s">
        <v>286</v>
      </c>
      <c r="B239">
        <v>2015</v>
      </c>
      <c r="C239" t="s">
        <v>149</v>
      </c>
      <c r="D239" t="s">
        <v>287</v>
      </c>
      <c r="E239" s="83">
        <v>56169000000</v>
      </c>
      <c r="F239" t="s">
        <v>288</v>
      </c>
      <c r="G239" t="s">
        <v>289</v>
      </c>
    </row>
    <row r="240" spans="1:7" x14ac:dyDescent="0.25">
      <c r="A240" t="s">
        <v>286</v>
      </c>
      <c r="B240">
        <v>2015</v>
      </c>
      <c r="C240" t="s">
        <v>305</v>
      </c>
      <c r="D240" t="s">
        <v>287</v>
      </c>
      <c r="E240" s="83">
        <v>3302000000</v>
      </c>
      <c r="F240" t="s">
        <v>291</v>
      </c>
      <c r="G240" t="s">
        <v>289</v>
      </c>
    </row>
    <row r="241" spans="1:7" x14ac:dyDescent="0.25">
      <c r="A241" t="s">
        <v>286</v>
      </c>
      <c r="B241">
        <v>2015</v>
      </c>
      <c r="C241" t="s">
        <v>309</v>
      </c>
      <c r="D241" t="s">
        <v>287</v>
      </c>
      <c r="E241">
        <v>0</v>
      </c>
      <c r="F241" t="s">
        <v>295</v>
      </c>
      <c r="G241" t="s">
        <v>289</v>
      </c>
    </row>
    <row r="242" spans="1:7" x14ac:dyDescent="0.25">
      <c r="A242" t="s">
        <v>286</v>
      </c>
      <c r="B242">
        <v>2016</v>
      </c>
      <c r="C242" t="s">
        <v>149</v>
      </c>
      <c r="D242" t="s">
        <v>287</v>
      </c>
      <c r="E242" s="83">
        <v>55971000000</v>
      </c>
      <c r="F242" t="s">
        <v>288</v>
      </c>
      <c r="G242" t="s">
        <v>289</v>
      </c>
    </row>
    <row r="243" spans="1:7" x14ac:dyDescent="0.25">
      <c r="A243" t="s">
        <v>286</v>
      </c>
      <c r="B243">
        <v>2016</v>
      </c>
      <c r="C243" t="s">
        <v>305</v>
      </c>
      <c r="D243" t="s">
        <v>287</v>
      </c>
      <c r="E243" s="83">
        <v>1964000000</v>
      </c>
      <c r="F243" t="s">
        <v>291</v>
      </c>
      <c r="G243" t="s">
        <v>289</v>
      </c>
    </row>
    <row r="244" spans="1:7" x14ac:dyDescent="0.25">
      <c r="A244" t="s">
        <v>286</v>
      </c>
      <c r="B244">
        <v>2017</v>
      </c>
      <c r="C244" t="s">
        <v>149</v>
      </c>
      <c r="D244" t="s">
        <v>287</v>
      </c>
      <c r="E244" s="83">
        <v>55311000000</v>
      </c>
      <c r="F244" t="s">
        <v>288</v>
      </c>
      <c r="G244" t="s">
        <v>289</v>
      </c>
    </row>
    <row r="245" spans="1:7" x14ac:dyDescent="0.25">
      <c r="A245" t="s">
        <v>286</v>
      </c>
      <c r="B245">
        <v>2017</v>
      </c>
      <c r="C245" t="s">
        <v>305</v>
      </c>
      <c r="D245" t="s">
        <v>287</v>
      </c>
      <c r="E245" s="83">
        <v>2349000000</v>
      </c>
      <c r="F245" t="s">
        <v>291</v>
      </c>
      <c r="G245" t="s">
        <v>289</v>
      </c>
    </row>
    <row r="246" spans="1:7" x14ac:dyDescent="0.25">
      <c r="A246" t="s">
        <v>286</v>
      </c>
      <c r="B246">
        <v>2018</v>
      </c>
      <c r="C246" t="s">
        <v>149</v>
      </c>
      <c r="D246" t="s">
        <v>287</v>
      </c>
      <c r="E246" s="83">
        <v>55582000000</v>
      </c>
      <c r="F246" t="s">
        <v>288</v>
      </c>
      <c r="G246" t="s">
        <v>289</v>
      </c>
    </row>
    <row r="247" spans="1:7" x14ac:dyDescent="0.25">
      <c r="A247" t="s">
        <v>286</v>
      </c>
      <c r="B247">
        <v>2018</v>
      </c>
      <c r="C247" t="s">
        <v>305</v>
      </c>
      <c r="D247" t="s">
        <v>287</v>
      </c>
      <c r="E247" s="83">
        <v>2385000000</v>
      </c>
      <c r="F247" t="s">
        <v>291</v>
      </c>
      <c r="G247" t="s">
        <v>289</v>
      </c>
    </row>
    <row r="248" spans="1:7" x14ac:dyDescent="0.25">
      <c r="A248" t="s">
        <v>286</v>
      </c>
      <c r="B248">
        <v>2018</v>
      </c>
      <c r="C248" t="s">
        <v>310</v>
      </c>
      <c r="D248" t="s">
        <v>287</v>
      </c>
      <c r="E248">
        <v>0</v>
      </c>
      <c r="F248" t="s">
        <v>311</v>
      </c>
      <c r="G248" t="s">
        <v>289</v>
      </c>
    </row>
    <row r="249" spans="1:7" x14ac:dyDescent="0.25">
      <c r="A249" t="s">
        <v>286</v>
      </c>
      <c r="B249">
        <v>2019</v>
      </c>
      <c r="C249" t="s">
        <v>149</v>
      </c>
      <c r="D249" t="s">
        <v>287</v>
      </c>
      <c r="E249" s="83">
        <v>60585000000</v>
      </c>
      <c r="F249" t="s">
        <v>288</v>
      </c>
      <c r="G249" t="s">
        <v>289</v>
      </c>
    </row>
    <row r="250" spans="1:7" x14ac:dyDescent="0.25">
      <c r="A250" t="s">
        <v>286</v>
      </c>
      <c r="B250">
        <v>2019</v>
      </c>
      <c r="C250" t="s">
        <v>305</v>
      </c>
      <c r="D250" t="s">
        <v>287</v>
      </c>
      <c r="E250" s="83">
        <v>3161000000</v>
      </c>
      <c r="F250" t="s">
        <v>291</v>
      </c>
      <c r="G250" t="s">
        <v>289</v>
      </c>
    </row>
    <row r="251" spans="1:7" x14ac:dyDescent="0.25">
      <c r="A251" t="s">
        <v>286</v>
      </c>
      <c r="B251">
        <v>2013</v>
      </c>
      <c r="C251" t="s">
        <v>149</v>
      </c>
      <c r="D251" t="s">
        <v>298</v>
      </c>
      <c r="E251" s="83">
        <v>44700000000</v>
      </c>
      <c r="F251" t="s">
        <v>288</v>
      </c>
      <c r="G251" t="s">
        <v>289</v>
      </c>
    </row>
    <row r="252" spans="1:7" x14ac:dyDescent="0.25">
      <c r="A252" t="s">
        <v>286</v>
      </c>
      <c r="B252">
        <v>2013</v>
      </c>
      <c r="C252" t="s">
        <v>305</v>
      </c>
      <c r="D252" t="s">
        <v>298</v>
      </c>
      <c r="E252" s="83">
        <v>34464000000</v>
      </c>
      <c r="F252" t="s">
        <v>291</v>
      </c>
      <c r="G252" t="s">
        <v>289</v>
      </c>
    </row>
    <row r="253" spans="1:7" x14ac:dyDescent="0.25">
      <c r="A253" t="s">
        <v>286</v>
      </c>
      <c r="B253">
        <v>2013</v>
      </c>
      <c r="C253" t="s">
        <v>307</v>
      </c>
      <c r="D253" t="s">
        <v>298</v>
      </c>
      <c r="E253" s="83">
        <v>9000000</v>
      </c>
      <c r="F253" t="s">
        <v>295</v>
      </c>
      <c r="G253" t="s">
        <v>289</v>
      </c>
    </row>
    <row r="254" spans="1:7" x14ac:dyDescent="0.25">
      <c r="A254" t="s">
        <v>286</v>
      </c>
      <c r="B254">
        <v>2014</v>
      </c>
      <c r="C254" t="s">
        <v>149</v>
      </c>
      <c r="D254" t="s">
        <v>298</v>
      </c>
      <c r="E254" s="83">
        <v>41012000000</v>
      </c>
      <c r="F254" t="s">
        <v>288</v>
      </c>
      <c r="G254" t="s">
        <v>289</v>
      </c>
    </row>
    <row r="255" spans="1:7" x14ac:dyDescent="0.25">
      <c r="A255" t="s">
        <v>286</v>
      </c>
      <c r="B255">
        <v>2014</v>
      </c>
      <c r="C255" t="s">
        <v>305</v>
      </c>
      <c r="D255" t="s">
        <v>298</v>
      </c>
      <c r="E255" s="83">
        <v>35895000000</v>
      </c>
      <c r="F255" t="s">
        <v>291</v>
      </c>
      <c r="G255" t="s">
        <v>289</v>
      </c>
    </row>
    <row r="256" spans="1:7" x14ac:dyDescent="0.25">
      <c r="A256" t="s">
        <v>286</v>
      </c>
      <c r="B256">
        <v>2014</v>
      </c>
      <c r="C256" t="s">
        <v>308</v>
      </c>
      <c r="D256" t="s">
        <v>298</v>
      </c>
      <c r="E256">
        <v>0</v>
      </c>
      <c r="F256" t="s">
        <v>293</v>
      </c>
      <c r="G256" t="s">
        <v>289</v>
      </c>
    </row>
    <row r="257" spans="1:7" x14ac:dyDescent="0.25">
      <c r="A257" t="s">
        <v>286</v>
      </c>
      <c r="B257">
        <v>2015</v>
      </c>
      <c r="C257" t="s">
        <v>149</v>
      </c>
      <c r="D257" t="s">
        <v>298</v>
      </c>
      <c r="E257" s="83">
        <v>41198000000</v>
      </c>
      <c r="F257" t="s">
        <v>288</v>
      </c>
      <c r="G257" t="s">
        <v>289</v>
      </c>
    </row>
    <row r="258" spans="1:7" x14ac:dyDescent="0.25">
      <c r="A258" t="s">
        <v>286</v>
      </c>
      <c r="B258">
        <v>2015</v>
      </c>
      <c r="C258" t="s">
        <v>305</v>
      </c>
      <c r="D258" t="s">
        <v>298</v>
      </c>
      <c r="E258" s="83">
        <v>23328000000</v>
      </c>
      <c r="F258" t="s">
        <v>291</v>
      </c>
      <c r="G258" t="s">
        <v>289</v>
      </c>
    </row>
    <row r="259" spans="1:7" x14ac:dyDescent="0.25">
      <c r="A259" t="s">
        <v>286</v>
      </c>
      <c r="B259">
        <v>2015</v>
      </c>
      <c r="C259" t="s">
        <v>309</v>
      </c>
      <c r="D259" t="s">
        <v>298</v>
      </c>
      <c r="E259">
        <v>0</v>
      </c>
      <c r="F259" t="s">
        <v>295</v>
      </c>
      <c r="G259" t="s">
        <v>289</v>
      </c>
    </row>
    <row r="260" spans="1:7" x14ac:dyDescent="0.25">
      <c r="A260" t="s">
        <v>286</v>
      </c>
      <c r="B260">
        <v>2016</v>
      </c>
      <c r="C260" t="s">
        <v>149</v>
      </c>
      <c r="D260" t="s">
        <v>298</v>
      </c>
      <c r="E260" s="83">
        <v>41789000000</v>
      </c>
      <c r="F260" t="s">
        <v>288</v>
      </c>
      <c r="G260" t="s">
        <v>289</v>
      </c>
    </row>
    <row r="261" spans="1:7" x14ac:dyDescent="0.25">
      <c r="A261" t="s">
        <v>286</v>
      </c>
      <c r="B261">
        <v>2016</v>
      </c>
      <c r="C261" t="s">
        <v>305</v>
      </c>
      <c r="D261" t="s">
        <v>298</v>
      </c>
      <c r="E261" s="83">
        <v>19454000000</v>
      </c>
      <c r="F261" t="s">
        <v>291</v>
      </c>
      <c r="G261" t="s">
        <v>289</v>
      </c>
    </row>
    <row r="262" spans="1:7" x14ac:dyDescent="0.25">
      <c r="A262" t="s">
        <v>286</v>
      </c>
      <c r="B262">
        <v>2017</v>
      </c>
      <c r="C262" t="s">
        <v>149</v>
      </c>
      <c r="D262" t="s">
        <v>298</v>
      </c>
      <c r="E262" s="83">
        <v>42163000000</v>
      </c>
      <c r="F262" t="s">
        <v>288</v>
      </c>
      <c r="G262" t="s">
        <v>289</v>
      </c>
    </row>
    <row r="263" spans="1:7" x14ac:dyDescent="0.25">
      <c r="A263" t="s">
        <v>286</v>
      </c>
      <c r="B263">
        <v>2017</v>
      </c>
      <c r="C263" t="s">
        <v>305</v>
      </c>
      <c r="D263" t="s">
        <v>298</v>
      </c>
      <c r="E263" s="83">
        <v>26171000000</v>
      </c>
      <c r="F263" t="s">
        <v>291</v>
      </c>
      <c r="G263" t="s">
        <v>289</v>
      </c>
    </row>
    <row r="264" spans="1:7" x14ac:dyDescent="0.25">
      <c r="A264" t="s">
        <v>286</v>
      </c>
      <c r="B264">
        <v>2018</v>
      </c>
      <c r="C264" t="s">
        <v>149</v>
      </c>
      <c r="D264" t="s">
        <v>298</v>
      </c>
      <c r="E264" s="83">
        <v>41584000000</v>
      </c>
      <c r="F264" t="s">
        <v>288</v>
      </c>
      <c r="G264" t="s">
        <v>289</v>
      </c>
    </row>
    <row r="265" spans="1:7" x14ac:dyDescent="0.25">
      <c r="A265" t="s">
        <v>286</v>
      </c>
      <c r="B265">
        <v>2018</v>
      </c>
      <c r="C265" t="s">
        <v>305</v>
      </c>
      <c r="D265" t="s">
        <v>298</v>
      </c>
      <c r="E265" s="83">
        <v>26266000000</v>
      </c>
      <c r="F265" t="s">
        <v>291</v>
      </c>
      <c r="G265" t="s">
        <v>289</v>
      </c>
    </row>
    <row r="266" spans="1:7" x14ac:dyDescent="0.25">
      <c r="A266" t="s">
        <v>286</v>
      </c>
      <c r="B266">
        <v>2018</v>
      </c>
      <c r="C266" t="s">
        <v>310</v>
      </c>
      <c r="D266" t="s">
        <v>298</v>
      </c>
      <c r="E266">
        <v>0</v>
      </c>
      <c r="F266" t="s">
        <v>311</v>
      </c>
      <c r="G266" t="s">
        <v>289</v>
      </c>
    </row>
    <row r="267" spans="1:7" x14ac:dyDescent="0.25">
      <c r="A267" t="s">
        <v>286</v>
      </c>
      <c r="B267">
        <v>2019</v>
      </c>
      <c r="C267" t="s">
        <v>149</v>
      </c>
      <c r="D267" t="s">
        <v>298</v>
      </c>
      <c r="E267" s="83">
        <v>52529000000</v>
      </c>
      <c r="F267" t="s">
        <v>288</v>
      </c>
      <c r="G267" t="s">
        <v>289</v>
      </c>
    </row>
    <row r="268" spans="1:7" x14ac:dyDescent="0.25">
      <c r="A268" t="s">
        <v>286</v>
      </c>
      <c r="B268">
        <v>2019</v>
      </c>
      <c r="C268" t="s">
        <v>305</v>
      </c>
      <c r="D268" t="s">
        <v>298</v>
      </c>
      <c r="E268" s="83">
        <v>24963000000</v>
      </c>
      <c r="F268" t="s">
        <v>291</v>
      </c>
      <c r="G268" t="s">
        <v>289</v>
      </c>
    </row>
    <row r="269" spans="1:7" x14ac:dyDescent="0.25">
      <c r="A269" t="s">
        <v>286</v>
      </c>
      <c r="B269">
        <v>2013</v>
      </c>
      <c r="C269" t="s">
        <v>149</v>
      </c>
      <c r="D269" t="s">
        <v>299</v>
      </c>
      <c r="E269" s="83">
        <v>15692000000</v>
      </c>
      <c r="F269" t="s">
        <v>288</v>
      </c>
      <c r="G269" t="s">
        <v>289</v>
      </c>
    </row>
    <row r="270" spans="1:7" x14ac:dyDescent="0.25">
      <c r="A270" t="s">
        <v>286</v>
      </c>
      <c r="B270">
        <v>2013</v>
      </c>
      <c r="C270" t="s">
        <v>305</v>
      </c>
      <c r="D270" t="s">
        <v>299</v>
      </c>
      <c r="E270" s="83">
        <v>3154000000</v>
      </c>
      <c r="F270" t="s">
        <v>291</v>
      </c>
      <c r="G270" t="s">
        <v>289</v>
      </c>
    </row>
    <row r="271" spans="1:7" x14ac:dyDescent="0.25">
      <c r="A271" t="s">
        <v>286</v>
      </c>
      <c r="B271">
        <v>2013</v>
      </c>
      <c r="C271" t="s">
        <v>307</v>
      </c>
      <c r="D271" t="s">
        <v>299</v>
      </c>
      <c r="E271" s="83">
        <v>1000000</v>
      </c>
      <c r="F271" t="s">
        <v>295</v>
      </c>
      <c r="G271" t="s">
        <v>289</v>
      </c>
    </row>
    <row r="272" spans="1:7" x14ac:dyDescent="0.25">
      <c r="A272" t="s">
        <v>286</v>
      </c>
      <c r="B272">
        <v>2014</v>
      </c>
      <c r="C272" t="s">
        <v>149</v>
      </c>
      <c r="D272" t="s">
        <v>299</v>
      </c>
      <c r="E272" s="83">
        <v>15134000000</v>
      </c>
      <c r="F272" t="s">
        <v>288</v>
      </c>
      <c r="G272" t="s">
        <v>289</v>
      </c>
    </row>
    <row r="273" spans="1:7" x14ac:dyDescent="0.25">
      <c r="A273" t="s">
        <v>286</v>
      </c>
      <c r="B273">
        <v>2014</v>
      </c>
      <c r="C273" t="s">
        <v>305</v>
      </c>
      <c r="D273" t="s">
        <v>299</v>
      </c>
      <c r="E273" s="83">
        <v>3027000000</v>
      </c>
      <c r="F273" t="s">
        <v>291</v>
      </c>
      <c r="G273" t="s">
        <v>289</v>
      </c>
    </row>
    <row r="274" spans="1:7" x14ac:dyDescent="0.25">
      <c r="A274" t="s">
        <v>286</v>
      </c>
      <c r="B274">
        <v>2014</v>
      </c>
      <c r="C274" t="s">
        <v>308</v>
      </c>
      <c r="D274" t="s">
        <v>299</v>
      </c>
      <c r="E274">
        <v>0</v>
      </c>
      <c r="F274" t="s">
        <v>293</v>
      </c>
      <c r="G274" t="s">
        <v>289</v>
      </c>
    </row>
    <row r="275" spans="1:7" x14ac:dyDescent="0.25">
      <c r="A275" t="s">
        <v>286</v>
      </c>
      <c r="B275">
        <v>2015</v>
      </c>
      <c r="C275" t="s">
        <v>149</v>
      </c>
      <c r="D275" t="s">
        <v>299</v>
      </c>
      <c r="E275" s="83">
        <v>14331000000</v>
      </c>
      <c r="F275" t="s">
        <v>288</v>
      </c>
      <c r="G275" t="s">
        <v>289</v>
      </c>
    </row>
    <row r="276" spans="1:7" x14ac:dyDescent="0.25">
      <c r="A276" t="s">
        <v>286</v>
      </c>
      <c r="B276">
        <v>2015</v>
      </c>
      <c r="C276" t="s">
        <v>305</v>
      </c>
      <c r="D276" t="s">
        <v>299</v>
      </c>
      <c r="E276" s="83">
        <v>1579000000</v>
      </c>
      <c r="F276" t="s">
        <v>291</v>
      </c>
      <c r="G276" t="s">
        <v>289</v>
      </c>
    </row>
    <row r="277" spans="1:7" x14ac:dyDescent="0.25">
      <c r="A277" t="s">
        <v>286</v>
      </c>
      <c r="B277">
        <v>2015</v>
      </c>
      <c r="C277" t="s">
        <v>309</v>
      </c>
      <c r="D277" t="s">
        <v>299</v>
      </c>
      <c r="E277">
        <v>0</v>
      </c>
      <c r="F277" t="s">
        <v>295</v>
      </c>
      <c r="G277" t="s">
        <v>289</v>
      </c>
    </row>
    <row r="278" spans="1:7" x14ac:dyDescent="0.25">
      <c r="A278" t="s">
        <v>286</v>
      </c>
      <c r="B278">
        <v>2016</v>
      </c>
      <c r="C278" t="s">
        <v>149</v>
      </c>
      <c r="D278" t="s">
        <v>299</v>
      </c>
      <c r="E278" s="83">
        <v>16938000000</v>
      </c>
      <c r="F278" t="s">
        <v>288</v>
      </c>
      <c r="G278" t="s">
        <v>289</v>
      </c>
    </row>
    <row r="279" spans="1:7" x14ac:dyDescent="0.25">
      <c r="A279" t="s">
        <v>286</v>
      </c>
      <c r="B279">
        <v>2016</v>
      </c>
      <c r="C279" t="s">
        <v>305</v>
      </c>
      <c r="D279" t="s">
        <v>299</v>
      </c>
      <c r="E279" s="83">
        <v>2520000000</v>
      </c>
      <c r="F279" t="s">
        <v>291</v>
      </c>
      <c r="G279" t="s">
        <v>289</v>
      </c>
    </row>
    <row r="280" spans="1:7" x14ac:dyDescent="0.25">
      <c r="A280" t="s">
        <v>286</v>
      </c>
      <c r="B280">
        <v>2017</v>
      </c>
      <c r="C280" t="s">
        <v>149</v>
      </c>
      <c r="D280" t="s">
        <v>299</v>
      </c>
      <c r="E280" s="83">
        <v>16508000000</v>
      </c>
      <c r="F280" t="s">
        <v>288</v>
      </c>
      <c r="G280" t="s">
        <v>289</v>
      </c>
    </row>
    <row r="281" spans="1:7" x14ac:dyDescent="0.25">
      <c r="A281" t="s">
        <v>286</v>
      </c>
      <c r="B281">
        <v>2017</v>
      </c>
      <c r="C281" t="s">
        <v>305</v>
      </c>
      <c r="D281" t="s">
        <v>299</v>
      </c>
      <c r="E281" s="83">
        <v>5248000000</v>
      </c>
      <c r="F281" t="s">
        <v>291</v>
      </c>
      <c r="G281" t="s">
        <v>289</v>
      </c>
    </row>
    <row r="282" spans="1:7" x14ac:dyDescent="0.25">
      <c r="A282" t="s">
        <v>286</v>
      </c>
      <c r="B282">
        <v>2018</v>
      </c>
      <c r="C282" t="s">
        <v>149</v>
      </c>
      <c r="D282" t="s">
        <v>299</v>
      </c>
      <c r="E282" s="83">
        <v>16271000000</v>
      </c>
      <c r="F282" t="s">
        <v>288</v>
      </c>
      <c r="G282" t="s">
        <v>289</v>
      </c>
    </row>
    <row r="283" spans="1:7" x14ac:dyDescent="0.25">
      <c r="A283" t="s">
        <v>286</v>
      </c>
      <c r="B283">
        <v>2018</v>
      </c>
      <c r="C283" t="s">
        <v>305</v>
      </c>
      <c r="D283" t="s">
        <v>299</v>
      </c>
      <c r="E283" s="83">
        <v>4994000000</v>
      </c>
      <c r="F283" t="s">
        <v>291</v>
      </c>
      <c r="G283" t="s">
        <v>289</v>
      </c>
    </row>
    <row r="284" spans="1:7" x14ac:dyDescent="0.25">
      <c r="A284" t="s">
        <v>286</v>
      </c>
      <c r="B284">
        <v>2018</v>
      </c>
      <c r="C284" t="s">
        <v>310</v>
      </c>
      <c r="D284" t="s">
        <v>299</v>
      </c>
      <c r="E284" s="83">
        <v>884000000</v>
      </c>
      <c r="F284" t="s">
        <v>311</v>
      </c>
      <c r="G284" t="s">
        <v>289</v>
      </c>
    </row>
    <row r="285" spans="1:7" x14ac:dyDescent="0.25">
      <c r="A285" t="s">
        <v>286</v>
      </c>
      <c r="B285">
        <v>2019</v>
      </c>
      <c r="C285" t="s">
        <v>149</v>
      </c>
      <c r="D285" t="s">
        <v>299</v>
      </c>
      <c r="E285" s="83">
        <v>22856000000</v>
      </c>
      <c r="F285" t="s">
        <v>288</v>
      </c>
      <c r="G285" t="s">
        <v>289</v>
      </c>
    </row>
    <row r="286" spans="1:7" x14ac:dyDescent="0.25">
      <c r="A286" t="s">
        <v>286</v>
      </c>
      <c r="B286">
        <v>2019</v>
      </c>
      <c r="C286" t="s">
        <v>305</v>
      </c>
      <c r="D286" t="s">
        <v>299</v>
      </c>
      <c r="E286" s="83">
        <v>4964000000</v>
      </c>
      <c r="F286" t="s">
        <v>291</v>
      </c>
      <c r="G286" t="s">
        <v>289</v>
      </c>
    </row>
    <row r="287" spans="1:7" x14ac:dyDescent="0.25">
      <c r="A287" t="s">
        <v>286</v>
      </c>
      <c r="B287">
        <v>2013</v>
      </c>
      <c r="C287" t="s">
        <v>149</v>
      </c>
      <c r="D287" t="s">
        <v>300</v>
      </c>
      <c r="E287" s="83">
        <v>7879000000</v>
      </c>
      <c r="F287" t="s">
        <v>288</v>
      </c>
      <c r="G287" t="s">
        <v>289</v>
      </c>
    </row>
    <row r="288" spans="1:7" x14ac:dyDescent="0.25">
      <c r="A288" t="s">
        <v>286</v>
      </c>
      <c r="B288">
        <v>2013</v>
      </c>
      <c r="C288" t="s">
        <v>305</v>
      </c>
      <c r="D288" t="s">
        <v>300</v>
      </c>
      <c r="E288" s="83">
        <v>29000000</v>
      </c>
      <c r="F288" t="s">
        <v>291</v>
      </c>
      <c r="G288" t="s">
        <v>289</v>
      </c>
    </row>
    <row r="289" spans="1:7" x14ac:dyDescent="0.25">
      <c r="A289" t="s">
        <v>286</v>
      </c>
      <c r="B289">
        <v>2013</v>
      </c>
      <c r="C289" t="s">
        <v>307</v>
      </c>
      <c r="D289" t="s">
        <v>300</v>
      </c>
      <c r="E289">
        <v>0</v>
      </c>
      <c r="F289" t="s">
        <v>295</v>
      </c>
      <c r="G289" t="s">
        <v>289</v>
      </c>
    </row>
    <row r="290" spans="1:7" x14ac:dyDescent="0.25">
      <c r="A290" t="s">
        <v>286</v>
      </c>
      <c r="B290">
        <v>2014</v>
      </c>
      <c r="C290" t="s">
        <v>149</v>
      </c>
      <c r="D290" t="s">
        <v>300</v>
      </c>
      <c r="E290" s="83">
        <v>7052000000</v>
      </c>
      <c r="F290" t="s">
        <v>288</v>
      </c>
      <c r="G290" t="s">
        <v>289</v>
      </c>
    </row>
    <row r="291" spans="1:7" x14ac:dyDescent="0.25">
      <c r="A291" t="s">
        <v>286</v>
      </c>
      <c r="B291">
        <v>2014</v>
      </c>
      <c r="C291" t="s">
        <v>305</v>
      </c>
      <c r="D291" t="s">
        <v>300</v>
      </c>
      <c r="E291" s="83">
        <v>31000000</v>
      </c>
      <c r="F291" t="s">
        <v>291</v>
      </c>
      <c r="G291" t="s">
        <v>289</v>
      </c>
    </row>
    <row r="292" spans="1:7" x14ac:dyDescent="0.25">
      <c r="A292" t="s">
        <v>286</v>
      </c>
      <c r="B292">
        <v>2014</v>
      </c>
      <c r="C292" t="s">
        <v>308</v>
      </c>
      <c r="D292" t="s">
        <v>300</v>
      </c>
      <c r="E292">
        <v>0</v>
      </c>
      <c r="F292" t="s">
        <v>293</v>
      </c>
      <c r="G292" t="s">
        <v>289</v>
      </c>
    </row>
    <row r="293" spans="1:7" x14ac:dyDescent="0.25">
      <c r="A293" t="s">
        <v>286</v>
      </c>
      <c r="B293">
        <v>2015</v>
      </c>
      <c r="C293" t="s">
        <v>149</v>
      </c>
      <c r="D293" t="s">
        <v>300</v>
      </c>
      <c r="E293" s="83">
        <v>6703000000</v>
      </c>
      <c r="F293" t="s">
        <v>288</v>
      </c>
      <c r="G293" t="s">
        <v>289</v>
      </c>
    </row>
    <row r="294" spans="1:7" x14ac:dyDescent="0.25">
      <c r="A294" t="s">
        <v>286</v>
      </c>
      <c r="B294">
        <v>2015</v>
      </c>
      <c r="C294" t="s">
        <v>305</v>
      </c>
      <c r="D294" t="s">
        <v>300</v>
      </c>
      <c r="E294" s="83">
        <v>36000000</v>
      </c>
      <c r="F294" t="s">
        <v>291</v>
      </c>
      <c r="G294" t="s">
        <v>289</v>
      </c>
    </row>
    <row r="295" spans="1:7" x14ac:dyDescent="0.25">
      <c r="A295" t="s">
        <v>286</v>
      </c>
      <c r="B295">
        <v>2015</v>
      </c>
      <c r="C295" t="s">
        <v>309</v>
      </c>
      <c r="D295" t="s">
        <v>300</v>
      </c>
      <c r="E295">
        <v>0</v>
      </c>
      <c r="F295" t="s">
        <v>295</v>
      </c>
      <c r="G295" t="s">
        <v>289</v>
      </c>
    </row>
    <row r="296" spans="1:7" x14ac:dyDescent="0.25">
      <c r="A296" t="s">
        <v>286</v>
      </c>
      <c r="B296">
        <v>2016</v>
      </c>
      <c r="C296" t="s">
        <v>149</v>
      </c>
      <c r="D296" t="s">
        <v>300</v>
      </c>
      <c r="E296" s="83">
        <v>7653000000</v>
      </c>
      <c r="F296" t="s">
        <v>288</v>
      </c>
      <c r="G296" t="s">
        <v>289</v>
      </c>
    </row>
    <row r="297" spans="1:7" x14ac:dyDescent="0.25">
      <c r="A297" t="s">
        <v>286</v>
      </c>
      <c r="B297">
        <v>2016</v>
      </c>
      <c r="C297" t="s">
        <v>305</v>
      </c>
      <c r="D297" t="s">
        <v>300</v>
      </c>
      <c r="E297" s="83">
        <v>2000000</v>
      </c>
      <c r="F297" t="s">
        <v>291</v>
      </c>
      <c r="G297" t="s">
        <v>289</v>
      </c>
    </row>
    <row r="298" spans="1:7" x14ac:dyDescent="0.25">
      <c r="A298" t="s">
        <v>286</v>
      </c>
      <c r="B298">
        <v>2017</v>
      </c>
      <c r="C298" t="s">
        <v>149</v>
      </c>
      <c r="D298" t="s">
        <v>300</v>
      </c>
      <c r="E298" s="83">
        <v>8359000000</v>
      </c>
      <c r="F298" t="s">
        <v>288</v>
      </c>
      <c r="G298" t="s">
        <v>289</v>
      </c>
    </row>
    <row r="299" spans="1:7" x14ac:dyDescent="0.25">
      <c r="A299" t="s">
        <v>286</v>
      </c>
      <c r="B299">
        <v>2017</v>
      </c>
      <c r="C299" t="s">
        <v>305</v>
      </c>
      <c r="D299" t="s">
        <v>300</v>
      </c>
      <c r="E299" s="83">
        <v>358000000</v>
      </c>
      <c r="F299" t="s">
        <v>291</v>
      </c>
      <c r="G299" t="s">
        <v>289</v>
      </c>
    </row>
    <row r="300" spans="1:7" x14ac:dyDescent="0.25">
      <c r="A300" t="s">
        <v>286</v>
      </c>
      <c r="B300">
        <v>2018</v>
      </c>
      <c r="C300" t="s">
        <v>149</v>
      </c>
      <c r="D300" t="s">
        <v>300</v>
      </c>
      <c r="E300" s="83">
        <v>8273000000</v>
      </c>
      <c r="F300" t="s">
        <v>288</v>
      </c>
      <c r="G300" t="s">
        <v>289</v>
      </c>
    </row>
    <row r="301" spans="1:7" x14ac:dyDescent="0.25">
      <c r="A301" t="s">
        <v>286</v>
      </c>
      <c r="B301">
        <v>2018</v>
      </c>
      <c r="C301" t="s">
        <v>305</v>
      </c>
      <c r="D301" t="s">
        <v>300</v>
      </c>
      <c r="E301" s="83">
        <v>342000000</v>
      </c>
      <c r="F301" t="s">
        <v>291</v>
      </c>
      <c r="G301" t="s">
        <v>289</v>
      </c>
    </row>
    <row r="302" spans="1:7" x14ac:dyDescent="0.25">
      <c r="A302" t="s">
        <v>286</v>
      </c>
      <c r="B302">
        <v>2018</v>
      </c>
      <c r="C302" t="s">
        <v>310</v>
      </c>
      <c r="D302" t="s">
        <v>300</v>
      </c>
      <c r="E302" s="83">
        <v>21000000</v>
      </c>
      <c r="F302" t="s">
        <v>311</v>
      </c>
      <c r="G302" t="s">
        <v>289</v>
      </c>
    </row>
    <row r="303" spans="1:7" x14ac:dyDescent="0.25">
      <c r="A303" t="s">
        <v>286</v>
      </c>
      <c r="B303">
        <v>2019</v>
      </c>
      <c r="C303" t="s">
        <v>149</v>
      </c>
      <c r="D303" t="s">
        <v>300</v>
      </c>
      <c r="E303" s="83">
        <v>10159000000</v>
      </c>
      <c r="F303" t="s">
        <v>288</v>
      </c>
      <c r="G303" t="s">
        <v>289</v>
      </c>
    </row>
    <row r="304" spans="1:7" x14ac:dyDescent="0.25">
      <c r="A304" t="s">
        <v>286</v>
      </c>
      <c r="B304">
        <v>2019</v>
      </c>
      <c r="C304" t="s">
        <v>305</v>
      </c>
      <c r="D304" t="s">
        <v>300</v>
      </c>
      <c r="E304" s="83">
        <v>325000000</v>
      </c>
      <c r="F304" t="s">
        <v>291</v>
      </c>
      <c r="G304" t="s">
        <v>289</v>
      </c>
    </row>
    <row r="305" spans="1:7" x14ac:dyDescent="0.25">
      <c r="A305" t="s">
        <v>286</v>
      </c>
      <c r="B305">
        <v>2013</v>
      </c>
      <c r="C305" t="s">
        <v>149</v>
      </c>
      <c r="D305" t="s">
        <v>301</v>
      </c>
      <c r="E305" s="83">
        <v>2757000000</v>
      </c>
      <c r="F305" t="s">
        <v>288</v>
      </c>
      <c r="G305" t="s">
        <v>289</v>
      </c>
    </row>
    <row r="306" spans="1:7" x14ac:dyDescent="0.25">
      <c r="A306" t="s">
        <v>286</v>
      </c>
      <c r="B306">
        <v>2013</v>
      </c>
      <c r="C306" t="s">
        <v>305</v>
      </c>
      <c r="D306" t="s">
        <v>301</v>
      </c>
      <c r="E306" s="83">
        <v>-121000000</v>
      </c>
      <c r="F306" t="s">
        <v>291</v>
      </c>
      <c r="G306" t="s">
        <v>289</v>
      </c>
    </row>
    <row r="307" spans="1:7" x14ac:dyDescent="0.25">
      <c r="A307" t="s">
        <v>286</v>
      </c>
      <c r="B307">
        <v>2013</v>
      </c>
      <c r="C307" t="s">
        <v>307</v>
      </c>
      <c r="D307" t="s">
        <v>301</v>
      </c>
      <c r="E307" s="83">
        <v>24000000</v>
      </c>
      <c r="F307" t="s">
        <v>295</v>
      </c>
      <c r="G307" t="s">
        <v>289</v>
      </c>
    </row>
    <row r="308" spans="1:7" x14ac:dyDescent="0.25">
      <c r="A308" t="s">
        <v>286</v>
      </c>
      <c r="B308">
        <v>2014</v>
      </c>
      <c r="C308" t="s">
        <v>149</v>
      </c>
      <c r="D308" t="s">
        <v>301</v>
      </c>
      <c r="E308" s="83">
        <v>1679000000</v>
      </c>
      <c r="F308" t="s">
        <v>288</v>
      </c>
      <c r="G308" t="s">
        <v>289</v>
      </c>
    </row>
    <row r="309" spans="1:7" x14ac:dyDescent="0.25">
      <c r="A309" t="s">
        <v>286</v>
      </c>
      <c r="B309">
        <v>2014</v>
      </c>
      <c r="C309" t="s">
        <v>305</v>
      </c>
      <c r="D309" t="s">
        <v>301</v>
      </c>
      <c r="E309">
        <v>0</v>
      </c>
      <c r="F309" t="s">
        <v>291</v>
      </c>
      <c r="G309" t="s">
        <v>289</v>
      </c>
    </row>
    <row r="310" spans="1:7" x14ac:dyDescent="0.25">
      <c r="A310" t="s">
        <v>286</v>
      </c>
      <c r="B310">
        <v>2014</v>
      </c>
      <c r="C310" t="s">
        <v>308</v>
      </c>
      <c r="D310" t="s">
        <v>301</v>
      </c>
      <c r="E310">
        <v>0</v>
      </c>
      <c r="F310" t="s">
        <v>293</v>
      </c>
      <c r="G310" t="s">
        <v>289</v>
      </c>
    </row>
    <row r="311" spans="1:7" x14ac:dyDescent="0.25">
      <c r="A311" t="s">
        <v>286</v>
      </c>
      <c r="B311">
        <v>2015</v>
      </c>
      <c r="C311" t="s">
        <v>149</v>
      </c>
      <c r="D311" t="s">
        <v>301</v>
      </c>
      <c r="E311" s="83">
        <v>971000000</v>
      </c>
      <c r="F311" t="s">
        <v>288</v>
      </c>
      <c r="G311" t="s">
        <v>289</v>
      </c>
    </row>
    <row r="312" spans="1:7" x14ac:dyDescent="0.25">
      <c r="A312" t="s">
        <v>286</v>
      </c>
      <c r="B312">
        <v>2015</v>
      </c>
      <c r="C312" t="s">
        <v>305</v>
      </c>
      <c r="D312" t="s">
        <v>301</v>
      </c>
      <c r="E312" s="83">
        <v>37000000</v>
      </c>
      <c r="F312" t="s">
        <v>291</v>
      </c>
      <c r="G312" t="s">
        <v>289</v>
      </c>
    </row>
    <row r="313" spans="1:7" x14ac:dyDescent="0.25">
      <c r="A313" t="s">
        <v>286</v>
      </c>
      <c r="B313">
        <v>2015</v>
      </c>
      <c r="C313" t="s">
        <v>309</v>
      </c>
      <c r="D313" t="s">
        <v>301</v>
      </c>
      <c r="E313">
        <v>0</v>
      </c>
      <c r="F313" t="s">
        <v>295</v>
      </c>
      <c r="G313" t="s">
        <v>289</v>
      </c>
    </row>
    <row r="314" spans="1:7" x14ac:dyDescent="0.25">
      <c r="A314" t="s">
        <v>286</v>
      </c>
      <c r="B314">
        <v>2016</v>
      </c>
      <c r="C314" t="s">
        <v>149</v>
      </c>
      <c r="D314" t="s">
        <v>301</v>
      </c>
      <c r="E314" s="83">
        <v>1105000000</v>
      </c>
      <c r="F314" t="s">
        <v>288</v>
      </c>
      <c r="G314" t="s">
        <v>289</v>
      </c>
    </row>
    <row r="315" spans="1:7" x14ac:dyDescent="0.25">
      <c r="A315" t="s">
        <v>286</v>
      </c>
      <c r="B315">
        <v>2016</v>
      </c>
      <c r="C315" t="s">
        <v>305</v>
      </c>
      <c r="D315" t="s">
        <v>301</v>
      </c>
      <c r="E315">
        <v>0</v>
      </c>
      <c r="F315" t="s">
        <v>291</v>
      </c>
      <c r="G315" t="s">
        <v>289</v>
      </c>
    </row>
    <row r="316" spans="1:7" x14ac:dyDescent="0.25">
      <c r="A316" t="s">
        <v>286</v>
      </c>
      <c r="B316">
        <v>2017</v>
      </c>
      <c r="C316" t="s">
        <v>149</v>
      </c>
      <c r="D316" t="s">
        <v>301</v>
      </c>
      <c r="E316" s="83">
        <v>953000000</v>
      </c>
      <c r="F316" t="s">
        <v>288</v>
      </c>
      <c r="G316" t="s">
        <v>289</v>
      </c>
    </row>
    <row r="317" spans="1:7" x14ac:dyDescent="0.25">
      <c r="A317" t="s">
        <v>286</v>
      </c>
      <c r="B317">
        <v>2017</v>
      </c>
      <c r="C317" t="s">
        <v>305</v>
      </c>
      <c r="D317" t="s">
        <v>301</v>
      </c>
      <c r="E317" s="83">
        <v>80000000</v>
      </c>
      <c r="F317" t="s">
        <v>291</v>
      </c>
      <c r="G317" t="s">
        <v>289</v>
      </c>
    </row>
    <row r="318" spans="1:7" x14ac:dyDescent="0.25">
      <c r="A318" t="s">
        <v>286</v>
      </c>
      <c r="B318">
        <v>2018</v>
      </c>
      <c r="C318" t="s">
        <v>149</v>
      </c>
      <c r="D318" t="s">
        <v>301</v>
      </c>
      <c r="E318" s="83">
        <v>949000000</v>
      </c>
      <c r="F318" t="s">
        <v>288</v>
      </c>
      <c r="G318" t="s">
        <v>289</v>
      </c>
    </row>
    <row r="319" spans="1:7" x14ac:dyDescent="0.25">
      <c r="A319" t="s">
        <v>286</v>
      </c>
      <c r="B319">
        <v>2018</v>
      </c>
      <c r="C319" t="s">
        <v>305</v>
      </c>
      <c r="D319" t="s">
        <v>301</v>
      </c>
      <c r="E319" s="83">
        <v>80000000</v>
      </c>
      <c r="F319" t="s">
        <v>291</v>
      </c>
      <c r="G319" t="s">
        <v>289</v>
      </c>
    </row>
    <row r="320" spans="1:7" x14ac:dyDescent="0.25">
      <c r="A320" t="s">
        <v>286</v>
      </c>
      <c r="B320">
        <v>2018</v>
      </c>
      <c r="C320" t="s">
        <v>310</v>
      </c>
      <c r="D320" t="s">
        <v>301</v>
      </c>
      <c r="E320">
        <v>0</v>
      </c>
      <c r="F320" t="s">
        <v>311</v>
      </c>
      <c r="G320" t="s">
        <v>289</v>
      </c>
    </row>
    <row r="321" spans="1:7" x14ac:dyDescent="0.25">
      <c r="A321" t="s">
        <v>286</v>
      </c>
      <c r="B321">
        <v>2019</v>
      </c>
      <c r="C321" t="s">
        <v>149</v>
      </c>
      <c r="D321" t="s">
        <v>301</v>
      </c>
      <c r="E321" s="83">
        <v>1320000000</v>
      </c>
      <c r="F321" t="s">
        <v>288</v>
      </c>
      <c r="G321" t="s">
        <v>289</v>
      </c>
    </row>
    <row r="322" spans="1:7" x14ac:dyDescent="0.25">
      <c r="A322" t="s">
        <v>286</v>
      </c>
      <c r="B322">
        <v>2019</v>
      </c>
      <c r="C322" t="s">
        <v>305</v>
      </c>
      <c r="D322" t="s">
        <v>301</v>
      </c>
      <c r="E322" s="83">
        <v>261000000</v>
      </c>
      <c r="F322" t="s">
        <v>291</v>
      </c>
      <c r="G322" t="s">
        <v>289</v>
      </c>
    </row>
    <row r="323" spans="1:7" x14ac:dyDescent="0.25">
      <c r="A323" t="s">
        <v>286</v>
      </c>
      <c r="B323">
        <v>2013</v>
      </c>
      <c r="C323" t="s">
        <v>149</v>
      </c>
      <c r="D323" t="s">
        <v>302</v>
      </c>
      <c r="E323" s="83">
        <v>495000000</v>
      </c>
      <c r="F323" t="s">
        <v>288</v>
      </c>
      <c r="G323" t="s">
        <v>289</v>
      </c>
    </row>
    <row r="324" spans="1:7" x14ac:dyDescent="0.25">
      <c r="A324" t="s">
        <v>286</v>
      </c>
      <c r="B324">
        <v>2013</v>
      </c>
      <c r="C324" t="s">
        <v>305</v>
      </c>
      <c r="D324" t="s">
        <v>302</v>
      </c>
      <c r="E324">
        <v>0</v>
      </c>
      <c r="F324" t="s">
        <v>291</v>
      </c>
      <c r="G324" t="s">
        <v>289</v>
      </c>
    </row>
    <row r="325" spans="1:7" x14ac:dyDescent="0.25">
      <c r="A325" t="s">
        <v>286</v>
      </c>
      <c r="B325">
        <v>2013</v>
      </c>
      <c r="C325" t="s">
        <v>307</v>
      </c>
      <c r="D325" t="s">
        <v>302</v>
      </c>
      <c r="E325">
        <v>0</v>
      </c>
      <c r="F325" t="s">
        <v>295</v>
      </c>
      <c r="G325" t="s">
        <v>289</v>
      </c>
    </row>
    <row r="326" spans="1:7" x14ac:dyDescent="0.25">
      <c r="A326" t="s">
        <v>286</v>
      </c>
      <c r="B326">
        <v>2014</v>
      </c>
      <c r="C326" t="s">
        <v>149</v>
      </c>
      <c r="D326" t="s">
        <v>302</v>
      </c>
      <c r="E326" s="83">
        <v>540000000</v>
      </c>
      <c r="F326" t="s">
        <v>288</v>
      </c>
      <c r="G326" t="s">
        <v>289</v>
      </c>
    </row>
    <row r="327" spans="1:7" x14ac:dyDescent="0.25">
      <c r="A327" t="s">
        <v>286</v>
      </c>
      <c r="B327">
        <v>2014</v>
      </c>
      <c r="C327" t="s">
        <v>305</v>
      </c>
      <c r="D327" t="s">
        <v>302</v>
      </c>
      <c r="E327">
        <v>0</v>
      </c>
      <c r="F327" t="s">
        <v>291</v>
      </c>
      <c r="G327" t="s">
        <v>289</v>
      </c>
    </row>
    <row r="328" spans="1:7" x14ac:dyDescent="0.25">
      <c r="A328" t="s">
        <v>286</v>
      </c>
      <c r="B328">
        <v>2014</v>
      </c>
      <c r="C328" t="s">
        <v>308</v>
      </c>
      <c r="D328" t="s">
        <v>302</v>
      </c>
      <c r="E328">
        <v>0</v>
      </c>
      <c r="F328" t="s">
        <v>293</v>
      </c>
      <c r="G328" t="s">
        <v>289</v>
      </c>
    </row>
    <row r="329" spans="1:7" x14ac:dyDescent="0.25">
      <c r="A329" t="s">
        <v>286</v>
      </c>
      <c r="B329">
        <v>2015</v>
      </c>
      <c r="C329" t="s">
        <v>149</v>
      </c>
      <c r="D329" t="s">
        <v>302</v>
      </c>
      <c r="E329" s="83">
        <v>430000000</v>
      </c>
      <c r="F329" t="s">
        <v>288</v>
      </c>
      <c r="G329" t="s">
        <v>289</v>
      </c>
    </row>
    <row r="330" spans="1:7" x14ac:dyDescent="0.25">
      <c r="A330" t="s">
        <v>286</v>
      </c>
      <c r="B330">
        <v>2015</v>
      </c>
      <c r="C330" t="s">
        <v>305</v>
      </c>
      <c r="D330" t="s">
        <v>302</v>
      </c>
      <c r="E330">
        <v>0</v>
      </c>
      <c r="F330" t="s">
        <v>291</v>
      </c>
      <c r="G330" t="s">
        <v>289</v>
      </c>
    </row>
    <row r="331" spans="1:7" x14ac:dyDescent="0.25">
      <c r="A331" t="s">
        <v>286</v>
      </c>
      <c r="B331">
        <v>2015</v>
      </c>
      <c r="C331" t="s">
        <v>309</v>
      </c>
      <c r="D331" t="s">
        <v>302</v>
      </c>
      <c r="E331">
        <v>0</v>
      </c>
      <c r="F331" t="s">
        <v>295</v>
      </c>
      <c r="G331" t="s">
        <v>289</v>
      </c>
    </row>
    <row r="332" spans="1:7" x14ac:dyDescent="0.25">
      <c r="A332" t="s">
        <v>286</v>
      </c>
      <c r="B332">
        <v>2016</v>
      </c>
      <c r="C332" t="s">
        <v>149</v>
      </c>
      <c r="D332" t="s">
        <v>302</v>
      </c>
      <c r="E332" s="83">
        <v>443000000</v>
      </c>
      <c r="F332" t="s">
        <v>288</v>
      </c>
      <c r="G332" t="s">
        <v>289</v>
      </c>
    </row>
    <row r="333" spans="1:7" x14ac:dyDescent="0.25">
      <c r="A333" t="s">
        <v>286</v>
      </c>
      <c r="B333">
        <v>2016</v>
      </c>
      <c r="C333" t="s">
        <v>305</v>
      </c>
      <c r="D333" t="s">
        <v>302</v>
      </c>
      <c r="E333">
        <v>0</v>
      </c>
      <c r="F333" t="s">
        <v>291</v>
      </c>
      <c r="G333" t="s">
        <v>289</v>
      </c>
    </row>
    <row r="334" spans="1:7" x14ac:dyDescent="0.25">
      <c r="A334" t="s">
        <v>286</v>
      </c>
      <c r="B334">
        <v>2017</v>
      </c>
      <c r="C334" t="s">
        <v>149</v>
      </c>
      <c r="D334" t="s">
        <v>302</v>
      </c>
      <c r="E334" s="83">
        <v>483000000</v>
      </c>
      <c r="F334" t="s">
        <v>288</v>
      </c>
      <c r="G334" t="s">
        <v>289</v>
      </c>
    </row>
    <row r="335" spans="1:7" x14ac:dyDescent="0.25">
      <c r="A335" t="s">
        <v>286</v>
      </c>
      <c r="B335">
        <v>2017</v>
      </c>
      <c r="C335" t="s">
        <v>305</v>
      </c>
      <c r="D335" t="s">
        <v>302</v>
      </c>
      <c r="E335">
        <v>0</v>
      </c>
      <c r="F335" t="s">
        <v>291</v>
      </c>
      <c r="G335" t="s">
        <v>289</v>
      </c>
    </row>
    <row r="336" spans="1:7" x14ac:dyDescent="0.25">
      <c r="A336" t="s">
        <v>286</v>
      </c>
      <c r="B336">
        <v>2018</v>
      </c>
      <c r="C336" t="s">
        <v>149</v>
      </c>
      <c r="D336" t="s">
        <v>302</v>
      </c>
      <c r="E336" s="83">
        <v>480000000</v>
      </c>
      <c r="F336" t="s">
        <v>288</v>
      </c>
      <c r="G336" t="s">
        <v>289</v>
      </c>
    </row>
    <row r="337" spans="1:7" x14ac:dyDescent="0.25">
      <c r="A337" t="s">
        <v>286</v>
      </c>
      <c r="B337">
        <v>2018</v>
      </c>
      <c r="C337" t="s">
        <v>305</v>
      </c>
      <c r="D337" t="s">
        <v>302</v>
      </c>
      <c r="E337">
        <v>0</v>
      </c>
      <c r="F337" t="s">
        <v>291</v>
      </c>
      <c r="G337" t="s">
        <v>289</v>
      </c>
    </row>
    <row r="338" spans="1:7" x14ac:dyDescent="0.25">
      <c r="A338" t="s">
        <v>286</v>
      </c>
      <c r="B338">
        <v>2018</v>
      </c>
      <c r="C338" t="s">
        <v>310</v>
      </c>
      <c r="D338" t="s">
        <v>302</v>
      </c>
      <c r="E338">
        <v>0</v>
      </c>
      <c r="F338" t="s">
        <v>311</v>
      </c>
      <c r="G338" t="s">
        <v>289</v>
      </c>
    </row>
    <row r="339" spans="1:7" x14ac:dyDescent="0.25">
      <c r="A339" t="s">
        <v>286</v>
      </c>
      <c r="B339">
        <v>2019</v>
      </c>
      <c r="C339" t="s">
        <v>149</v>
      </c>
      <c r="D339" t="s">
        <v>302</v>
      </c>
      <c r="E339" s="83">
        <v>707000000</v>
      </c>
      <c r="F339" t="s">
        <v>288</v>
      </c>
      <c r="G339" t="s">
        <v>289</v>
      </c>
    </row>
    <row r="340" spans="1:7" x14ac:dyDescent="0.25">
      <c r="A340" t="s">
        <v>286</v>
      </c>
      <c r="B340">
        <v>2019</v>
      </c>
      <c r="C340" t="s">
        <v>305</v>
      </c>
      <c r="D340" t="s">
        <v>302</v>
      </c>
      <c r="E340">
        <v>0</v>
      </c>
      <c r="F340" t="s">
        <v>291</v>
      </c>
      <c r="G340" t="s">
        <v>289</v>
      </c>
    </row>
    <row r="341" spans="1:7" x14ac:dyDescent="0.25">
      <c r="A341" t="s">
        <v>286</v>
      </c>
      <c r="B341">
        <v>2013</v>
      </c>
      <c r="C341" t="s">
        <v>149</v>
      </c>
      <c r="D341" t="s">
        <v>303</v>
      </c>
      <c r="E341" s="83">
        <v>103000000</v>
      </c>
      <c r="F341" t="s">
        <v>288</v>
      </c>
      <c r="G341" t="s">
        <v>289</v>
      </c>
    </row>
    <row r="342" spans="1:7" x14ac:dyDescent="0.25">
      <c r="A342" t="s">
        <v>286</v>
      </c>
      <c r="B342">
        <v>2013</v>
      </c>
      <c r="C342" t="s">
        <v>305</v>
      </c>
      <c r="D342" t="s">
        <v>303</v>
      </c>
      <c r="E342">
        <v>0</v>
      </c>
      <c r="F342" t="s">
        <v>291</v>
      </c>
      <c r="G342" t="s">
        <v>289</v>
      </c>
    </row>
    <row r="343" spans="1:7" x14ac:dyDescent="0.25">
      <c r="A343" t="s">
        <v>286</v>
      </c>
      <c r="B343">
        <v>2013</v>
      </c>
      <c r="C343" t="s">
        <v>307</v>
      </c>
      <c r="D343" t="s">
        <v>303</v>
      </c>
      <c r="E343">
        <v>0</v>
      </c>
      <c r="F343" t="s">
        <v>295</v>
      </c>
      <c r="G343" t="s">
        <v>289</v>
      </c>
    </row>
    <row r="344" spans="1:7" x14ac:dyDescent="0.25">
      <c r="A344" t="s">
        <v>286</v>
      </c>
      <c r="B344">
        <v>2014</v>
      </c>
      <c r="C344" t="s">
        <v>149</v>
      </c>
      <c r="D344" t="s">
        <v>303</v>
      </c>
      <c r="E344" s="83">
        <v>220000000</v>
      </c>
      <c r="F344" t="s">
        <v>288</v>
      </c>
      <c r="G344" t="s">
        <v>289</v>
      </c>
    </row>
    <row r="345" spans="1:7" x14ac:dyDescent="0.25">
      <c r="A345" t="s">
        <v>286</v>
      </c>
      <c r="B345">
        <v>2014</v>
      </c>
      <c r="C345" t="s">
        <v>305</v>
      </c>
      <c r="D345" t="s">
        <v>303</v>
      </c>
      <c r="E345">
        <v>0</v>
      </c>
      <c r="F345" t="s">
        <v>291</v>
      </c>
      <c r="G345" t="s">
        <v>289</v>
      </c>
    </row>
    <row r="346" spans="1:7" x14ac:dyDescent="0.25">
      <c r="A346" t="s">
        <v>286</v>
      </c>
      <c r="B346">
        <v>2014</v>
      </c>
      <c r="C346" t="s">
        <v>308</v>
      </c>
      <c r="D346" t="s">
        <v>303</v>
      </c>
      <c r="E346">
        <v>0</v>
      </c>
      <c r="F346" t="s">
        <v>293</v>
      </c>
      <c r="G346" t="s">
        <v>289</v>
      </c>
    </row>
    <row r="347" spans="1:7" x14ac:dyDescent="0.25">
      <c r="A347" t="s">
        <v>286</v>
      </c>
      <c r="B347">
        <v>2015</v>
      </c>
      <c r="C347" t="s">
        <v>149</v>
      </c>
      <c r="D347" t="s">
        <v>303</v>
      </c>
      <c r="E347" s="83">
        <v>239000000</v>
      </c>
      <c r="F347" t="s">
        <v>288</v>
      </c>
      <c r="G347" t="s">
        <v>289</v>
      </c>
    </row>
    <row r="348" spans="1:7" x14ac:dyDescent="0.25">
      <c r="A348" t="s">
        <v>286</v>
      </c>
      <c r="B348">
        <v>2015</v>
      </c>
      <c r="C348" t="s">
        <v>305</v>
      </c>
      <c r="D348" t="s">
        <v>303</v>
      </c>
      <c r="E348">
        <v>0</v>
      </c>
      <c r="F348" t="s">
        <v>291</v>
      </c>
      <c r="G348" t="s">
        <v>289</v>
      </c>
    </row>
    <row r="349" spans="1:7" x14ac:dyDescent="0.25">
      <c r="A349" t="s">
        <v>286</v>
      </c>
      <c r="B349">
        <v>2015</v>
      </c>
      <c r="C349" t="s">
        <v>309</v>
      </c>
      <c r="D349" t="s">
        <v>303</v>
      </c>
      <c r="E349">
        <v>0</v>
      </c>
      <c r="F349" t="s">
        <v>295</v>
      </c>
      <c r="G349" t="s">
        <v>289</v>
      </c>
    </row>
    <row r="350" spans="1:7" x14ac:dyDescent="0.25">
      <c r="A350" t="s">
        <v>286</v>
      </c>
      <c r="B350">
        <v>2016</v>
      </c>
      <c r="C350" t="s">
        <v>149</v>
      </c>
      <c r="D350" t="s">
        <v>303</v>
      </c>
      <c r="E350" s="83">
        <v>195000000</v>
      </c>
      <c r="F350" t="s">
        <v>288</v>
      </c>
      <c r="G350" t="s">
        <v>289</v>
      </c>
    </row>
    <row r="351" spans="1:7" x14ac:dyDescent="0.25">
      <c r="A351" t="s">
        <v>286</v>
      </c>
      <c r="B351">
        <v>2016</v>
      </c>
      <c r="C351" t="s">
        <v>305</v>
      </c>
      <c r="D351" t="s">
        <v>303</v>
      </c>
      <c r="E351">
        <v>0</v>
      </c>
      <c r="F351" t="s">
        <v>291</v>
      </c>
      <c r="G351" t="s">
        <v>289</v>
      </c>
    </row>
    <row r="352" spans="1:7" x14ac:dyDescent="0.25">
      <c r="A352" t="s">
        <v>286</v>
      </c>
      <c r="B352">
        <v>2017</v>
      </c>
      <c r="C352" t="s">
        <v>149</v>
      </c>
      <c r="D352" t="s">
        <v>303</v>
      </c>
      <c r="E352" s="83">
        <v>245000000</v>
      </c>
      <c r="F352" t="s">
        <v>288</v>
      </c>
      <c r="G352" t="s">
        <v>289</v>
      </c>
    </row>
    <row r="353" spans="1:7" x14ac:dyDescent="0.25">
      <c r="A353" t="s">
        <v>286</v>
      </c>
      <c r="B353">
        <v>2017</v>
      </c>
      <c r="C353" t="s">
        <v>305</v>
      </c>
      <c r="D353" t="s">
        <v>303</v>
      </c>
      <c r="E353">
        <v>0</v>
      </c>
      <c r="F353" t="s">
        <v>291</v>
      </c>
      <c r="G353" t="s">
        <v>289</v>
      </c>
    </row>
    <row r="354" spans="1:7" x14ac:dyDescent="0.25">
      <c r="A354" t="s">
        <v>286</v>
      </c>
      <c r="B354">
        <v>2018</v>
      </c>
      <c r="C354" t="s">
        <v>149</v>
      </c>
      <c r="D354" t="s">
        <v>303</v>
      </c>
      <c r="E354" s="83">
        <v>195000000</v>
      </c>
      <c r="F354" t="s">
        <v>288</v>
      </c>
      <c r="G354" t="s">
        <v>289</v>
      </c>
    </row>
    <row r="355" spans="1:7" x14ac:dyDescent="0.25">
      <c r="A355" t="s">
        <v>286</v>
      </c>
      <c r="B355">
        <v>2018</v>
      </c>
      <c r="C355" t="s">
        <v>305</v>
      </c>
      <c r="D355" t="s">
        <v>303</v>
      </c>
      <c r="E355" s="83">
        <v>49000000</v>
      </c>
      <c r="F355" t="s">
        <v>291</v>
      </c>
      <c r="G355" t="s">
        <v>289</v>
      </c>
    </row>
    <row r="356" spans="1:7" x14ac:dyDescent="0.25">
      <c r="A356" t="s">
        <v>286</v>
      </c>
      <c r="B356">
        <v>2018</v>
      </c>
      <c r="C356" t="s">
        <v>310</v>
      </c>
      <c r="D356" t="s">
        <v>303</v>
      </c>
      <c r="E356">
        <v>0</v>
      </c>
      <c r="F356" t="s">
        <v>311</v>
      </c>
      <c r="G356" t="s">
        <v>289</v>
      </c>
    </row>
    <row r="357" spans="1:7" x14ac:dyDescent="0.25">
      <c r="A357" t="s">
        <v>286</v>
      </c>
      <c r="B357">
        <v>2019</v>
      </c>
      <c r="C357" t="s">
        <v>149</v>
      </c>
      <c r="D357" t="s">
        <v>303</v>
      </c>
      <c r="E357" s="83">
        <v>159000000</v>
      </c>
      <c r="F357" t="s">
        <v>288</v>
      </c>
      <c r="G357" t="s">
        <v>289</v>
      </c>
    </row>
    <row r="358" spans="1:7" x14ac:dyDescent="0.25">
      <c r="A358" t="s">
        <v>286</v>
      </c>
      <c r="B358">
        <v>2019</v>
      </c>
      <c r="C358" t="s">
        <v>305</v>
      </c>
      <c r="D358" t="s">
        <v>303</v>
      </c>
      <c r="E358" s="83">
        <v>7000000</v>
      </c>
      <c r="F358" t="s">
        <v>291</v>
      </c>
      <c r="G358" t="s">
        <v>289</v>
      </c>
    </row>
    <row r="359" spans="1:7" x14ac:dyDescent="0.25">
      <c r="A359" t="s">
        <v>312</v>
      </c>
      <c r="B359">
        <v>2001</v>
      </c>
      <c r="C359" t="s">
        <v>149</v>
      </c>
      <c r="D359" t="s">
        <v>287</v>
      </c>
      <c r="E359" s="83">
        <v>26721000000</v>
      </c>
      <c r="F359" t="s">
        <v>288</v>
      </c>
      <c r="G359" t="s">
        <v>289</v>
      </c>
    </row>
    <row r="360" spans="1:7" x14ac:dyDescent="0.25">
      <c r="A360" t="s">
        <v>312</v>
      </c>
      <c r="B360">
        <v>2001</v>
      </c>
      <c r="C360" t="s">
        <v>290</v>
      </c>
      <c r="D360" t="s">
        <v>287</v>
      </c>
      <c r="E360">
        <v>0</v>
      </c>
      <c r="F360" t="s">
        <v>291</v>
      </c>
      <c r="G360" t="s">
        <v>289</v>
      </c>
    </row>
    <row r="361" spans="1:7" x14ac:dyDescent="0.25">
      <c r="A361" t="s">
        <v>312</v>
      </c>
      <c r="B361">
        <v>2001</v>
      </c>
      <c r="C361" t="s">
        <v>292</v>
      </c>
      <c r="D361" t="s">
        <v>287</v>
      </c>
      <c r="E361" s="83">
        <v>153000000</v>
      </c>
      <c r="F361" t="s">
        <v>293</v>
      </c>
      <c r="G361" t="s">
        <v>289</v>
      </c>
    </row>
    <row r="362" spans="1:7" x14ac:dyDescent="0.25">
      <c r="A362" t="s">
        <v>312</v>
      </c>
      <c r="B362">
        <v>2002</v>
      </c>
      <c r="C362" t="s">
        <v>149</v>
      </c>
      <c r="D362" t="s">
        <v>287</v>
      </c>
      <c r="E362" s="83">
        <v>29956000000</v>
      </c>
      <c r="F362" t="s">
        <v>288</v>
      </c>
      <c r="G362" t="s">
        <v>289</v>
      </c>
    </row>
    <row r="363" spans="1:7" x14ac:dyDescent="0.25">
      <c r="A363" t="s">
        <v>312</v>
      </c>
      <c r="B363">
        <v>2002</v>
      </c>
      <c r="C363" t="s">
        <v>290</v>
      </c>
      <c r="D363" t="s">
        <v>287</v>
      </c>
      <c r="E363">
        <v>0</v>
      </c>
      <c r="F363" t="s">
        <v>291</v>
      </c>
      <c r="G363" t="s">
        <v>289</v>
      </c>
    </row>
    <row r="364" spans="1:7" x14ac:dyDescent="0.25">
      <c r="A364" t="s">
        <v>312</v>
      </c>
      <c r="B364">
        <v>2003</v>
      </c>
      <c r="C364" t="s">
        <v>149</v>
      </c>
      <c r="D364" t="s">
        <v>287</v>
      </c>
      <c r="E364" s="83">
        <v>33083000000</v>
      </c>
      <c r="F364" t="s">
        <v>288</v>
      </c>
      <c r="G364" t="s">
        <v>289</v>
      </c>
    </row>
    <row r="365" spans="1:7" x14ac:dyDescent="0.25">
      <c r="A365" t="s">
        <v>312</v>
      </c>
      <c r="B365">
        <v>2003</v>
      </c>
      <c r="C365" t="s">
        <v>290</v>
      </c>
      <c r="D365" t="s">
        <v>287</v>
      </c>
      <c r="E365" s="83">
        <v>3082000000</v>
      </c>
      <c r="F365" t="s">
        <v>291</v>
      </c>
      <c r="G365" t="s">
        <v>289</v>
      </c>
    </row>
    <row r="366" spans="1:7" x14ac:dyDescent="0.25">
      <c r="A366" t="s">
        <v>312</v>
      </c>
      <c r="B366">
        <v>2004</v>
      </c>
      <c r="C366" t="s">
        <v>149</v>
      </c>
      <c r="D366" t="s">
        <v>287</v>
      </c>
      <c r="E366" s="83">
        <v>35003000000</v>
      </c>
      <c r="F366" t="s">
        <v>288</v>
      </c>
      <c r="G366" t="s">
        <v>289</v>
      </c>
    </row>
    <row r="367" spans="1:7" x14ac:dyDescent="0.25">
      <c r="A367" t="s">
        <v>312</v>
      </c>
      <c r="B367">
        <v>2004</v>
      </c>
      <c r="C367" t="s">
        <v>290</v>
      </c>
      <c r="D367" t="s">
        <v>287</v>
      </c>
      <c r="E367" s="83">
        <v>1839000000</v>
      </c>
      <c r="F367" t="s">
        <v>291</v>
      </c>
      <c r="G367" t="s">
        <v>289</v>
      </c>
    </row>
    <row r="368" spans="1:7" x14ac:dyDescent="0.25">
      <c r="A368" t="s">
        <v>312</v>
      </c>
      <c r="B368">
        <v>2004</v>
      </c>
      <c r="C368" t="s">
        <v>292</v>
      </c>
      <c r="D368" t="s">
        <v>287</v>
      </c>
      <c r="E368">
        <v>0</v>
      </c>
      <c r="F368" t="s">
        <v>293</v>
      </c>
      <c r="G368" t="s">
        <v>289</v>
      </c>
    </row>
    <row r="369" spans="1:7" x14ac:dyDescent="0.25">
      <c r="A369" t="s">
        <v>312</v>
      </c>
      <c r="B369">
        <v>2005</v>
      </c>
      <c r="C369" t="s">
        <v>149</v>
      </c>
      <c r="D369" t="s">
        <v>287</v>
      </c>
      <c r="E369" s="83">
        <v>36741000000</v>
      </c>
      <c r="F369" t="s">
        <v>288</v>
      </c>
      <c r="G369" t="s">
        <v>289</v>
      </c>
    </row>
    <row r="370" spans="1:7" x14ac:dyDescent="0.25">
      <c r="A370" t="s">
        <v>312</v>
      </c>
      <c r="B370">
        <v>2005</v>
      </c>
      <c r="C370" t="s">
        <v>290</v>
      </c>
      <c r="D370" t="s">
        <v>287</v>
      </c>
      <c r="E370" s="83">
        <v>1907000000</v>
      </c>
      <c r="F370" t="s">
        <v>291</v>
      </c>
      <c r="G370" t="s">
        <v>289</v>
      </c>
    </row>
    <row r="371" spans="1:7" x14ac:dyDescent="0.25">
      <c r="A371" t="s">
        <v>312</v>
      </c>
      <c r="B371">
        <v>2005</v>
      </c>
      <c r="C371" t="s">
        <v>294</v>
      </c>
      <c r="D371" t="s">
        <v>287</v>
      </c>
      <c r="E371">
        <v>0</v>
      </c>
      <c r="F371" t="s">
        <v>295</v>
      </c>
      <c r="G371" t="s">
        <v>289</v>
      </c>
    </row>
    <row r="372" spans="1:7" x14ac:dyDescent="0.25">
      <c r="A372" t="s">
        <v>312</v>
      </c>
      <c r="B372">
        <v>2006</v>
      </c>
      <c r="C372" t="s">
        <v>149</v>
      </c>
      <c r="D372" t="s">
        <v>287</v>
      </c>
      <c r="E372" s="83">
        <v>37158000000</v>
      </c>
      <c r="F372" t="s">
        <v>288</v>
      </c>
      <c r="G372" t="s">
        <v>289</v>
      </c>
    </row>
    <row r="373" spans="1:7" x14ac:dyDescent="0.25">
      <c r="A373" t="s">
        <v>312</v>
      </c>
      <c r="B373">
        <v>2006</v>
      </c>
      <c r="C373" t="s">
        <v>290</v>
      </c>
      <c r="D373" t="s">
        <v>287</v>
      </c>
      <c r="E373" s="83">
        <v>2893000000</v>
      </c>
      <c r="F373" t="s">
        <v>291</v>
      </c>
      <c r="G373" t="s">
        <v>289</v>
      </c>
    </row>
    <row r="374" spans="1:7" x14ac:dyDescent="0.25">
      <c r="A374" t="s">
        <v>312</v>
      </c>
      <c r="B374">
        <v>2006</v>
      </c>
      <c r="C374" t="s">
        <v>296</v>
      </c>
      <c r="D374" t="s">
        <v>287</v>
      </c>
      <c r="E374" s="83">
        <v>138000000</v>
      </c>
      <c r="F374" t="s">
        <v>295</v>
      </c>
      <c r="G374" t="s">
        <v>289</v>
      </c>
    </row>
    <row r="375" spans="1:7" x14ac:dyDescent="0.25">
      <c r="A375" t="s">
        <v>312</v>
      </c>
      <c r="B375">
        <v>2006</v>
      </c>
      <c r="C375" t="s">
        <v>297</v>
      </c>
      <c r="D375" t="s">
        <v>287</v>
      </c>
      <c r="E375">
        <v>0</v>
      </c>
      <c r="F375" t="s">
        <v>295</v>
      </c>
      <c r="G375" t="s">
        <v>289</v>
      </c>
    </row>
    <row r="376" spans="1:7" x14ac:dyDescent="0.25">
      <c r="A376" t="s">
        <v>312</v>
      </c>
      <c r="B376">
        <v>2001</v>
      </c>
      <c r="C376" t="s">
        <v>149</v>
      </c>
      <c r="D376" t="s">
        <v>298</v>
      </c>
      <c r="E376" s="83">
        <v>27702000000</v>
      </c>
      <c r="F376" t="s">
        <v>288</v>
      </c>
      <c r="G376" t="s">
        <v>289</v>
      </c>
    </row>
    <row r="377" spans="1:7" x14ac:dyDescent="0.25">
      <c r="A377" t="s">
        <v>312</v>
      </c>
      <c r="B377">
        <v>2001</v>
      </c>
      <c r="C377" t="s">
        <v>290</v>
      </c>
      <c r="D377" t="s">
        <v>298</v>
      </c>
      <c r="E377">
        <v>0</v>
      </c>
      <c r="F377" t="s">
        <v>291</v>
      </c>
      <c r="G377" t="s">
        <v>289</v>
      </c>
    </row>
    <row r="378" spans="1:7" x14ac:dyDescent="0.25">
      <c r="A378" t="s">
        <v>312</v>
      </c>
      <c r="B378">
        <v>2001</v>
      </c>
      <c r="C378" t="s">
        <v>292</v>
      </c>
      <c r="D378" t="s">
        <v>298</v>
      </c>
      <c r="E378" s="83">
        <v>1320000000</v>
      </c>
      <c r="F378" t="s">
        <v>293</v>
      </c>
      <c r="G378" t="s">
        <v>289</v>
      </c>
    </row>
    <row r="379" spans="1:7" x14ac:dyDescent="0.25">
      <c r="A379" t="s">
        <v>312</v>
      </c>
      <c r="B379">
        <v>2002</v>
      </c>
      <c r="C379" t="s">
        <v>149</v>
      </c>
      <c r="D379" t="s">
        <v>298</v>
      </c>
      <c r="E379" s="83">
        <v>32584000000</v>
      </c>
      <c r="F379" t="s">
        <v>288</v>
      </c>
      <c r="G379" t="s">
        <v>289</v>
      </c>
    </row>
    <row r="380" spans="1:7" x14ac:dyDescent="0.25">
      <c r="A380" t="s">
        <v>312</v>
      </c>
      <c r="B380">
        <v>2002</v>
      </c>
      <c r="C380" t="s">
        <v>290</v>
      </c>
      <c r="D380" t="s">
        <v>298</v>
      </c>
      <c r="E380" s="83">
        <v>37000000</v>
      </c>
      <c r="F380" t="s">
        <v>291</v>
      </c>
      <c r="G380" t="s">
        <v>289</v>
      </c>
    </row>
    <row r="381" spans="1:7" x14ac:dyDescent="0.25">
      <c r="A381" t="s">
        <v>312</v>
      </c>
      <c r="B381">
        <v>2003</v>
      </c>
      <c r="C381" t="s">
        <v>149</v>
      </c>
      <c r="D381" t="s">
        <v>298</v>
      </c>
      <c r="E381" s="83">
        <v>35228000000</v>
      </c>
      <c r="F381" t="s">
        <v>288</v>
      </c>
      <c r="G381" t="s">
        <v>289</v>
      </c>
    </row>
    <row r="382" spans="1:7" x14ac:dyDescent="0.25">
      <c r="A382" t="s">
        <v>312</v>
      </c>
      <c r="B382">
        <v>2003</v>
      </c>
      <c r="C382" t="s">
        <v>290</v>
      </c>
      <c r="D382" t="s">
        <v>298</v>
      </c>
      <c r="E382" s="83">
        <v>7415000000</v>
      </c>
      <c r="F382" t="s">
        <v>291</v>
      </c>
      <c r="G382" t="s">
        <v>289</v>
      </c>
    </row>
    <row r="383" spans="1:7" x14ac:dyDescent="0.25">
      <c r="A383" t="s">
        <v>312</v>
      </c>
      <c r="B383">
        <v>2004</v>
      </c>
      <c r="C383" t="s">
        <v>149</v>
      </c>
      <c r="D383" t="s">
        <v>298</v>
      </c>
      <c r="E383" s="83">
        <v>33366000000</v>
      </c>
      <c r="F383" t="s">
        <v>288</v>
      </c>
      <c r="G383" t="s">
        <v>289</v>
      </c>
    </row>
    <row r="384" spans="1:7" x14ac:dyDescent="0.25">
      <c r="A384" t="s">
        <v>312</v>
      </c>
      <c r="B384">
        <v>2004</v>
      </c>
      <c r="C384" t="s">
        <v>290</v>
      </c>
      <c r="D384" t="s">
        <v>298</v>
      </c>
      <c r="E384" s="83">
        <v>5103000000</v>
      </c>
      <c r="F384" t="s">
        <v>291</v>
      </c>
      <c r="G384" t="s">
        <v>289</v>
      </c>
    </row>
    <row r="385" spans="1:7" x14ac:dyDescent="0.25">
      <c r="A385" t="s">
        <v>312</v>
      </c>
      <c r="B385">
        <v>2004</v>
      </c>
      <c r="C385" t="s">
        <v>292</v>
      </c>
      <c r="D385" t="s">
        <v>298</v>
      </c>
      <c r="E385" s="83">
        <v>94000000</v>
      </c>
      <c r="F385" t="s">
        <v>293</v>
      </c>
      <c r="G385" t="s">
        <v>289</v>
      </c>
    </row>
    <row r="386" spans="1:7" x14ac:dyDescent="0.25">
      <c r="A386" t="s">
        <v>312</v>
      </c>
      <c r="B386">
        <v>2005</v>
      </c>
      <c r="C386" t="s">
        <v>149</v>
      </c>
      <c r="D386" t="s">
        <v>298</v>
      </c>
      <c r="E386" s="83">
        <v>34784000000</v>
      </c>
      <c r="F386" t="s">
        <v>288</v>
      </c>
      <c r="G386" t="s">
        <v>289</v>
      </c>
    </row>
    <row r="387" spans="1:7" x14ac:dyDescent="0.25">
      <c r="A387" t="s">
        <v>312</v>
      </c>
      <c r="B387">
        <v>2005</v>
      </c>
      <c r="C387" t="s">
        <v>290</v>
      </c>
      <c r="D387" t="s">
        <v>298</v>
      </c>
      <c r="E387" s="83">
        <v>4113000000</v>
      </c>
      <c r="F387" t="s">
        <v>291</v>
      </c>
      <c r="G387" t="s">
        <v>289</v>
      </c>
    </row>
    <row r="388" spans="1:7" x14ac:dyDescent="0.25">
      <c r="A388" t="s">
        <v>312</v>
      </c>
      <c r="B388">
        <v>2005</v>
      </c>
      <c r="C388" t="s">
        <v>294</v>
      </c>
      <c r="D388" t="s">
        <v>298</v>
      </c>
      <c r="E388" s="83">
        <v>580000000</v>
      </c>
      <c r="F388" t="s">
        <v>295</v>
      </c>
      <c r="G388" t="s">
        <v>289</v>
      </c>
    </row>
    <row r="389" spans="1:7" x14ac:dyDescent="0.25">
      <c r="A389" t="s">
        <v>312</v>
      </c>
      <c r="B389">
        <v>2006</v>
      </c>
      <c r="C389" t="s">
        <v>149</v>
      </c>
      <c r="D389" t="s">
        <v>298</v>
      </c>
      <c r="E389" s="83">
        <v>35043000000</v>
      </c>
      <c r="F389" t="s">
        <v>288</v>
      </c>
      <c r="G389" t="s">
        <v>289</v>
      </c>
    </row>
    <row r="390" spans="1:7" x14ac:dyDescent="0.25">
      <c r="A390" t="s">
        <v>312</v>
      </c>
      <c r="B390">
        <v>2006</v>
      </c>
      <c r="C390" t="s">
        <v>290</v>
      </c>
      <c r="D390" t="s">
        <v>298</v>
      </c>
      <c r="E390" s="83">
        <v>8081000000</v>
      </c>
      <c r="F390" t="s">
        <v>291</v>
      </c>
      <c r="G390" t="s">
        <v>289</v>
      </c>
    </row>
    <row r="391" spans="1:7" x14ac:dyDescent="0.25">
      <c r="A391" t="s">
        <v>312</v>
      </c>
      <c r="B391">
        <v>2006</v>
      </c>
      <c r="C391" t="s">
        <v>296</v>
      </c>
      <c r="D391" t="s">
        <v>298</v>
      </c>
      <c r="E391" s="83">
        <v>1006000000</v>
      </c>
      <c r="F391" t="s">
        <v>295</v>
      </c>
      <c r="G391" t="s">
        <v>289</v>
      </c>
    </row>
    <row r="392" spans="1:7" x14ac:dyDescent="0.25">
      <c r="A392" t="s">
        <v>312</v>
      </c>
      <c r="B392">
        <v>2006</v>
      </c>
      <c r="C392" t="s">
        <v>297</v>
      </c>
      <c r="D392" t="s">
        <v>298</v>
      </c>
      <c r="E392">
        <v>0</v>
      </c>
      <c r="F392" t="s">
        <v>295</v>
      </c>
      <c r="G392" t="s">
        <v>289</v>
      </c>
    </row>
    <row r="393" spans="1:7" x14ac:dyDescent="0.25">
      <c r="A393" t="s">
        <v>312</v>
      </c>
      <c r="B393">
        <v>2001</v>
      </c>
      <c r="C393" t="s">
        <v>149</v>
      </c>
      <c r="D393" t="s">
        <v>299</v>
      </c>
      <c r="E393" s="83">
        <v>26285000000</v>
      </c>
      <c r="F393" t="s">
        <v>288</v>
      </c>
      <c r="G393" t="s">
        <v>289</v>
      </c>
    </row>
    <row r="394" spans="1:7" x14ac:dyDescent="0.25">
      <c r="A394" t="s">
        <v>312</v>
      </c>
      <c r="B394">
        <v>2001</v>
      </c>
      <c r="C394" t="s">
        <v>290</v>
      </c>
      <c r="D394" t="s">
        <v>299</v>
      </c>
      <c r="E394">
        <v>0</v>
      </c>
      <c r="F394" t="s">
        <v>291</v>
      </c>
      <c r="G394" t="s">
        <v>289</v>
      </c>
    </row>
    <row r="395" spans="1:7" x14ac:dyDescent="0.25">
      <c r="A395" t="s">
        <v>312</v>
      </c>
      <c r="B395">
        <v>2001</v>
      </c>
      <c r="C395" t="s">
        <v>292</v>
      </c>
      <c r="D395" t="s">
        <v>299</v>
      </c>
      <c r="E395" s="83">
        <v>15000000</v>
      </c>
      <c r="F395" t="s">
        <v>293</v>
      </c>
      <c r="G395" t="s">
        <v>289</v>
      </c>
    </row>
    <row r="396" spans="1:7" x14ac:dyDescent="0.25">
      <c r="A396" t="s">
        <v>312</v>
      </c>
      <c r="B396">
        <v>2002</v>
      </c>
      <c r="C396" t="s">
        <v>149</v>
      </c>
      <c r="D396" t="s">
        <v>299</v>
      </c>
      <c r="E396" s="83">
        <v>24127000000</v>
      </c>
      <c r="F396" t="s">
        <v>288</v>
      </c>
      <c r="G396" t="s">
        <v>289</v>
      </c>
    </row>
    <row r="397" spans="1:7" x14ac:dyDescent="0.25">
      <c r="A397" t="s">
        <v>312</v>
      </c>
      <c r="B397">
        <v>2002</v>
      </c>
      <c r="C397" t="s">
        <v>290</v>
      </c>
      <c r="D397" t="s">
        <v>299</v>
      </c>
      <c r="E397" s="83">
        <v>242000000</v>
      </c>
      <c r="F397" t="s">
        <v>291</v>
      </c>
      <c r="G397" t="s">
        <v>289</v>
      </c>
    </row>
    <row r="398" spans="1:7" x14ac:dyDescent="0.25">
      <c r="A398" t="s">
        <v>312</v>
      </c>
      <c r="B398">
        <v>2003</v>
      </c>
      <c r="C398" t="s">
        <v>149</v>
      </c>
      <c r="D398" t="s">
        <v>299</v>
      </c>
      <c r="E398" s="83">
        <v>27191000000</v>
      </c>
      <c r="F398" t="s">
        <v>288</v>
      </c>
      <c r="G398" t="s">
        <v>289</v>
      </c>
    </row>
    <row r="399" spans="1:7" x14ac:dyDescent="0.25">
      <c r="A399" t="s">
        <v>312</v>
      </c>
      <c r="B399">
        <v>2003</v>
      </c>
      <c r="C399" t="s">
        <v>290</v>
      </c>
      <c r="D399" t="s">
        <v>299</v>
      </c>
      <c r="E399">
        <v>0</v>
      </c>
      <c r="F399" t="s">
        <v>291</v>
      </c>
      <c r="G399" t="s">
        <v>289</v>
      </c>
    </row>
    <row r="400" spans="1:7" x14ac:dyDescent="0.25">
      <c r="A400" t="s">
        <v>312</v>
      </c>
      <c r="B400">
        <v>2004</v>
      </c>
      <c r="C400" t="s">
        <v>149</v>
      </c>
      <c r="D400" t="s">
        <v>299</v>
      </c>
      <c r="E400" s="83">
        <v>29371000000</v>
      </c>
      <c r="F400" t="s">
        <v>288</v>
      </c>
      <c r="G400" t="s">
        <v>289</v>
      </c>
    </row>
    <row r="401" spans="1:7" x14ac:dyDescent="0.25">
      <c r="A401" t="s">
        <v>312</v>
      </c>
      <c r="B401">
        <v>2004</v>
      </c>
      <c r="C401" t="s">
        <v>290</v>
      </c>
      <c r="D401" t="s">
        <v>299</v>
      </c>
      <c r="E401" s="83">
        <v>617000000</v>
      </c>
      <c r="F401" t="s">
        <v>291</v>
      </c>
      <c r="G401" t="s">
        <v>289</v>
      </c>
    </row>
    <row r="402" spans="1:7" x14ac:dyDescent="0.25">
      <c r="A402" t="s">
        <v>312</v>
      </c>
      <c r="B402">
        <v>2004</v>
      </c>
      <c r="C402" t="s">
        <v>292</v>
      </c>
      <c r="D402" t="s">
        <v>299</v>
      </c>
      <c r="E402">
        <v>0</v>
      </c>
      <c r="F402" t="s">
        <v>293</v>
      </c>
      <c r="G402" t="s">
        <v>289</v>
      </c>
    </row>
    <row r="403" spans="1:7" x14ac:dyDescent="0.25">
      <c r="A403" t="s">
        <v>312</v>
      </c>
      <c r="B403">
        <v>2005</v>
      </c>
      <c r="C403" t="s">
        <v>149</v>
      </c>
      <c r="D403" t="s">
        <v>299</v>
      </c>
      <c r="E403" s="83">
        <v>28430000000</v>
      </c>
      <c r="F403" t="s">
        <v>288</v>
      </c>
      <c r="G403" t="s">
        <v>289</v>
      </c>
    </row>
    <row r="404" spans="1:7" x14ac:dyDescent="0.25">
      <c r="A404" t="s">
        <v>312</v>
      </c>
      <c r="B404">
        <v>2005</v>
      </c>
      <c r="C404" t="s">
        <v>290</v>
      </c>
      <c r="D404" t="s">
        <v>299</v>
      </c>
      <c r="E404" s="83">
        <v>3759000000</v>
      </c>
      <c r="F404" t="s">
        <v>291</v>
      </c>
      <c r="G404" t="s">
        <v>289</v>
      </c>
    </row>
    <row r="405" spans="1:7" x14ac:dyDescent="0.25">
      <c r="A405" t="s">
        <v>312</v>
      </c>
      <c r="B405">
        <v>2005</v>
      </c>
      <c r="C405" t="s">
        <v>294</v>
      </c>
      <c r="D405" t="s">
        <v>299</v>
      </c>
      <c r="E405" s="83">
        <v>7000000</v>
      </c>
      <c r="F405" t="s">
        <v>295</v>
      </c>
      <c r="G405" t="s">
        <v>289</v>
      </c>
    </row>
    <row r="406" spans="1:7" x14ac:dyDescent="0.25">
      <c r="A406" t="s">
        <v>312</v>
      </c>
      <c r="B406">
        <v>2006</v>
      </c>
      <c r="C406" t="s">
        <v>149</v>
      </c>
      <c r="D406" t="s">
        <v>299</v>
      </c>
      <c r="E406" s="83">
        <v>28635000000</v>
      </c>
      <c r="F406" t="s">
        <v>288</v>
      </c>
      <c r="G406" t="s">
        <v>289</v>
      </c>
    </row>
    <row r="407" spans="1:7" x14ac:dyDescent="0.25">
      <c r="A407" t="s">
        <v>312</v>
      </c>
      <c r="B407">
        <v>2006</v>
      </c>
      <c r="C407" t="s">
        <v>290</v>
      </c>
      <c r="D407" t="s">
        <v>299</v>
      </c>
      <c r="E407" s="83">
        <v>5581000000</v>
      </c>
      <c r="F407" t="s">
        <v>291</v>
      </c>
      <c r="G407" t="s">
        <v>289</v>
      </c>
    </row>
    <row r="408" spans="1:7" x14ac:dyDescent="0.25">
      <c r="A408" t="s">
        <v>312</v>
      </c>
      <c r="B408">
        <v>2006</v>
      </c>
      <c r="C408" t="s">
        <v>296</v>
      </c>
      <c r="D408" t="s">
        <v>299</v>
      </c>
      <c r="E408" s="83">
        <v>2621000000</v>
      </c>
      <c r="F408" t="s">
        <v>295</v>
      </c>
      <c r="G408" t="s">
        <v>289</v>
      </c>
    </row>
    <row r="409" spans="1:7" x14ac:dyDescent="0.25">
      <c r="A409" t="s">
        <v>312</v>
      </c>
      <c r="B409">
        <v>2006</v>
      </c>
      <c r="C409" t="s">
        <v>297</v>
      </c>
      <c r="D409" t="s">
        <v>299</v>
      </c>
      <c r="E409">
        <v>0</v>
      </c>
      <c r="F409" t="s">
        <v>295</v>
      </c>
      <c r="G409" t="s">
        <v>289</v>
      </c>
    </row>
    <row r="410" spans="1:7" x14ac:dyDescent="0.25">
      <c r="A410" t="s">
        <v>312</v>
      </c>
      <c r="B410">
        <v>2001</v>
      </c>
      <c r="C410" t="s">
        <v>149</v>
      </c>
      <c r="D410" t="s">
        <v>300</v>
      </c>
      <c r="E410" s="83">
        <v>9451000000</v>
      </c>
      <c r="F410" t="s">
        <v>288</v>
      </c>
      <c r="G410" t="s">
        <v>289</v>
      </c>
    </row>
    <row r="411" spans="1:7" x14ac:dyDescent="0.25">
      <c r="A411" t="s">
        <v>312</v>
      </c>
      <c r="B411">
        <v>2001</v>
      </c>
      <c r="C411" t="s">
        <v>290</v>
      </c>
      <c r="D411" t="s">
        <v>300</v>
      </c>
      <c r="E411">
        <v>0</v>
      </c>
      <c r="F411" t="s">
        <v>291</v>
      </c>
      <c r="G411" t="s">
        <v>289</v>
      </c>
    </row>
    <row r="412" spans="1:7" x14ac:dyDescent="0.25">
      <c r="A412" t="s">
        <v>312</v>
      </c>
      <c r="B412">
        <v>2001</v>
      </c>
      <c r="C412" t="s">
        <v>292</v>
      </c>
      <c r="D412" t="s">
        <v>300</v>
      </c>
      <c r="E412" s="83">
        <v>128000000</v>
      </c>
      <c r="F412" t="s">
        <v>293</v>
      </c>
      <c r="G412" t="s">
        <v>289</v>
      </c>
    </row>
    <row r="413" spans="1:7" x14ac:dyDescent="0.25">
      <c r="A413" t="s">
        <v>312</v>
      </c>
      <c r="B413">
        <v>2002</v>
      </c>
      <c r="C413" t="s">
        <v>149</v>
      </c>
      <c r="D413" t="s">
        <v>300</v>
      </c>
      <c r="E413" s="83">
        <v>11402000000</v>
      </c>
      <c r="F413" t="s">
        <v>288</v>
      </c>
      <c r="G413" t="s">
        <v>289</v>
      </c>
    </row>
    <row r="414" spans="1:7" x14ac:dyDescent="0.25">
      <c r="A414" t="s">
        <v>312</v>
      </c>
      <c r="B414">
        <v>2002</v>
      </c>
      <c r="C414" t="s">
        <v>290</v>
      </c>
      <c r="D414" t="s">
        <v>300</v>
      </c>
      <c r="E414" s="83">
        <v>-15000000</v>
      </c>
      <c r="F414" t="s">
        <v>291</v>
      </c>
      <c r="G414" t="s">
        <v>289</v>
      </c>
    </row>
    <row r="415" spans="1:7" x14ac:dyDescent="0.25">
      <c r="A415" t="s">
        <v>312</v>
      </c>
      <c r="B415">
        <v>2003</v>
      </c>
      <c r="C415" t="s">
        <v>149</v>
      </c>
      <c r="D415" t="s">
        <v>300</v>
      </c>
      <c r="E415" s="83">
        <v>13668000000</v>
      </c>
      <c r="F415" t="s">
        <v>288</v>
      </c>
      <c r="G415" t="s">
        <v>289</v>
      </c>
    </row>
    <row r="416" spans="1:7" x14ac:dyDescent="0.25">
      <c r="A416" t="s">
        <v>312</v>
      </c>
      <c r="B416">
        <v>2003</v>
      </c>
      <c r="C416" t="s">
        <v>290</v>
      </c>
      <c r="D416" t="s">
        <v>300</v>
      </c>
      <c r="E416" s="83">
        <v>-1000000</v>
      </c>
      <c r="F416" t="s">
        <v>291</v>
      </c>
      <c r="G416" t="s">
        <v>289</v>
      </c>
    </row>
    <row r="417" spans="1:7" x14ac:dyDescent="0.25">
      <c r="A417" t="s">
        <v>312</v>
      </c>
      <c r="B417">
        <v>2004</v>
      </c>
      <c r="C417" t="s">
        <v>149</v>
      </c>
      <c r="D417" t="s">
        <v>300</v>
      </c>
      <c r="E417" s="83">
        <v>14888000000</v>
      </c>
      <c r="F417" t="s">
        <v>288</v>
      </c>
      <c r="G417" t="s">
        <v>289</v>
      </c>
    </row>
    <row r="418" spans="1:7" x14ac:dyDescent="0.25">
      <c r="A418" t="s">
        <v>312</v>
      </c>
      <c r="B418">
        <v>2004</v>
      </c>
      <c r="C418" t="s">
        <v>290</v>
      </c>
      <c r="D418" t="s">
        <v>300</v>
      </c>
      <c r="E418" s="83">
        <v>34000000</v>
      </c>
      <c r="F418" t="s">
        <v>291</v>
      </c>
      <c r="G418" t="s">
        <v>289</v>
      </c>
    </row>
    <row r="419" spans="1:7" x14ac:dyDescent="0.25">
      <c r="A419" t="s">
        <v>312</v>
      </c>
      <c r="B419">
        <v>2004</v>
      </c>
      <c r="C419" t="s">
        <v>292</v>
      </c>
      <c r="D419" t="s">
        <v>300</v>
      </c>
      <c r="E419">
        <v>0</v>
      </c>
      <c r="F419" t="s">
        <v>293</v>
      </c>
      <c r="G419" t="s">
        <v>289</v>
      </c>
    </row>
    <row r="420" spans="1:7" x14ac:dyDescent="0.25">
      <c r="A420" t="s">
        <v>312</v>
      </c>
      <c r="B420">
        <v>2005</v>
      </c>
      <c r="C420" t="s">
        <v>149</v>
      </c>
      <c r="D420" t="s">
        <v>300</v>
      </c>
      <c r="E420" s="83">
        <v>16696000000</v>
      </c>
      <c r="F420" t="s">
        <v>288</v>
      </c>
      <c r="G420" t="s">
        <v>289</v>
      </c>
    </row>
    <row r="421" spans="1:7" x14ac:dyDescent="0.25">
      <c r="A421" t="s">
        <v>312</v>
      </c>
      <c r="B421">
        <v>2005</v>
      </c>
      <c r="C421" t="s">
        <v>290</v>
      </c>
      <c r="D421" t="s">
        <v>300</v>
      </c>
      <c r="E421" s="83">
        <v>204000000</v>
      </c>
      <c r="F421" t="s">
        <v>291</v>
      </c>
      <c r="G421" t="s">
        <v>289</v>
      </c>
    </row>
    <row r="422" spans="1:7" x14ac:dyDescent="0.25">
      <c r="A422" t="s">
        <v>312</v>
      </c>
      <c r="B422">
        <v>2005</v>
      </c>
      <c r="C422" t="s">
        <v>294</v>
      </c>
      <c r="D422" t="s">
        <v>300</v>
      </c>
      <c r="E422">
        <v>0</v>
      </c>
      <c r="F422" t="s">
        <v>295</v>
      </c>
      <c r="G422" t="s">
        <v>289</v>
      </c>
    </row>
    <row r="423" spans="1:7" x14ac:dyDescent="0.25">
      <c r="A423" t="s">
        <v>312</v>
      </c>
      <c r="B423">
        <v>2006</v>
      </c>
      <c r="C423" t="s">
        <v>149</v>
      </c>
      <c r="D423" t="s">
        <v>300</v>
      </c>
      <c r="E423" s="83">
        <v>18834000000</v>
      </c>
      <c r="F423" t="s">
        <v>288</v>
      </c>
      <c r="G423" t="s">
        <v>289</v>
      </c>
    </row>
    <row r="424" spans="1:7" x14ac:dyDescent="0.25">
      <c r="A424" t="s">
        <v>312</v>
      </c>
      <c r="B424">
        <v>2006</v>
      </c>
      <c r="C424" t="s">
        <v>290</v>
      </c>
      <c r="D424" t="s">
        <v>300</v>
      </c>
      <c r="E424" s="83">
        <v>125000000</v>
      </c>
      <c r="F424" t="s">
        <v>291</v>
      </c>
      <c r="G424" t="s">
        <v>289</v>
      </c>
    </row>
    <row r="425" spans="1:7" x14ac:dyDescent="0.25">
      <c r="A425" t="s">
        <v>312</v>
      </c>
      <c r="B425">
        <v>2006</v>
      </c>
      <c r="C425" t="s">
        <v>296</v>
      </c>
      <c r="D425" t="s">
        <v>300</v>
      </c>
      <c r="E425" s="83">
        <v>14000000</v>
      </c>
      <c r="F425" t="s">
        <v>295</v>
      </c>
      <c r="G425" t="s">
        <v>289</v>
      </c>
    </row>
    <row r="426" spans="1:7" x14ac:dyDescent="0.25">
      <c r="A426" t="s">
        <v>312</v>
      </c>
      <c r="B426">
        <v>2006</v>
      </c>
      <c r="C426" t="s">
        <v>297</v>
      </c>
      <c r="D426" t="s">
        <v>300</v>
      </c>
      <c r="E426">
        <v>0</v>
      </c>
      <c r="F426" t="s">
        <v>295</v>
      </c>
      <c r="G426" t="s">
        <v>289</v>
      </c>
    </row>
    <row r="427" spans="1:7" x14ac:dyDescent="0.25">
      <c r="A427" t="s">
        <v>312</v>
      </c>
      <c r="B427">
        <v>2001</v>
      </c>
      <c r="C427" t="s">
        <v>149</v>
      </c>
      <c r="D427" t="s">
        <v>301</v>
      </c>
      <c r="E427" s="83">
        <v>1415000000</v>
      </c>
      <c r="F427" t="s">
        <v>288</v>
      </c>
      <c r="G427" t="s">
        <v>289</v>
      </c>
    </row>
    <row r="428" spans="1:7" x14ac:dyDescent="0.25">
      <c r="A428" t="s">
        <v>312</v>
      </c>
      <c r="B428">
        <v>2001</v>
      </c>
      <c r="C428" t="s">
        <v>290</v>
      </c>
      <c r="D428" t="s">
        <v>301</v>
      </c>
      <c r="E428">
        <v>0</v>
      </c>
      <c r="F428" t="s">
        <v>291</v>
      </c>
      <c r="G428" t="s">
        <v>289</v>
      </c>
    </row>
    <row r="429" spans="1:7" x14ac:dyDescent="0.25">
      <c r="A429" t="s">
        <v>312</v>
      </c>
      <c r="B429">
        <v>2001</v>
      </c>
      <c r="C429" t="s">
        <v>292</v>
      </c>
      <c r="D429" t="s">
        <v>301</v>
      </c>
      <c r="E429" s="83">
        <v>3000000</v>
      </c>
      <c r="F429" t="s">
        <v>293</v>
      </c>
      <c r="G429" t="s">
        <v>289</v>
      </c>
    </row>
    <row r="430" spans="1:7" x14ac:dyDescent="0.25">
      <c r="A430" t="s">
        <v>312</v>
      </c>
      <c r="B430">
        <v>2002</v>
      </c>
      <c r="C430" t="s">
        <v>149</v>
      </c>
      <c r="D430" t="s">
        <v>301</v>
      </c>
      <c r="E430" s="83">
        <v>1374000000</v>
      </c>
      <c r="F430" t="s">
        <v>288</v>
      </c>
      <c r="G430" t="s">
        <v>289</v>
      </c>
    </row>
    <row r="431" spans="1:7" x14ac:dyDescent="0.25">
      <c r="A431" t="s">
        <v>312</v>
      </c>
      <c r="B431">
        <v>2002</v>
      </c>
      <c r="C431" t="s">
        <v>290</v>
      </c>
      <c r="D431" t="s">
        <v>301</v>
      </c>
      <c r="E431" s="83">
        <v>2000000</v>
      </c>
      <c r="F431" t="s">
        <v>291</v>
      </c>
      <c r="G431" t="s">
        <v>289</v>
      </c>
    </row>
    <row r="432" spans="1:7" x14ac:dyDescent="0.25">
      <c r="A432" t="s">
        <v>312</v>
      </c>
      <c r="B432">
        <v>2003</v>
      </c>
      <c r="C432" t="s">
        <v>149</v>
      </c>
      <c r="D432" t="s">
        <v>301</v>
      </c>
      <c r="E432" s="83">
        <v>1644000000</v>
      </c>
      <c r="F432" t="s">
        <v>288</v>
      </c>
      <c r="G432" t="s">
        <v>289</v>
      </c>
    </row>
    <row r="433" spans="1:7" x14ac:dyDescent="0.25">
      <c r="A433" t="s">
        <v>312</v>
      </c>
      <c r="B433">
        <v>2003</v>
      </c>
      <c r="C433" t="s">
        <v>290</v>
      </c>
      <c r="D433" t="s">
        <v>301</v>
      </c>
      <c r="E433" s="83">
        <v>48000000</v>
      </c>
      <c r="F433" t="s">
        <v>291</v>
      </c>
      <c r="G433" t="s">
        <v>289</v>
      </c>
    </row>
    <row r="434" spans="1:7" x14ac:dyDescent="0.25">
      <c r="A434" t="s">
        <v>312</v>
      </c>
      <c r="B434">
        <v>2004</v>
      </c>
      <c r="C434" t="s">
        <v>149</v>
      </c>
      <c r="D434" t="s">
        <v>301</v>
      </c>
      <c r="E434" s="83">
        <v>1345000000</v>
      </c>
      <c r="F434" t="s">
        <v>288</v>
      </c>
      <c r="G434" t="s">
        <v>289</v>
      </c>
    </row>
    <row r="435" spans="1:7" x14ac:dyDescent="0.25">
      <c r="A435" t="s">
        <v>312</v>
      </c>
      <c r="B435">
        <v>2004</v>
      </c>
      <c r="C435" t="s">
        <v>290</v>
      </c>
      <c r="D435" t="s">
        <v>301</v>
      </c>
      <c r="E435" s="83">
        <v>46000000</v>
      </c>
      <c r="F435" t="s">
        <v>291</v>
      </c>
      <c r="G435" t="s">
        <v>289</v>
      </c>
    </row>
    <row r="436" spans="1:7" x14ac:dyDescent="0.25">
      <c r="A436" t="s">
        <v>312</v>
      </c>
      <c r="B436">
        <v>2004</v>
      </c>
      <c r="C436" t="s">
        <v>292</v>
      </c>
      <c r="D436" t="s">
        <v>301</v>
      </c>
      <c r="E436">
        <v>0</v>
      </c>
      <c r="F436" t="s">
        <v>293</v>
      </c>
      <c r="G436" t="s">
        <v>289</v>
      </c>
    </row>
    <row r="437" spans="1:7" x14ac:dyDescent="0.25">
      <c r="A437" t="s">
        <v>312</v>
      </c>
      <c r="B437">
        <v>2005</v>
      </c>
      <c r="C437" t="s">
        <v>149</v>
      </c>
      <c r="D437" t="s">
        <v>301</v>
      </c>
      <c r="E437" s="83">
        <v>1090000000</v>
      </c>
      <c r="F437" t="s">
        <v>288</v>
      </c>
      <c r="G437" t="s">
        <v>289</v>
      </c>
    </row>
    <row r="438" spans="1:7" x14ac:dyDescent="0.25">
      <c r="A438" t="s">
        <v>312</v>
      </c>
      <c r="B438">
        <v>2005</v>
      </c>
      <c r="C438" t="s">
        <v>290</v>
      </c>
      <c r="D438" t="s">
        <v>301</v>
      </c>
      <c r="E438" s="83">
        <v>140000000</v>
      </c>
      <c r="F438" t="s">
        <v>291</v>
      </c>
      <c r="G438" t="s">
        <v>289</v>
      </c>
    </row>
    <row r="439" spans="1:7" x14ac:dyDescent="0.25">
      <c r="A439" t="s">
        <v>312</v>
      </c>
      <c r="B439">
        <v>2005</v>
      </c>
      <c r="C439" t="s">
        <v>294</v>
      </c>
      <c r="D439" t="s">
        <v>301</v>
      </c>
      <c r="E439" s="83">
        <v>139000000</v>
      </c>
      <c r="F439" t="s">
        <v>295</v>
      </c>
      <c r="G439" t="s">
        <v>289</v>
      </c>
    </row>
    <row r="440" spans="1:7" x14ac:dyDescent="0.25">
      <c r="A440" t="s">
        <v>312</v>
      </c>
      <c r="B440">
        <v>2006</v>
      </c>
      <c r="C440" t="s">
        <v>149</v>
      </c>
      <c r="D440" t="s">
        <v>301</v>
      </c>
      <c r="E440" s="83">
        <v>1389000000</v>
      </c>
      <c r="F440" t="s">
        <v>288</v>
      </c>
      <c r="G440" t="s">
        <v>289</v>
      </c>
    </row>
    <row r="441" spans="1:7" x14ac:dyDescent="0.25">
      <c r="A441" t="s">
        <v>312</v>
      </c>
      <c r="B441">
        <v>2006</v>
      </c>
      <c r="C441" t="s">
        <v>290</v>
      </c>
      <c r="D441" t="s">
        <v>301</v>
      </c>
      <c r="E441">
        <v>0</v>
      </c>
      <c r="F441" t="s">
        <v>291</v>
      </c>
      <c r="G441" t="s">
        <v>289</v>
      </c>
    </row>
    <row r="442" spans="1:7" x14ac:dyDescent="0.25">
      <c r="A442" t="s">
        <v>312</v>
      </c>
      <c r="B442">
        <v>2006</v>
      </c>
      <c r="C442" t="s">
        <v>296</v>
      </c>
      <c r="D442" t="s">
        <v>301</v>
      </c>
      <c r="E442" s="83">
        <v>419000000</v>
      </c>
      <c r="F442" t="s">
        <v>295</v>
      </c>
      <c r="G442" t="s">
        <v>289</v>
      </c>
    </row>
    <row r="443" spans="1:7" x14ac:dyDescent="0.25">
      <c r="A443" t="s">
        <v>312</v>
      </c>
      <c r="B443">
        <v>2006</v>
      </c>
      <c r="C443" t="s">
        <v>297</v>
      </c>
      <c r="D443" t="s">
        <v>301</v>
      </c>
      <c r="E443">
        <v>0</v>
      </c>
      <c r="F443" t="s">
        <v>295</v>
      </c>
      <c r="G443" t="s">
        <v>289</v>
      </c>
    </row>
    <row r="444" spans="1:7" x14ac:dyDescent="0.25">
      <c r="A444" t="s">
        <v>312</v>
      </c>
      <c r="B444">
        <v>2001</v>
      </c>
      <c r="C444" t="s">
        <v>149</v>
      </c>
      <c r="D444" t="s">
        <v>302</v>
      </c>
      <c r="E444" s="83">
        <v>1292000000</v>
      </c>
      <c r="F444" t="s">
        <v>288</v>
      </c>
      <c r="G444" t="s">
        <v>289</v>
      </c>
    </row>
    <row r="445" spans="1:7" x14ac:dyDescent="0.25">
      <c r="A445" t="s">
        <v>312</v>
      </c>
      <c r="B445">
        <v>2001</v>
      </c>
      <c r="C445" t="s">
        <v>290</v>
      </c>
      <c r="D445" t="s">
        <v>302</v>
      </c>
      <c r="E445">
        <v>0</v>
      </c>
      <c r="F445" t="s">
        <v>291</v>
      </c>
      <c r="G445" t="s">
        <v>289</v>
      </c>
    </row>
    <row r="446" spans="1:7" x14ac:dyDescent="0.25">
      <c r="A446" t="s">
        <v>312</v>
      </c>
      <c r="B446">
        <v>2001</v>
      </c>
      <c r="C446" t="s">
        <v>292</v>
      </c>
      <c r="D446" t="s">
        <v>302</v>
      </c>
      <c r="E446" s="83">
        <v>20000000</v>
      </c>
      <c r="F446" t="s">
        <v>293</v>
      </c>
      <c r="G446" t="s">
        <v>289</v>
      </c>
    </row>
    <row r="447" spans="1:7" x14ac:dyDescent="0.25">
      <c r="A447" t="s">
        <v>312</v>
      </c>
      <c r="B447">
        <v>2002</v>
      </c>
      <c r="C447" t="s">
        <v>149</v>
      </c>
      <c r="D447" t="s">
        <v>302</v>
      </c>
      <c r="E447" s="83">
        <v>1228000000</v>
      </c>
      <c r="F447" t="s">
        <v>288</v>
      </c>
      <c r="G447" t="s">
        <v>289</v>
      </c>
    </row>
    <row r="448" spans="1:7" x14ac:dyDescent="0.25">
      <c r="A448" t="s">
        <v>312</v>
      </c>
      <c r="B448">
        <v>2002</v>
      </c>
      <c r="C448" t="s">
        <v>290</v>
      </c>
      <c r="D448" t="s">
        <v>302</v>
      </c>
      <c r="E448">
        <v>0</v>
      </c>
      <c r="F448" t="s">
        <v>291</v>
      </c>
      <c r="G448" t="s">
        <v>289</v>
      </c>
    </row>
    <row r="449" spans="1:7" x14ac:dyDescent="0.25">
      <c r="A449" t="s">
        <v>312</v>
      </c>
      <c r="B449">
        <v>2003</v>
      </c>
      <c r="C449" t="s">
        <v>149</v>
      </c>
      <c r="D449" t="s">
        <v>302</v>
      </c>
      <c r="E449" s="83">
        <v>1194000000</v>
      </c>
      <c r="F449" t="s">
        <v>288</v>
      </c>
      <c r="G449" t="s">
        <v>289</v>
      </c>
    </row>
    <row r="450" spans="1:7" x14ac:dyDescent="0.25">
      <c r="A450" t="s">
        <v>312</v>
      </c>
      <c r="B450">
        <v>2003</v>
      </c>
      <c r="C450" t="s">
        <v>290</v>
      </c>
      <c r="D450" t="s">
        <v>302</v>
      </c>
      <c r="E450">
        <v>0</v>
      </c>
      <c r="F450" t="s">
        <v>291</v>
      </c>
      <c r="G450" t="s">
        <v>289</v>
      </c>
    </row>
    <row r="451" spans="1:7" x14ac:dyDescent="0.25">
      <c r="A451" t="s">
        <v>312</v>
      </c>
      <c r="B451">
        <v>2004</v>
      </c>
      <c r="C451" t="s">
        <v>149</v>
      </c>
      <c r="D451" t="s">
        <v>302</v>
      </c>
      <c r="E451" s="83">
        <v>979000000</v>
      </c>
      <c r="F451" t="s">
        <v>288</v>
      </c>
      <c r="G451" t="s">
        <v>289</v>
      </c>
    </row>
    <row r="452" spans="1:7" x14ac:dyDescent="0.25">
      <c r="A452" t="s">
        <v>312</v>
      </c>
      <c r="B452">
        <v>2004</v>
      </c>
      <c r="C452" t="s">
        <v>290</v>
      </c>
      <c r="D452" t="s">
        <v>302</v>
      </c>
      <c r="E452" s="83">
        <v>6000000</v>
      </c>
      <c r="F452" t="s">
        <v>291</v>
      </c>
      <c r="G452" t="s">
        <v>289</v>
      </c>
    </row>
    <row r="453" spans="1:7" x14ac:dyDescent="0.25">
      <c r="A453" t="s">
        <v>312</v>
      </c>
      <c r="B453">
        <v>2004</v>
      </c>
      <c r="C453" t="s">
        <v>292</v>
      </c>
      <c r="D453" t="s">
        <v>302</v>
      </c>
      <c r="E453">
        <v>0</v>
      </c>
      <c r="F453" t="s">
        <v>293</v>
      </c>
      <c r="G453" t="s">
        <v>289</v>
      </c>
    </row>
    <row r="454" spans="1:7" x14ac:dyDescent="0.25">
      <c r="A454" t="s">
        <v>312</v>
      </c>
      <c r="B454">
        <v>2005</v>
      </c>
      <c r="C454" t="s">
        <v>149</v>
      </c>
      <c r="D454" t="s">
        <v>302</v>
      </c>
      <c r="E454" s="83">
        <v>703000000</v>
      </c>
      <c r="F454" t="s">
        <v>288</v>
      </c>
      <c r="G454" t="s">
        <v>289</v>
      </c>
    </row>
    <row r="455" spans="1:7" x14ac:dyDescent="0.25">
      <c r="A455" t="s">
        <v>312</v>
      </c>
      <c r="B455">
        <v>2005</v>
      </c>
      <c r="C455" t="s">
        <v>290</v>
      </c>
      <c r="D455" t="s">
        <v>302</v>
      </c>
      <c r="E455">
        <v>0</v>
      </c>
      <c r="F455" t="s">
        <v>291</v>
      </c>
      <c r="G455" t="s">
        <v>289</v>
      </c>
    </row>
    <row r="456" spans="1:7" x14ac:dyDescent="0.25">
      <c r="A456" t="s">
        <v>312</v>
      </c>
      <c r="B456">
        <v>2005</v>
      </c>
      <c r="C456" t="s">
        <v>294</v>
      </c>
      <c r="D456" t="s">
        <v>302</v>
      </c>
      <c r="E456" s="83">
        <v>9000000</v>
      </c>
      <c r="F456" t="s">
        <v>295</v>
      </c>
      <c r="G456" t="s">
        <v>289</v>
      </c>
    </row>
    <row r="457" spans="1:7" x14ac:dyDescent="0.25">
      <c r="A457" t="s">
        <v>312</v>
      </c>
      <c r="B457">
        <v>2006</v>
      </c>
      <c r="C457" t="s">
        <v>149</v>
      </c>
      <c r="D457" t="s">
        <v>302</v>
      </c>
      <c r="E457" s="83">
        <v>688000000</v>
      </c>
      <c r="F457" t="s">
        <v>288</v>
      </c>
      <c r="G457" t="s">
        <v>289</v>
      </c>
    </row>
    <row r="458" spans="1:7" x14ac:dyDescent="0.25">
      <c r="A458" t="s">
        <v>312</v>
      </c>
      <c r="B458">
        <v>2006</v>
      </c>
      <c r="C458" t="s">
        <v>290</v>
      </c>
      <c r="D458" t="s">
        <v>302</v>
      </c>
      <c r="E458">
        <v>0</v>
      </c>
      <c r="F458" t="s">
        <v>291</v>
      </c>
      <c r="G458" t="s">
        <v>289</v>
      </c>
    </row>
    <row r="459" spans="1:7" x14ac:dyDescent="0.25">
      <c r="A459" t="s">
        <v>312</v>
      </c>
      <c r="B459">
        <v>2006</v>
      </c>
      <c r="C459" t="s">
        <v>296</v>
      </c>
      <c r="D459" t="s">
        <v>302</v>
      </c>
      <c r="E459" s="83">
        <v>135000000</v>
      </c>
      <c r="F459" t="s">
        <v>295</v>
      </c>
      <c r="G459" t="s">
        <v>289</v>
      </c>
    </row>
    <row r="460" spans="1:7" x14ac:dyDescent="0.25">
      <c r="A460" t="s">
        <v>312</v>
      </c>
      <c r="B460">
        <v>2006</v>
      </c>
      <c r="C460" t="s">
        <v>297</v>
      </c>
      <c r="D460" t="s">
        <v>302</v>
      </c>
      <c r="E460">
        <v>0</v>
      </c>
      <c r="F460" t="s">
        <v>295</v>
      </c>
      <c r="G460" t="s">
        <v>289</v>
      </c>
    </row>
    <row r="461" spans="1:7" x14ac:dyDescent="0.25">
      <c r="A461" t="s">
        <v>312</v>
      </c>
      <c r="B461">
        <v>2001</v>
      </c>
      <c r="C461" t="s">
        <v>149</v>
      </c>
      <c r="D461" t="s">
        <v>303</v>
      </c>
      <c r="E461" s="83">
        <v>485000000</v>
      </c>
      <c r="F461" t="s">
        <v>288</v>
      </c>
      <c r="G461" t="s">
        <v>289</v>
      </c>
    </row>
    <row r="462" spans="1:7" x14ac:dyDescent="0.25">
      <c r="A462" t="s">
        <v>312</v>
      </c>
      <c r="B462">
        <v>2001</v>
      </c>
      <c r="C462" t="s">
        <v>290</v>
      </c>
      <c r="D462" t="s">
        <v>303</v>
      </c>
      <c r="E462">
        <v>0</v>
      </c>
      <c r="F462" t="s">
        <v>291</v>
      </c>
      <c r="G462" t="s">
        <v>289</v>
      </c>
    </row>
    <row r="463" spans="1:7" x14ac:dyDescent="0.25">
      <c r="A463" t="s">
        <v>312</v>
      </c>
      <c r="B463">
        <v>2001</v>
      </c>
      <c r="C463" t="s">
        <v>292</v>
      </c>
      <c r="D463" t="s">
        <v>303</v>
      </c>
      <c r="E463">
        <v>0</v>
      </c>
      <c r="F463" t="s">
        <v>293</v>
      </c>
      <c r="G463" t="s">
        <v>289</v>
      </c>
    </row>
    <row r="464" spans="1:7" x14ac:dyDescent="0.25">
      <c r="A464" t="s">
        <v>312</v>
      </c>
      <c r="B464">
        <v>2002</v>
      </c>
      <c r="C464" t="s">
        <v>149</v>
      </c>
      <c r="D464" t="s">
        <v>303</v>
      </c>
      <c r="E464" s="83">
        <v>722000000</v>
      </c>
      <c r="F464" t="s">
        <v>288</v>
      </c>
      <c r="G464" t="s">
        <v>289</v>
      </c>
    </row>
    <row r="465" spans="1:7" x14ac:dyDescent="0.25">
      <c r="A465" t="s">
        <v>312</v>
      </c>
      <c r="B465">
        <v>2002</v>
      </c>
      <c r="C465" t="s">
        <v>290</v>
      </c>
      <c r="D465" t="s">
        <v>303</v>
      </c>
      <c r="E465">
        <v>0</v>
      </c>
      <c r="F465" t="s">
        <v>291</v>
      </c>
      <c r="G465" t="s">
        <v>289</v>
      </c>
    </row>
    <row r="466" spans="1:7" x14ac:dyDescent="0.25">
      <c r="A466" t="s">
        <v>312</v>
      </c>
      <c r="B466">
        <v>2003</v>
      </c>
      <c r="C466" t="s">
        <v>149</v>
      </c>
      <c r="D466" t="s">
        <v>303</v>
      </c>
      <c r="E466" s="83">
        <v>893000000</v>
      </c>
      <c r="F466" t="s">
        <v>288</v>
      </c>
      <c r="G466" t="s">
        <v>289</v>
      </c>
    </row>
    <row r="467" spans="1:7" x14ac:dyDescent="0.25">
      <c r="A467" t="s">
        <v>312</v>
      </c>
      <c r="B467">
        <v>2003</v>
      </c>
      <c r="C467" t="s">
        <v>290</v>
      </c>
      <c r="D467" t="s">
        <v>303</v>
      </c>
      <c r="E467">
        <v>0</v>
      </c>
      <c r="F467" t="s">
        <v>291</v>
      </c>
      <c r="G467" t="s">
        <v>289</v>
      </c>
    </row>
    <row r="468" spans="1:7" x14ac:dyDescent="0.25">
      <c r="A468" t="s">
        <v>312</v>
      </c>
      <c r="B468">
        <v>2004</v>
      </c>
      <c r="C468" t="s">
        <v>149</v>
      </c>
      <c r="D468" t="s">
        <v>303</v>
      </c>
      <c r="E468" s="83">
        <v>1067000000</v>
      </c>
      <c r="F468" t="s">
        <v>288</v>
      </c>
      <c r="G468" t="s">
        <v>289</v>
      </c>
    </row>
    <row r="469" spans="1:7" x14ac:dyDescent="0.25">
      <c r="A469" t="s">
        <v>312</v>
      </c>
      <c r="B469">
        <v>2004</v>
      </c>
      <c r="C469" t="s">
        <v>290</v>
      </c>
      <c r="D469" t="s">
        <v>303</v>
      </c>
      <c r="E469" s="83">
        <v>24000000</v>
      </c>
      <c r="F469" t="s">
        <v>291</v>
      </c>
      <c r="G469" t="s">
        <v>289</v>
      </c>
    </row>
    <row r="470" spans="1:7" x14ac:dyDescent="0.25">
      <c r="A470" t="s">
        <v>312</v>
      </c>
      <c r="B470">
        <v>2004</v>
      </c>
      <c r="C470" t="s">
        <v>292</v>
      </c>
      <c r="D470" t="s">
        <v>303</v>
      </c>
      <c r="E470">
        <v>0</v>
      </c>
      <c r="F470" t="s">
        <v>293</v>
      </c>
      <c r="G470" t="s">
        <v>289</v>
      </c>
    </row>
    <row r="471" spans="1:7" x14ac:dyDescent="0.25">
      <c r="A471" t="s">
        <v>312</v>
      </c>
      <c r="B471">
        <v>2005</v>
      </c>
      <c r="C471" t="s">
        <v>149</v>
      </c>
      <c r="D471" t="s">
        <v>303</v>
      </c>
      <c r="E471" s="83">
        <v>1498000000</v>
      </c>
      <c r="F471" t="s">
        <v>288</v>
      </c>
      <c r="G471" t="s">
        <v>289</v>
      </c>
    </row>
    <row r="472" spans="1:7" x14ac:dyDescent="0.25">
      <c r="A472" t="s">
        <v>312</v>
      </c>
      <c r="B472">
        <v>2005</v>
      </c>
      <c r="C472" t="s">
        <v>290</v>
      </c>
      <c r="D472" t="s">
        <v>303</v>
      </c>
      <c r="E472" s="83">
        <v>32000000</v>
      </c>
      <c r="F472" t="s">
        <v>291</v>
      </c>
      <c r="G472" t="s">
        <v>289</v>
      </c>
    </row>
    <row r="473" spans="1:7" x14ac:dyDescent="0.25">
      <c r="A473" t="s">
        <v>312</v>
      </c>
      <c r="B473">
        <v>2005</v>
      </c>
      <c r="C473" t="s">
        <v>294</v>
      </c>
      <c r="D473" t="s">
        <v>303</v>
      </c>
      <c r="E473">
        <v>0</v>
      </c>
      <c r="F473" t="s">
        <v>295</v>
      </c>
      <c r="G473" t="s">
        <v>289</v>
      </c>
    </row>
    <row r="474" spans="1:7" x14ac:dyDescent="0.25">
      <c r="A474" t="s">
        <v>312</v>
      </c>
      <c r="B474">
        <v>2006</v>
      </c>
      <c r="C474" t="s">
        <v>149</v>
      </c>
      <c r="D474" t="s">
        <v>303</v>
      </c>
      <c r="E474" s="83">
        <v>1198000000</v>
      </c>
      <c r="F474" t="s">
        <v>288</v>
      </c>
      <c r="G474" t="s">
        <v>289</v>
      </c>
    </row>
    <row r="475" spans="1:7" x14ac:dyDescent="0.25">
      <c r="A475" t="s">
        <v>312</v>
      </c>
      <c r="B475">
        <v>2006</v>
      </c>
      <c r="C475" t="s">
        <v>290</v>
      </c>
      <c r="D475" t="s">
        <v>303</v>
      </c>
      <c r="E475">
        <v>0</v>
      </c>
      <c r="F475" t="s">
        <v>291</v>
      </c>
      <c r="G475" t="s">
        <v>289</v>
      </c>
    </row>
    <row r="476" spans="1:7" x14ac:dyDescent="0.25">
      <c r="A476" t="s">
        <v>312</v>
      </c>
      <c r="B476">
        <v>2006</v>
      </c>
      <c r="C476" t="s">
        <v>296</v>
      </c>
      <c r="D476" t="s">
        <v>303</v>
      </c>
      <c r="E476" s="83">
        <v>10000000</v>
      </c>
      <c r="F476" t="s">
        <v>295</v>
      </c>
      <c r="G476" t="s">
        <v>289</v>
      </c>
    </row>
    <row r="477" spans="1:7" x14ac:dyDescent="0.25">
      <c r="A477" t="s">
        <v>312</v>
      </c>
      <c r="B477">
        <v>2006</v>
      </c>
      <c r="C477" t="s">
        <v>297</v>
      </c>
      <c r="D477" t="s">
        <v>303</v>
      </c>
      <c r="E477">
        <v>0</v>
      </c>
      <c r="F477" t="s">
        <v>295</v>
      </c>
      <c r="G477" t="s">
        <v>289</v>
      </c>
    </row>
    <row r="478" spans="1:7" x14ac:dyDescent="0.25">
      <c r="A478" t="s">
        <v>312</v>
      </c>
      <c r="B478">
        <v>2007</v>
      </c>
      <c r="C478" t="s">
        <v>149</v>
      </c>
      <c r="D478" t="s">
        <v>287</v>
      </c>
      <c r="E478" s="83">
        <v>37844000000</v>
      </c>
      <c r="F478" t="s">
        <v>288</v>
      </c>
      <c r="G478" t="s">
        <v>289</v>
      </c>
    </row>
    <row r="479" spans="1:7" x14ac:dyDescent="0.25">
      <c r="A479" t="s">
        <v>312</v>
      </c>
      <c r="B479">
        <v>2007</v>
      </c>
      <c r="C479" t="s">
        <v>290</v>
      </c>
      <c r="D479" t="s">
        <v>287</v>
      </c>
      <c r="E479" s="83">
        <v>2992000000</v>
      </c>
      <c r="F479" t="s">
        <v>291</v>
      </c>
      <c r="G479" t="s">
        <v>289</v>
      </c>
    </row>
    <row r="480" spans="1:7" x14ac:dyDescent="0.25">
      <c r="A480" t="s">
        <v>312</v>
      </c>
      <c r="B480">
        <v>2007</v>
      </c>
      <c r="C480" t="s">
        <v>292</v>
      </c>
      <c r="D480" t="s">
        <v>287</v>
      </c>
      <c r="E480">
        <v>0</v>
      </c>
      <c r="F480" t="s">
        <v>293</v>
      </c>
      <c r="G480" t="s">
        <v>289</v>
      </c>
    </row>
    <row r="481" spans="1:7" x14ac:dyDescent="0.25">
      <c r="A481" t="s">
        <v>312</v>
      </c>
      <c r="B481">
        <v>2008</v>
      </c>
      <c r="C481" t="s">
        <v>149</v>
      </c>
      <c r="D481" t="s">
        <v>287</v>
      </c>
      <c r="E481" s="83">
        <v>39702000000</v>
      </c>
      <c r="F481" t="s">
        <v>288</v>
      </c>
      <c r="G481" t="s">
        <v>289</v>
      </c>
    </row>
    <row r="482" spans="1:7" x14ac:dyDescent="0.25">
      <c r="A482" t="s">
        <v>312</v>
      </c>
      <c r="B482">
        <v>2008</v>
      </c>
      <c r="C482" t="s">
        <v>290</v>
      </c>
      <c r="D482" t="s">
        <v>287</v>
      </c>
      <c r="E482" s="83">
        <v>2962000000</v>
      </c>
      <c r="F482" t="s">
        <v>291</v>
      </c>
      <c r="G482" t="s">
        <v>289</v>
      </c>
    </row>
    <row r="483" spans="1:7" x14ac:dyDescent="0.25">
      <c r="A483" t="s">
        <v>312</v>
      </c>
      <c r="B483">
        <v>2009</v>
      </c>
      <c r="C483" t="s">
        <v>149</v>
      </c>
      <c r="D483" t="s">
        <v>287</v>
      </c>
      <c r="E483" s="83">
        <v>41498000000</v>
      </c>
      <c r="F483" t="s">
        <v>288</v>
      </c>
      <c r="G483" t="s">
        <v>289</v>
      </c>
    </row>
    <row r="484" spans="1:7" x14ac:dyDescent="0.25">
      <c r="A484" t="s">
        <v>312</v>
      </c>
      <c r="B484">
        <v>2009</v>
      </c>
      <c r="C484" t="s">
        <v>304</v>
      </c>
      <c r="D484" t="s">
        <v>287</v>
      </c>
      <c r="E484">
        <v>0</v>
      </c>
      <c r="F484" t="s">
        <v>293</v>
      </c>
      <c r="G484" t="s">
        <v>289</v>
      </c>
    </row>
    <row r="485" spans="1:7" x14ac:dyDescent="0.25">
      <c r="A485" t="s">
        <v>312</v>
      </c>
      <c r="B485">
        <v>2009</v>
      </c>
      <c r="C485" t="s">
        <v>290</v>
      </c>
      <c r="D485" t="s">
        <v>287</v>
      </c>
      <c r="E485" s="83">
        <v>130000000</v>
      </c>
      <c r="F485" t="s">
        <v>291</v>
      </c>
      <c r="G485" t="s">
        <v>289</v>
      </c>
    </row>
    <row r="486" spans="1:7" x14ac:dyDescent="0.25">
      <c r="A486" t="s">
        <v>312</v>
      </c>
      <c r="B486">
        <v>2009</v>
      </c>
      <c r="C486" t="s">
        <v>305</v>
      </c>
      <c r="D486" t="s">
        <v>287</v>
      </c>
      <c r="E486" s="83">
        <v>3221000000</v>
      </c>
      <c r="F486" t="s">
        <v>291</v>
      </c>
      <c r="G486" t="s">
        <v>289</v>
      </c>
    </row>
    <row r="487" spans="1:7" x14ac:dyDescent="0.25">
      <c r="A487" t="s">
        <v>312</v>
      </c>
      <c r="B487">
        <v>2010</v>
      </c>
      <c r="C487" t="s">
        <v>149</v>
      </c>
      <c r="D487" t="s">
        <v>287</v>
      </c>
      <c r="E487" s="83">
        <v>44183000000</v>
      </c>
      <c r="F487" t="s">
        <v>288</v>
      </c>
      <c r="G487" t="s">
        <v>289</v>
      </c>
    </row>
    <row r="488" spans="1:7" x14ac:dyDescent="0.25">
      <c r="A488" t="s">
        <v>312</v>
      </c>
      <c r="B488">
        <v>2010</v>
      </c>
      <c r="C488" t="s">
        <v>305</v>
      </c>
      <c r="D488" t="s">
        <v>287</v>
      </c>
      <c r="E488" s="83">
        <v>2532000000</v>
      </c>
      <c r="F488" t="s">
        <v>291</v>
      </c>
      <c r="G488" t="s">
        <v>289</v>
      </c>
    </row>
    <row r="489" spans="1:7" x14ac:dyDescent="0.25">
      <c r="A489" t="s">
        <v>312</v>
      </c>
      <c r="B489">
        <v>2010</v>
      </c>
      <c r="C489" t="s">
        <v>306</v>
      </c>
      <c r="D489" t="s">
        <v>287</v>
      </c>
      <c r="E489">
        <v>0</v>
      </c>
      <c r="F489" t="s">
        <v>295</v>
      </c>
      <c r="G489" t="s">
        <v>289</v>
      </c>
    </row>
    <row r="490" spans="1:7" x14ac:dyDescent="0.25">
      <c r="A490" t="s">
        <v>312</v>
      </c>
      <c r="B490">
        <v>2011</v>
      </c>
      <c r="C490" t="s">
        <v>149</v>
      </c>
      <c r="D490" t="s">
        <v>287</v>
      </c>
      <c r="E490" s="83">
        <v>45198000000</v>
      </c>
      <c r="F490" t="s">
        <v>288</v>
      </c>
      <c r="G490" t="s">
        <v>289</v>
      </c>
    </row>
    <row r="491" spans="1:7" x14ac:dyDescent="0.25">
      <c r="A491" t="s">
        <v>312</v>
      </c>
      <c r="B491">
        <v>2011</v>
      </c>
      <c r="C491" t="s">
        <v>305</v>
      </c>
      <c r="D491" t="s">
        <v>287</v>
      </c>
      <c r="E491" s="83">
        <v>2162000000</v>
      </c>
      <c r="F491" t="s">
        <v>291</v>
      </c>
      <c r="G491" t="s">
        <v>289</v>
      </c>
    </row>
    <row r="492" spans="1:7" x14ac:dyDescent="0.25">
      <c r="A492" t="s">
        <v>312</v>
      </c>
      <c r="B492">
        <v>2012</v>
      </c>
      <c r="C492" t="s">
        <v>149</v>
      </c>
      <c r="D492" t="s">
        <v>287</v>
      </c>
      <c r="E492" s="83">
        <v>45740000000</v>
      </c>
      <c r="F492" t="s">
        <v>288</v>
      </c>
      <c r="G492" t="s">
        <v>289</v>
      </c>
    </row>
    <row r="493" spans="1:7" x14ac:dyDescent="0.25">
      <c r="A493" t="s">
        <v>312</v>
      </c>
      <c r="B493">
        <v>2012</v>
      </c>
      <c r="C493" t="s">
        <v>305</v>
      </c>
      <c r="D493" t="s">
        <v>287</v>
      </c>
      <c r="E493" s="83">
        <v>1974000000</v>
      </c>
      <c r="F493" t="s">
        <v>291</v>
      </c>
      <c r="G493" t="s">
        <v>289</v>
      </c>
    </row>
    <row r="494" spans="1:7" x14ac:dyDescent="0.25">
      <c r="A494" t="s">
        <v>312</v>
      </c>
      <c r="B494">
        <v>2007</v>
      </c>
      <c r="C494" t="s">
        <v>149</v>
      </c>
      <c r="D494" t="s">
        <v>298</v>
      </c>
      <c r="E494" s="83">
        <v>36334000000</v>
      </c>
      <c r="F494" t="s">
        <v>288</v>
      </c>
      <c r="G494" t="s">
        <v>289</v>
      </c>
    </row>
    <row r="495" spans="1:7" x14ac:dyDescent="0.25">
      <c r="A495" t="s">
        <v>312</v>
      </c>
      <c r="B495">
        <v>2007</v>
      </c>
      <c r="C495" t="s">
        <v>290</v>
      </c>
      <c r="D495" t="s">
        <v>298</v>
      </c>
      <c r="E495" s="83">
        <v>10310000000</v>
      </c>
      <c r="F495" t="s">
        <v>291</v>
      </c>
      <c r="G495" t="s">
        <v>289</v>
      </c>
    </row>
    <row r="496" spans="1:7" x14ac:dyDescent="0.25">
      <c r="A496" t="s">
        <v>312</v>
      </c>
      <c r="B496">
        <v>2007</v>
      </c>
      <c r="C496" t="s">
        <v>292</v>
      </c>
      <c r="D496" t="s">
        <v>298</v>
      </c>
      <c r="E496">
        <v>0</v>
      </c>
      <c r="F496" t="s">
        <v>293</v>
      </c>
      <c r="G496" t="s">
        <v>289</v>
      </c>
    </row>
    <row r="497" spans="1:7" x14ac:dyDescent="0.25">
      <c r="A497" t="s">
        <v>312</v>
      </c>
      <c r="B497">
        <v>2008</v>
      </c>
      <c r="C497" t="s">
        <v>149</v>
      </c>
      <c r="D497" t="s">
        <v>298</v>
      </c>
      <c r="E497" s="83">
        <v>39907000000</v>
      </c>
      <c r="F497" t="s">
        <v>288</v>
      </c>
      <c r="G497" t="s">
        <v>289</v>
      </c>
    </row>
    <row r="498" spans="1:7" x14ac:dyDescent="0.25">
      <c r="A498" t="s">
        <v>312</v>
      </c>
      <c r="B498">
        <v>2008</v>
      </c>
      <c r="C498" t="s">
        <v>290</v>
      </c>
      <c r="D498" t="s">
        <v>298</v>
      </c>
      <c r="E498" s="83">
        <v>10813000000</v>
      </c>
      <c r="F498" t="s">
        <v>291</v>
      </c>
      <c r="G498" t="s">
        <v>289</v>
      </c>
    </row>
    <row r="499" spans="1:7" x14ac:dyDescent="0.25">
      <c r="A499" t="s">
        <v>312</v>
      </c>
      <c r="B499">
        <v>2009</v>
      </c>
      <c r="C499" t="s">
        <v>149</v>
      </c>
      <c r="D499" t="s">
        <v>298</v>
      </c>
      <c r="E499" s="83">
        <v>42529000000</v>
      </c>
      <c r="F499" t="s">
        <v>288</v>
      </c>
      <c r="G499" t="s">
        <v>289</v>
      </c>
    </row>
    <row r="500" spans="1:7" x14ac:dyDescent="0.25">
      <c r="A500" t="s">
        <v>312</v>
      </c>
      <c r="B500">
        <v>2009</v>
      </c>
      <c r="C500" t="s">
        <v>304</v>
      </c>
      <c r="D500" t="s">
        <v>298</v>
      </c>
      <c r="E500" s="83">
        <v>866000000</v>
      </c>
      <c r="F500" t="s">
        <v>293</v>
      </c>
      <c r="G500" t="s">
        <v>289</v>
      </c>
    </row>
    <row r="501" spans="1:7" x14ac:dyDescent="0.25">
      <c r="A501" t="s">
        <v>312</v>
      </c>
      <c r="B501">
        <v>2009</v>
      </c>
      <c r="C501" t="s">
        <v>290</v>
      </c>
      <c r="D501" t="s">
        <v>298</v>
      </c>
      <c r="E501" s="83">
        <v>6323000000</v>
      </c>
      <c r="F501" t="s">
        <v>291</v>
      </c>
      <c r="G501" t="s">
        <v>289</v>
      </c>
    </row>
    <row r="502" spans="1:7" x14ac:dyDescent="0.25">
      <c r="A502" t="s">
        <v>312</v>
      </c>
      <c r="B502">
        <v>2009</v>
      </c>
      <c r="C502" t="s">
        <v>305</v>
      </c>
      <c r="D502" t="s">
        <v>298</v>
      </c>
      <c r="E502" s="83">
        <v>2420000000</v>
      </c>
      <c r="F502" t="s">
        <v>291</v>
      </c>
      <c r="G502" t="s">
        <v>289</v>
      </c>
    </row>
    <row r="503" spans="1:7" x14ac:dyDescent="0.25">
      <c r="A503" t="s">
        <v>312</v>
      </c>
      <c r="B503">
        <v>2010</v>
      </c>
      <c r="C503" t="s">
        <v>149</v>
      </c>
      <c r="D503" t="s">
        <v>298</v>
      </c>
      <c r="E503" s="83">
        <v>41674000000</v>
      </c>
      <c r="F503" t="s">
        <v>288</v>
      </c>
      <c r="G503" t="s">
        <v>289</v>
      </c>
    </row>
    <row r="504" spans="1:7" x14ac:dyDescent="0.25">
      <c r="A504" t="s">
        <v>312</v>
      </c>
      <c r="B504">
        <v>2010</v>
      </c>
      <c r="C504" t="s">
        <v>305</v>
      </c>
      <c r="D504" t="s">
        <v>298</v>
      </c>
      <c r="E504" s="83">
        <v>13265000000</v>
      </c>
      <c r="F504" t="s">
        <v>291</v>
      </c>
      <c r="G504" t="s">
        <v>289</v>
      </c>
    </row>
    <row r="505" spans="1:7" x14ac:dyDescent="0.25">
      <c r="A505" t="s">
        <v>312</v>
      </c>
      <c r="B505">
        <v>2010</v>
      </c>
      <c r="C505" t="s">
        <v>306</v>
      </c>
      <c r="D505" t="s">
        <v>298</v>
      </c>
      <c r="E505" s="83">
        <v>218000000</v>
      </c>
      <c r="F505" t="s">
        <v>295</v>
      </c>
      <c r="G505" t="s">
        <v>289</v>
      </c>
    </row>
    <row r="506" spans="1:7" x14ac:dyDescent="0.25">
      <c r="A506" t="s">
        <v>312</v>
      </c>
      <c r="B506">
        <v>2011</v>
      </c>
      <c r="C506" t="s">
        <v>149</v>
      </c>
      <c r="D506" t="s">
        <v>298</v>
      </c>
      <c r="E506" s="83">
        <v>45165000000</v>
      </c>
      <c r="F506" t="s">
        <v>288</v>
      </c>
      <c r="G506" t="s">
        <v>289</v>
      </c>
    </row>
    <row r="507" spans="1:7" x14ac:dyDescent="0.25">
      <c r="A507" t="s">
        <v>312</v>
      </c>
      <c r="B507">
        <v>2011</v>
      </c>
      <c r="C507" t="s">
        <v>305</v>
      </c>
      <c r="D507" t="s">
        <v>298</v>
      </c>
      <c r="E507" s="83">
        <v>13377000000</v>
      </c>
      <c r="F507" t="s">
        <v>291</v>
      </c>
      <c r="G507" t="s">
        <v>289</v>
      </c>
    </row>
    <row r="508" spans="1:7" x14ac:dyDescent="0.25">
      <c r="A508" t="s">
        <v>312</v>
      </c>
      <c r="B508">
        <v>2012</v>
      </c>
      <c r="C508" t="s">
        <v>149</v>
      </c>
      <c r="D508" t="s">
        <v>298</v>
      </c>
      <c r="E508" s="83">
        <v>47064000000</v>
      </c>
      <c r="F508" t="s">
        <v>288</v>
      </c>
      <c r="G508" t="s">
        <v>289</v>
      </c>
    </row>
    <row r="509" spans="1:7" x14ac:dyDescent="0.25">
      <c r="A509" t="s">
        <v>312</v>
      </c>
      <c r="B509">
        <v>2012</v>
      </c>
      <c r="C509" t="s">
        <v>305</v>
      </c>
      <c r="D509" t="s">
        <v>298</v>
      </c>
      <c r="E509" s="83">
        <v>11167000000</v>
      </c>
      <c r="F509" t="s">
        <v>291</v>
      </c>
      <c r="G509" t="s">
        <v>289</v>
      </c>
    </row>
    <row r="510" spans="1:7" x14ac:dyDescent="0.25">
      <c r="A510" t="s">
        <v>312</v>
      </c>
      <c r="B510">
        <v>2007</v>
      </c>
      <c r="C510" t="s">
        <v>149</v>
      </c>
      <c r="D510" t="s">
        <v>299</v>
      </c>
      <c r="E510" s="83">
        <v>29677000000</v>
      </c>
      <c r="F510" t="s">
        <v>288</v>
      </c>
      <c r="G510" t="s">
        <v>289</v>
      </c>
    </row>
    <row r="511" spans="1:7" x14ac:dyDescent="0.25">
      <c r="A511" t="s">
        <v>312</v>
      </c>
      <c r="B511">
        <v>2007</v>
      </c>
      <c r="C511" t="s">
        <v>290</v>
      </c>
      <c r="D511" t="s">
        <v>299</v>
      </c>
      <c r="E511" s="83">
        <v>10358000000</v>
      </c>
      <c r="F511" t="s">
        <v>291</v>
      </c>
      <c r="G511" t="s">
        <v>289</v>
      </c>
    </row>
    <row r="512" spans="1:7" x14ac:dyDescent="0.25">
      <c r="A512" t="s">
        <v>312</v>
      </c>
      <c r="B512">
        <v>2007</v>
      </c>
      <c r="C512" t="s">
        <v>292</v>
      </c>
      <c r="D512" t="s">
        <v>299</v>
      </c>
      <c r="E512">
        <v>0</v>
      </c>
      <c r="F512" t="s">
        <v>293</v>
      </c>
      <c r="G512" t="s">
        <v>289</v>
      </c>
    </row>
    <row r="513" spans="1:7" x14ac:dyDescent="0.25">
      <c r="A513" t="s">
        <v>312</v>
      </c>
      <c r="B513">
        <v>2008</v>
      </c>
      <c r="C513" t="s">
        <v>149</v>
      </c>
      <c r="D513" t="s">
        <v>299</v>
      </c>
      <c r="E513" s="83">
        <v>39033000000</v>
      </c>
      <c r="F513" t="s">
        <v>288</v>
      </c>
      <c r="G513" t="s">
        <v>289</v>
      </c>
    </row>
    <row r="514" spans="1:7" x14ac:dyDescent="0.25">
      <c r="A514" t="s">
        <v>312</v>
      </c>
      <c r="B514">
        <v>2008</v>
      </c>
      <c r="C514" t="s">
        <v>290</v>
      </c>
      <c r="D514" t="s">
        <v>299</v>
      </c>
      <c r="E514" s="83">
        <v>8320000000</v>
      </c>
      <c r="F514" t="s">
        <v>291</v>
      </c>
      <c r="G514" t="s">
        <v>289</v>
      </c>
    </row>
    <row r="515" spans="1:7" x14ac:dyDescent="0.25">
      <c r="A515" t="s">
        <v>312</v>
      </c>
      <c r="B515">
        <v>2009</v>
      </c>
      <c r="C515" t="s">
        <v>149</v>
      </c>
      <c r="D515" t="s">
        <v>299</v>
      </c>
      <c r="E515" s="83">
        <v>38719000000</v>
      </c>
      <c r="F515" t="s">
        <v>288</v>
      </c>
      <c r="G515" t="s">
        <v>289</v>
      </c>
    </row>
    <row r="516" spans="1:7" x14ac:dyDescent="0.25">
      <c r="A516" t="s">
        <v>312</v>
      </c>
      <c r="B516">
        <v>2009</v>
      </c>
      <c r="C516" t="s">
        <v>304</v>
      </c>
      <c r="D516" t="s">
        <v>299</v>
      </c>
      <c r="E516">
        <v>0</v>
      </c>
      <c r="F516" t="s">
        <v>293</v>
      </c>
      <c r="G516" t="s">
        <v>289</v>
      </c>
    </row>
    <row r="517" spans="1:7" x14ac:dyDescent="0.25">
      <c r="A517" t="s">
        <v>312</v>
      </c>
      <c r="B517">
        <v>2009</v>
      </c>
      <c r="C517" t="s">
        <v>290</v>
      </c>
      <c r="D517" t="s">
        <v>299</v>
      </c>
      <c r="E517" s="83">
        <v>529000000</v>
      </c>
      <c r="F517" t="s">
        <v>291</v>
      </c>
      <c r="G517" t="s">
        <v>289</v>
      </c>
    </row>
    <row r="518" spans="1:7" x14ac:dyDescent="0.25">
      <c r="A518" t="s">
        <v>312</v>
      </c>
      <c r="B518">
        <v>2009</v>
      </c>
      <c r="C518" t="s">
        <v>305</v>
      </c>
      <c r="D518" t="s">
        <v>299</v>
      </c>
      <c r="E518" s="83">
        <v>2728000000</v>
      </c>
      <c r="F518" t="s">
        <v>291</v>
      </c>
      <c r="G518" t="s">
        <v>289</v>
      </c>
    </row>
    <row r="519" spans="1:7" x14ac:dyDescent="0.25">
      <c r="A519" t="s">
        <v>312</v>
      </c>
      <c r="B519">
        <v>2010</v>
      </c>
      <c r="C519" t="s">
        <v>149</v>
      </c>
      <c r="D519" t="s">
        <v>299</v>
      </c>
      <c r="E519" s="83">
        <v>43197000000</v>
      </c>
      <c r="F519" t="s">
        <v>288</v>
      </c>
      <c r="G519" t="s">
        <v>289</v>
      </c>
    </row>
    <row r="520" spans="1:7" x14ac:dyDescent="0.25">
      <c r="A520" t="s">
        <v>312</v>
      </c>
      <c r="B520">
        <v>2010</v>
      </c>
      <c r="C520" t="s">
        <v>305</v>
      </c>
      <c r="D520" t="s">
        <v>299</v>
      </c>
      <c r="E520" s="83">
        <v>4733000000</v>
      </c>
      <c r="F520" t="s">
        <v>291</v>
      </c>
      <c r="G520" t="s">
        <v>289</v>
      </c>
    </row>
    <row r="521" spans="1:7" x14ac:dyDescent="0.25">
      <c r="A521" t="s">
        <v>312</v>
      </c>
      <c r="B521">
        <v>2010</v>
      </c>
      <c r="C521" t="s">
        <v>306</v>
      </c>
      <c r="D521" t="s">
        <v>299</v>
      </c>
      <c r="E521">
        <v>0</v>
      </c>
      <c r="F521" t="s">
        <v>295</v>
      </c>
      <c r="G521" t="s">
        <v>289</v>
      </c>
    </row>
    <row r="522" spans="1:7" x14ac:dyDescent="0.25">
      <c r="A522" t="s">
        <v>312</v>
      </c>
      <c r="B522">
        <v>2011</v>
      </c>
      <c r="C522" t="s">
        <v>149</v>
      </c>
      <c r="D522" t="s">
        <v>299</v>
      </c>
      <c r="E522" s="83">
        <v>42155000000</v>
      </c>
      <c r="F522" t="s">
        <v>288</v>
      </c>
      <c r="G522" t="s">
        <v>289</v>
      </c>
    </row>
    <row r="523" spans="1:7" x14ac:dyDescent="0.25">
      <c r="A523" t="s">
        <v>312</v>
      </c>
      <c r="B523">
        <v>2011</v>
      </c>
      <c r="C523" t="s">
        <v>305</v>
      </c>
      <c r="D523" t="s">
        <v>299</v>
      </c>
      <c r="E523" s="83">
        <v>4630000000</v>
      </c>
      <c r="F523" t="s">
        <v>291</v>
      </c>
      <c r="G523" t="s">
        <v>289</v>
      </c>
    </row>
    <row r="524" spans="1:7" x14ac:dyDescent="0.25">
      <c r="A524" t="s">
        <v>312</v>
      </c>
      <c r="B524">
        <v>2012</v>
      </c>
      <c r="C524" t="s">
        <v>149</v>
      </c>
      <c r="D524" t="s">
        <v>299</v>
      </c>
      <c r="E524" s="83">
        <v>43728000000</v>
      </c>
      <c r="F524" t="s">
        <v>288</v>
      </c>
      <c r="G524" t="s">
        <v>289</v>
      </c>
    </row>
    <row r="525" spans="1:7" x14ac:dyDescent="0.25">
      <c r="A525" t="s">
        <v>312</v>
      </c>
      <c r="B525">
        <v>2012</v>
      </c>
      <c r="C525" t="s">
        <v>305</v>
      </c>
      <c r="D525" t="s">
        <v>299</v>
      </c>
      <c r="E525" s="83">
        <v>2309000000</v>
      </c>
      <c r="F525" t="s">
        <v>291</v>
      </c>
      <c r="G525" t="s">
        <v>289</v>
      </c>
    </row>
    <row r="526" spans="1:7" x14ac:dyDescent="0.25">
      <c r="A526" t="s">
        <v>312</v>
      </c>
      <c r="B526">
        <v>2007</v>
      </c>
      <c r="C526" t="s">
        <v>149</v>
      </c>
      <c r="D526" t="s">
        <v>300</v>
      </c>
      <c r="E526" s="83">
        <v>19034000000</v>
      </c>
      <c r="F526" t="s">
        <v>288</v>
      </c>
      <c r="G526" t="s">
        <v>289</v>
      </c>
    </row>
    <row r="527" spans="1:7" x14ac:dyDescent="0.25">
      <c r="A527" t="s">
        <v>312</v>
      </c>
      <c r="B527">
        <v>2007</v>
      </c>
      <c r="C527" t="s">
        <v>290</v>
      </c>
      <c r="D527" t="s">
        <v>300</v>
      </c>
      <c r="E527" s="83">
        <v>530000000</v>
      </c>
      <c r="F527" t="s">
        <v>291</v>
      </c>
      <c r="G527" t="s">
        <v>289</v>
      </c>
    </row>
    <row r="528" spans="1:7" x14ac:dyDescent="0.25">
      <c r="A528" t="s">
        <v>312</v>
      </c>
      <c r="B528">
        <v>2007</v>
      </c>
      <c r="C528" t="s">
        <v>292</v>
      </c>
      <c r="D528" t="s">
        <v>300</v>
      </c>
      <c r="E528">
        <v>0</v>
      </c>
      <c r="F528" t="s">
        <v>293</v>
      </c>
      <c r="G528" t="s">
        <v>289</v>
      </c>
    </row>
    <row r="529" spans="1:7" x14ac:dyDescent="0.25">
      <c r="A529" t="s">
        <v>312</v>
      </c>
      <c r="B529">
        <v>2008</v>
      </c>
      <c r="C529" t="s">
        <v>149</v>
      </c>
      <c r="D529" t="s">
        <v>300</v>
      </c>
      <c r="E529" s="83">
        <v>18101000000</v>
      </c>
      <c r="F529" t="s">
        <v>288</v>
      </c>
      <c r="G529" t="s">
        <v>289</v>
      </c>
    </row>
    <row r="530" spans="1:7" x14ac:dyDescent="0.25">
      <c r="A530" t="s">
        <v>312</v>
      </c>
      <c r="B530">
        <v>2008</v>
      </c>
      <c r="C530" t="s">
        <v>290</v>
      </c>
      <c r="D530" t="s">
        <v>300</v>
      </c>
      <c r="E530" s="83">
        <v>337000000</v>
      </c>
      <c r="F530" t="s">
        <v>291</v>
      </c>
      <c r="G530" t="s">
        <v>289</v>
      </c>
    </row>
    <row r="531" spans="1:7" x14ac:dyDescent="0.25">
      <c r="A531" t="s">
        <v>312</v>
      </c>
      <c r="B531">
        <v>2009</v>
      </c>
      <c r="C531" t="s">
        <v>149</v>
      </c>
      <c r="D531" t="s">
        <v>300</v>
      </c>
      <c r="E531" s="83">
        <v>19707000000</v>
      </c>
      <c r="F531" t="s">
        <v>288</v>
      </c>
      <c r="G531" t="s">
        <v>289</v>
      </c>
    </row>
    <row r="532" spans="1:7" x14ac:dyDescent="0.25">
      <c r="A532" t="s">
        <v>312</v>
      </c>
      <c r="B532">
        <v>2009</v>
      </c>
      <c r="C532" t="s">
        <v>304</v>
      </c>
      <c r="D532" t="s">
        <v>300</v>
      </c>
      <c r="E532" s="83">
        <v>75000000</v>
      </c>
      <c r="F532" t="s">
        <v>293</v>
      </c>
      <c r="G532" t="s">
        <v>289</v>
      </c>
    </row>
    <row r="533" spans="1:7" x14ac:dyDescent="0.25">
      <c r="A533" t="s">
        <v>312</v>
      </c>
      <c r="B533">
        <v>2009</v>
      </c>
      <c r="C533" t="s">
        <v>290</v>
      </c>
      <c r="D533" t="s">
        <v>300</v>
      </c>
      <c r="E533" s="83">
        <v>102000000</v>
      </c>
      <c r="F533" t="s">
        <v>291</v>
      </c>
      <c r="G533" t="s">
        <v>289</v>
      </c>
    </row>
    <row r="534" spans="1:7" x14ac:dyDescent="0.25">
      <c r="A534" t="s">
        <v>312</v>
      </c>
      <c r="B534">
        <v>2009</v>
      </c>
      <c r="C534" t="s">
        <v>305</v>
      </c>
      <c r="D534" t="s">
        <v>300</v>
      </c>
      <c r="E534" s="83">
        <v>-80000000</v>
      </c>
      <c r="F534" t="s">
        <v>291</v>
      </c>
      <c r="G534" t="s">
        <v>289</v>
      </c>
    </row>
    <row r="535" spans="1:7" x14ac:dyDescent="0.25">
      <c r="A535" t="s">
        <v>312</v>
      </c>
      <c r="B535">
        <v>2010</v>
      </c>
      <c r="C535" t="s">
        <v>149</v>
      </c>
      <c r="D535" t="s">
        <v>300</v>
      </c>
      <c r="E535" s="83">
        <v>19745000000</v>
      </c>
      <c r="F535" t="s">
        <v>288</v>
      </c>
      <c r="G535" t="s">
        <v>289</v>
      </c>
    </row>
    <row r="536" spans="1:7" x14ac:dyDescent="0.25">
      <c r="A536" t="s">
        <v>312</v>
      </c>
      <c r="B536">
        <v>2010</v>
      </c>
      <c r="C536" t="s">
        <v>305</v>
      </c>
      <c r="D536" t="s">
        <v>300</v>
      </c>
      <c r="E536" s="83">
        <v>193000000</v>
      </c>
      <c r="F536" t="s">
        <v>291</v>
      </c>
      <c r="G536" t="s">
        <v>289</v>
      </c>
    </row>
    <row r="537" spans="1:7" x14ac:dyDescent="0.25">
      <c r="A537" t="s">
        <v>312</v>
      </c>
      <c r="B537">
        <v>2010</v>
      </c>
      <c r="C537" t="s">
        <v>306</v>
      </c>
      <c r="D537" t="s">
        <v>300</v>
      </c>
      <c r="E537">
        <v>0</v>
      </c>
      <c r="F537" t="s">
        <v>295</v>
      </c>
      <c r="G537" t="s">
        <v>289</v>
      </c>
    </row>
    <row r="538" spans="1:7" x14ac:dyDescent="0.25">
      <c r="A538" t="s">
        <v>312</v>
      </c>
      <c r="B538">
        <v>2011</v>
      </c>
      <c r="C538" t="s">
        <v>149</v>
      </c>
      <c r="D538" t="s">
        <v>300</v>
      </c>
      <c r="E538" s="83">
        <v>17643000000</v>
      </c>
      <c r="F538" t="s">
        <v>288</v>
      </c>
      <c r="G538" t="s">
        <v>289</v>
      </c>
    </row>
    <row r="539" spans="1:7" x14ac:dyDescent="0.25">
      <c r="A539" t="s">
        <v>312</v>
      </c>
      <c r="B539">
        <v>2011</v>
      </c>
      <c r="C539" t="s">
        <v>305</v>
      </c>
      <c r="D539" t="s">
        <v>300</v>
      </c>
      <c r="E539" s="83">
        <v>289000000</v>
      </c>
      <c r="F539" t="s">
        <v>291</v>
      </c>
      <c r="G539" t="s">
        <v>289</v>
      </c>
    </row>
    <row r="540" spans="1:7" x14ac:dyDescent="0.25">
      <c r="A540" t="s">
        <v>312</v>
      </c>
      <c r="B540">
        <v>2012</v>
      </c>
      <c r="C540" t="s">
        <v>149</v>
      </c>
      <c r="D540" t="s">
        <v>300</v>
      </c>
      <c r="E540" s="83">
        <v>17604000000</v>
      </c>
      <c r="F540" t="s">
        <v>288</v>
      </c>
      <c r="G540" t="s">
        <v>289</v>
      </c>
    </row>
    <row r="541" spans="1:7" x14ac:dyDescent="0.25">
      <c r="A541" t="s">
        <v>312</v>
      </c>
      <c r="B541">
        <v>2012</v>
      </c>
      <c r="C541" t="s">
        <v>305</v>
      </c>
      <c r="D541" t="s">
        <v>300</v>
      </c>
      <c r="E541" s="83">
        <v>54000000</v>
      </c>
      <c r="F541" t="s">
        <v>291</v>
      </c>
      <c r="G541" t="s">
        <v>289</v>
      </c>
    </row>
    <row r="542" spans="1:7" x14ac:dyDescent="0.25">
      <c r="A542" t="s">
        <v>312</v>
      </c>
      <c r="B542">
        <v>2007</v>
      </c>
      <c r="C542" t="s">
        <v>149</v>
      </c>
      <c r="D542" t="s">
        <v>301</v>
      </c>
      <c r="E542" s="83">
        <v>1894000000</v>
      </c>
      <c r="F542" t="s">
        <v>288</v>
      </c>
      <c r="G542" t="s">
        <v>289</v>
      </c>
    </row>
    <row r="543" spans="1:7" x14ac:dyDescent="0.25">
      <c r="A543" t="s">
        <v>312</v>
      </c>
      <c r="B543">
        <v>2007</v>
      </c>
      <c r="C543" t="s">
        <v>290</v>
      </c>
      <c r="D543" t="s">
        <v>301</v>
      </c>
      <c r="E543" s="83">
        <v>371000000</v>
      </c>
      <c r="F543" t="s">
        <v>291</v>
      </c>
      <c r="G543" t="s">
        <v>289</v>
      </c>
    </row>
    <row r="544" spans="1:7" x14ac:dyDescent="0.25">
      <c r="A544" t="s">
        <v>312</v>
      </c>
      <c r="B544">
        <v>2007</v>
      </c>
      <c r="C544" t="s">
        <v>292</v>
      </c>
      <c r="D544" t="s">
        <v>301</v>
      </c>
      <c r="E544">
        <v>0</v>
      </c>
      <c r="F544" t="s">
        <v>293</v>
      </c>
      <c r="G544" t="s">
        <v>289</v>
      </c>
    </row>
    <row r="545" spans="1:7" x14ac:dyDescent="0.25">
      <c r="A545" t="s">
        <v>312</v>
      </c>
      <c r="B545">
        <v>2008</v>
      </c>
      <c r="C545" t="s">
        <v>149</v>
      </c>
      <c r="D545" t="s">
        <v>301</v>
      </c>
      <c r="E545" s="83">
        <v>2900000000</v>
      </c>
      <c r="F545" t="s">
        <v>288</v>
      </c>
      <c r="G545" t="s">
        <v>289</v>
      </c>
    </row>
    <row r="546" spans="1:7" x14ac:dyDescent="0.25">
      <c r="A546" t="s">
        <v>312</v>
      </c>
      <c r="B546">
        <v>2008</v>
      </c>
      <c r="C546" t="s">
        <v>290</v>
      </c>
      <c r="D546" t="s">
        <v>301</v>
      </c>
      <c r="E546" s="83">
        <v>476000000</v>
      </c>
      <c r="F546" t="s">
        <v>291</v>
      </c>
      <c r="G546" t="s">
        <v>289</v>
      </c>
    </row>
    <row r="547" spans="1:7" x14ac:dyDescent="0.25">
      <c r="A547" t="s">
        <v>312</v>
      </c>
      <c r="B547">
        <v>2009</v>
      </c>
      <c r="C547" t="s">
        <v>149</v>
      </c>
      <c r="D547" t="s">
        <v>301</v>
      </c>
      <c r="E547" s="83">
        <v>4367000000</v>
      </c>
      <c r="F547" t="s">
        <v>288</v>
      </c>
      <c r="G547" t="s">
        <v>289</v>
      </c>
    </row>
    <row r="548" spans="1:7" x14ac:dyDescent="0.25">
      <c r="A548" t="s">
        <v>312</v>
      </c>
      <c r="B548">
        <v>2009</v>
      </c>
      <c r="C548" t="s">
        <v>304</v>
      </c>
      <c r="D548" t="s">
        <v>301</v>
      </c>
      <c r="E548" s="83">
        <v>280000000</v>
      </c>
      <c r="F548" t="s">
        <v>293</v>
      </c>
      <c r="G548" t="s">
        <v>289</v>
      </c>
    </row>
    <row r="549" spans="1:7" x14ac:dyDescent="0.25">
      <c r="A549" t="s">
        <v>312</v>
      </c>
      <c r="B549">
        <v>2009</v>
      </c>
      <c r="C549" t="s">
        <v>290</v>
      </c>
      <c r="D549" t="s">
        <v>301</v>
      </c>
      <c r="E549">
        <v>0</v>
      </c>
      <c r="F549" t="s">
        <v>291</v>
      </c>
      <c r="G549" t="s">
        <v>289</v>
      </c>
    </row>
    <row r="550" spans="1:7" x14ac:dyDescent="0.25">
      <c r="A550" t="s">
        <v>312</v>
      </c>
      <c r="B550">
        <v>2009</v>
      </c>
      <c r="C550" t="s">
        <v>305</v>
      </c>
      <c r="D550" t="s">
        <v>301</v>
      </c>
      <c r="E550" s="83">
        <v>236000000</v>
      </c>
      <c r="F550" t="s">
        <v>291</v>
      </c>
      <c r="G550" t="s">
        <v>289</v>
      </c>
    </row>
    <row r="551" spans="1:7" x14ac:dyDescent="0.25">
      <c r="A551" t="s">
        <v>312</v>
      </c>
      <c r="B551">
        <v>2010</v>
      </c>
      <c r="C551" t="s">
        <v>149</v>
      </c>
      <c r="D551" t="s">
        <v>301</v>
      </c>
      <c r="E551" s="83">
        <v>4324000000</v>
      </c>
      <c r="F551" t="s">
        <v>288</v>
      </c>
      <c r="G551" t="s">
        <v>289</v>
      </c>
    </row>
    <row r="552" spans="1:7" x14ac:dyDescent="0.25">
      <c r="A552" t="s">
        <v>312</v>
      </c>
      <c r="B552">
        <v>2010</v>
      </c>
      <c r="C552" t="s">
        <v>305</v>
      </c>
      <c r="D552" t="s">
        <v>301</v>
      </c>
      <c r="E552">
        <v>0</v>
      </c>
      <c r="F552" t="s">
        <v>291</v>
      </c>
      <c r="G552" t="s">
        <v>289</v>
      </c>
    </row>
    <row r="553" spans="1:7" x14ac:dyDescent="0.25">
      <c r="A553" t="s">
        <v>312</v>
      </c>
      <c r="B553">
        <v>2010</v>
      </c>
      <c r="C553" t="s">
        <v>306</v>
      </c>
      <c r="D553" t="s">
        <v>301</v>
      </c>
      <c r="E553">
        <v>0</v>
      </c>
      <c r="F553" t="s">
        <v>295</v>
      </c>
      <c r="G553" t="s">
        <v>289</v>
      </c>
    </row>
    <row r="554" spans="1:7" x14ac:dyDescent="0.25">
      <c r="A554" t="s">
        <v>312</v>
      </c>
      <c r="B554">
        <v>2011</v>
      </c>
      <c r="C554" t="s">
        <v>149</v>
      </c>
      <c r="D554" t="s">
        <v>301</v>
      </c>
      <c r="E554" s="83">
        <v>3791000000</v>
      </c>
      <c r="F554" t="s">
        <v>288</v>
      </c>
      <c r="G554" t="s">
        <v>289</v>
      </c>
    </row>
    <row r="555" spans="1:7" x14ac:dyDescent="0.25">
      <c r="A555" t="s">
        <v>312</v>
      </c>
      <c r="B555">
        <v>2011</v>
      </c>
      <c r="C555" t="s">
        <v>305</v>
      </c>
      <c r="D555" t="s">
        <v>301</v>
      </c>
      <c r="E555">
        <v>0</v>
      </c>
      <c r="F555" t="s">
        <v>291</v>
      </c>
      <c r="G555" t="s">
        <v>289</v>
      </c>
    </row>
    <row r="556" spans="1:7" x14ac:dyDescent="0.25">
      <c r="A556" t="s">
        <v>312</v>
      </c>
      <c r="B556">
        <v>2012</v>
      </c>
      <c r="C556" t="s">
        <v>149</v>
      </c>
      <c r="D556" t="s">
        <v>301</v>
      </c>
      <c r="E556" s="83">
        <v>2243000000</v>
      </c>
      <c r="F556" t="s">
        <v>288</v>
      </c>
      <c r="G556" t="s">
        <v>289</v>
      </c>
    </row>
    <row r="557" spans="1:7" x14ac:dyDescent="0.25">
      <c r="A557" t="s">
        <v>312</v>
      </c>
      <c r="B557">
        <v>2012</v>
      </c>
      <c r="C557" t="s">
        <v>305</v>
      </c>
      <c r="D557" t="s">
        <v>301</v>
      </c>
      <c r="E557" s="83">
        <v>190000000</v>
      </c>
      <c r="F557" t="s">
        <v>291</v>
      </c>
      <c r="G557" t="s">
        <v>289</v>
      </c>
    </row>
    <row r="558" spans="1:7" x14ac:dyDescent="0.25">
      <c r="A558" t="s">
        <v>312</v>
      </c>
      <c r="B558">
        <v>2007</v>
      </c>
      <c r="C558" t="s">
        <v>149</v>
      </c>
      <c r="D558" t="s">
        <v>302</v>
      </c>
      <c r="E558" s="83">
        <v>637000000</v>
      </c>
      <c r="F558" t="s">
        <v>288</v>
      </c>
      <c r="G558" t="s">
        <v>289</v>
      </c>
    </row>
    <row r="559" spans="1:7" x14ac:dyDescent="0.25">
      <c r="A559" t="s">
        <v>312</v>
      </c>
      <c r="B559">
        <v>2007</v>
      </c>
      <c r="C559" t="s">
        <v>290</v>
      </c>
      <c r="D559" t="s">
        <v>302</v>
      </c>
      <c r="E559">
        <v>0</v>
      </c>
      <c r="F559" t="s">
        <v>291</v>
      </c>
      <c r="G559" t="s">
        <v>289</v>
      </c>
    </row>
    <row r="560" spans="1:7" x14ac:dyDescent="0.25">
      <c r="A560" t="s">
        <v>312</v>
      </c>
      <c r="B560">
        <v>2007</v>
      </c>
      <c r="C560" t="s">
        <v>292</v>
      </c>
      <c r="D560" t="s">
        <v>302</v>
      </c>
      <c r="E560">
        <v>0</v>
      </c>
      <c r="F560" t="s">
        <v>293</v>
      </c>
      <c r="G560" t="s">
        <v>289</v>
      </c>
    </row>
    <row r="561" spans="1:7" x14ac:dyDescent="0.25">
      <c r="A561" t="s">
        <v>312</v>
      </c>
      <c r="B561">
        <v>2008</v>
      </c>
      <c r="C561" t="s">
        <v>149</v>
      </c>
      <c r="D561" t="s">
        <v>302</v>
      </c>
      <c r="E561" s="83">
        <v>665000000</v>
      </c>
      <c r="F561" t="s">
        <v>288</v>
      </c>
      <c r="G561" t="s">
        <v>289</v>
      </c>
    </row>
    <row r="562" spans="1:7" x14ac:dyDescent="0.25">
      <c r="A562" t="s">
        <v>312</v>
      </c>
      <c r="B562">
        <v>2008</v>
      </c>
      <c r="C562" t="s">
        <v>290</v>
      </c>
      <c r="D562" t="s">
        <v>302</v>
      </c>
      <c r="E562" s="83">
        <v>12000000</v>
      </c>
      <c r="F562" t="s">
        <v>291</v>
      </c>
      <c r="G562" t="s">
        <v>289</v>
      </c>
    </row>
    <row r="563" spans="1:7" x14ac:dyDescent="0.25">
      <c r="A563" t="s">
        <v>312</v>
      </c>
      <c r="B563">
        <v>2009</v>
      </c>
      <c r="C563" t="s">
        <v>149</v>
      </c>
      <c r="D563" t="s">
        <v>302</v>
      </c>
      <c r="E563" s="83">
        <v>756000000</v>
      </c>
      <c r="F563" t="s">
        <v>288</v>
      </c>
      <c r="G563" t="s">
        <v>289</v>
      </c>
    </row>
    <row r="564" spans="1:7" x14ac:dyDescent="0.25">
      <c r="A564" t="s">
        <v>312</v>
      </c>
      <c r="B564">
        <v>2009</v>
      </c>
      <c r="C564" t="s">
        <v>304</v>
      </c>
      <c r="D564" t="s">
        <v>302</v>
      </c>
      <c r="E564">
        <v>0</v>
      </c>
      <c r="F564" t="s">
        <v>293</v>
      </c>
      <c r="G564" t="s">
        <v>289</v>
      </c>
    </row>
    <row r="565" spans="1:7" x14ac:dyDescent="0.25">
      <c r="A565" t="s">
        <v>312</v>
      </c>
      <c r="B565">
        <v>2009</v>
      </c>
      <c r="C565" t="s">
        <v>290</v>
      </c>
      <c r="D565" t="s">
        <v>302</v>
      </c>
      <c r="E565">
        <v>0</v>
      </c>
      <c r="F565" t="s">
        <v>291</v>
      </c>
      <c r="G565" t="s">
        <v>289</v>
      </c>
    </row>
    <row r="566" spans="1:7" x14ac:dyDescent="0.25">
      <c r="A566" t="s">
        <v>312</v>
      </c>
      <c r="B566">
        <v>2009</v>
      </c>
      <c r="C566" t="s">
        <v>305</v>
      </c>
      <c r="D566" t="s">
        <v>302</v>
      </c>
      <c r="E566">
        <v>0</v>
      </c>
      <c r="F566" t="s">
        <v>291</v>
      </c>
      <c r="G566" t="s">
        <v>289</v>
      </c>
    </row>
    <row r="567" spans="1:7" x14ac:dyDescent="0.25">
      <c r="A567" t="s">
        <v>312</v>
      </c>
      <c r="B567">
        <v>2010</v>
      </c>
      <c r="C567" t="s">
        <v>149</v>
      </c>
      <c r="D567" t="s">
        <v>302</v>
      </c>
      <c r="E567" s="83">
        <v>515000000</v>
      </c>
      <c r="F567" t="s">
        <v>288</v>
      </c>
      <c r="G567" t="s">
        <v>289</v>
      </c>
    </row>
    <row r="568" spans="1:7" x14ac:dyDescent="0.25">
      <c r="A568" t="s">
        <v>312</v>
      </c>
      <c r="B568">
        <v>2010</v>
      </c>
      <c r="C568" t="s">
        <v>305</v>
      </c>
      <c r="D568" t="s">
        <v>302</v>
      </c>
      <c r="E568">
        <v>0</v>
      </c>
      <c r="F568" t="s">
        <v>291</v>
      </c>
      <c r="G568" t="s">
        <v>289</v>
      </c>
    </row>
    <row r="569" spans="1:7" x14ac:dyDescent="0.25">
      <c r="A569" t="s">
        <v>312</v>
      </c>
      <c r="B569">
        <v>2010</v>
      </c>
      <c r="C569" t="s">
        <v>306</v>
      </c>
      <c r="D569" t="s">
        <v>302</v>
      </c>
      <c r="E569">
        <v>0</v>
      </c>
      <c r="F569" t="s">
        <v>295</v>
      </c>
      <c r="G569" t="s">
        <v>289</v>
      </c>
    </row>
    <row r="570" spans="1:7" x14ac:dyDescent="0.25">
      <c r="A570" t="s">
        <v>312</v>
      </c>
      <c r="B570">
        <v>2011</v>
      </c>
      <c r="C570" t="s">
        <v>149</v>
      </c>
      <c r="D570" t="s">
        <v>302</v>
      </c>
      <c r="E570" s="83">
        <v>552000000</v>
      </c>
      <c r="F570" t="s">
        <v>288</v>
      </c>
      <c r="G570" t="s">
        <v>289</v>
      </c>
    </row>
    <row r="571" spans="1:7" x14ac:dyDescent="0.25">
      <c r="A571" t="s">
        <v>312</v>
      </c>
      <c r="B571">
        <v>2011</v>
      </c>
      <c r="C571" t="s">
        <v>305</v>
      </c>
      <c r="D571" t="s">
        <v>302</v>
      </c>
      <c r="E571">
        <v>0</v>
      </c>
      <c r="F571" t="s">
        <v>291</v>
      </c>
      <c r="G571" t="s">
        <v>289</v>
      </c>
    </row>
    <row r="572" spans="1:7" x14ac:dyDescent="0.25">
      <c r="A572" t="s">
        <v>312</v>
      </c>
      <c r="B572">
        <v>2012</v>
      </c>
      <c r="C572" t="s">
        <v>149</v>
      </c>
      <c r="D572" t="s">
        <v>302</v>
      </c>
      <c r="E572" s="83">
        <v>469000000</v>
      </c>
      <c r="F572" t="s">
        <v>288</v>
      </c>
      <c r="G572" t="s">
        <v>289</v>
      </c>
    </row>
    <row r="573" spans="1:7" x14ac:dyDescent="0.25">
      <c r="A573" t="s">
        <v>312</v>
      </c>
      <c r="B573">
        <v>2012</v>
      </c>
      <c r="C573" t="s">
        <v>305</v>
      </c>
      <c r="D573" t="s">
        <v>302</v>
      </c>
      <c r="E573">
        <v>0</v>
      </c>
      <c r="F573" t="s">
        <v>291</v>
      </c>
      <c r="G573" t="s">
        <v>289</v>
      </c>
    </row>
    <row r="574" spans="1:7" x14ac:dyDescent="0.25">
      <c r="A574" t="s">
        <v>312</v>
      </c>
      <c r="B574">
        <v>2007</v>
      </c>
      <c r="C574" t="s">
        <v>149</v>
      </c>
      <c r="D574" t="s">
        <v>303</v>
      </c>
      <c r="E574" s="83">
        <v>1151000000</v>
      </c>
      <c r="F574" t="s">
        <v>288</v>
      </c>
      <c r="G574" t="s">
        <v>289</v>
      </c>
    </row>
    <row r="575" spans="1:7" x14ac:dyDescent="0.25">
      <c r="A575" t="s">
        <v>312</v>
      </c>
      <c r="B575">
        <v>2007</v>
      </c>
      <c r="C575" t="s">
        <v>290</v>
      </c>
      <c r="D575" t="s">
        <v>303</v>
      </c>
      <c r="E575" s="83">
        <v>5000000</v>
      </c>
      <c r="F575" t="s">
        <v>291</v>
      </c>
      <c r="G575" t="s">
        <v>289</v>
      </c>
    </row>
    <row r="576" spans="1:7" x14ac:dyDescent="0.25">
      <c r="A576" t="s">
        <v>312</v>
      </c>
      <c r="B576">
        <v>2007</v>
      </c>
      <c r="C576" t="s">
        <v>292</v>
      </c>
      <c r="D576" t="s">
        <v>303</v>
      </c>
      <c r="E576">
        <v>0</v>
      </c>
      <c r="F576" t="s">
        <v>293</v>
      </c>
      <c r="G576" t="s">
        <v>289</v>
      </c>
    </row>
    <row r="577" spans="1:7" x14ac:dyDescent="0.25">
      <c r="A577" t="s">
        <v>312</v>
      </c>
      <c r="B577">
        <v>2008</v>
      </c>
      <c r="C577" t="s">
        <v>149</v>
      </c>
      <c r="D577" t="s">
        <v>303</v>
      </c>
      <c r="E577" s="83">
        <v>1386000000</v>
      </c>
      <c r="F577" t="s">
        <v>288</v>
      </c>
      <c r="G577" t="s">
        <v>289</v>
      </c>
    </row>
    <row r="578" spans="1:7" x14ac:dyDescent="0.25">
      <c r="A578" t="s">
        <v>312</v>
      </c>
      <c r="B578">
        <v>2008</v>
      </c>
      <c r="C578" t="s">
        <v>290</v>
      </c>
      <c r="D578" t="s">
        <v>303</v>
      </c>
      <c r="E578" s="83">
        <v>256000000</v>
      </c>
      <c r="F578" t="s">
        <v>291</v>
      </c>
      <c r="G578" t="s">
        <v>289</v>
      </c>
    </row>
    <row r="579" spans="1:7" x14ac:dyDescent="0.25">
      <c r="A579" t="s">
        <v>312</v>
      </c>
      <c r="B579">
        <v>2009</v>
      </c>
      <c r="C579" t="s">
        <v>149</v>
      </c>
      <c r="D579" t="s">
        <v>303</v>
      </c>
      <c r="E579" s="83">
        <v>1668000000</v>
      </c>
      <c r="F579" t="s">
        <v>288</v>
      </c>
      <c r="G579" t="s">
        <v>289</v>
      </c>
    </row>
    <row r="580" spans="1:7" x14ac:dyDescent="0.25">
      <c r="A580" t="s">
        <v>312</v>
      </c>
      <c r="B580">
        <v>2009</v>
      </c>
      <c r="C580" t="s">
        <v>304</v>
      </c>
      <c r="D580" t="s">
        <v>303</v>
      </c>
      <c r="E580">
        <v>0</v>
      </c>
      <c r="F580" t="s">
        <v>293</v>
      </c>
      <c r="G580" t="s">
        <v>289</v>
      </c>
    </row>
    <row r="581" spans="1:7" x14ac:dyDescent="0.25">
      <c r="A581" t="s">
        <v>312</v>
      </c>
      <c r="B581">
        <v>2009</v>
      </c>
      <c r="C581" t="s">
        <v>290</v>
      </c>
      <c r="D581" t="s">
        <v>303</v>
      </c>
      <c r="E581">
        <v>0</v>
      </c>
      <c r="F581" t="s">
        <v>291</v>
      </c>
      <c r="G581" t="s">
        <v>289</v>
      </c>
    </row>
    <row r="582" spans="1:7" x14ac:dyDescent="0.25">
      <c r="A582" t="s">
        <v>312</v>
      </c>
      <c r="B582">
        <v>2009</v>
      </c>
      <c r="C582" t="s">
        <v>305</v>
      </c>
      <c r="D582" t="s">
        <v>303</v>
      </c>
      <c r="E582">
        <v>0</v>
      </c>
      <c r="F582" t="s">
        <v>291</v>
      </c>
      <c r="G582" t="s">
        <v>289</v>
      </c>
    </row>
    <row r="583" spans="1:7" x14ac:dyDescent="0.25">
      <c r="A583" t="s">
        <v>312</v>
      </c>
      <c r="B583">
        <v>2010</v>
      </c>
      <c r="C583" t="s">
        <v>149</v>
      </c>
      <c r="D583" t="s">
        <v>303</v>
      </c>
      <c r="E583" s="83">
        <v>1668000000</v>
      </c>
      <c r="F583" t="s">
        <v>288</v>
      </c>
      <c r="G583" t="s">
        <v>289</v>
      </c>
    </row>
    <row r="584" spans="1:7" x14ac:dyDescent="0.25">
      <c r="A584" t="s">
        <v>312</v>
      </c>
      <c r="B584">
        <v>2010</v>
      </c>
      <c r="C584" t="s">
        <v>305</v>
      </c>
      <c r="D584" t="s">
        <v>303</v>
      </c>
      <c r="E584" s="83">
        <v>204000000</v>
      </c>
      <c r="F584" t="s">
        <v>291</v>
      </c>
      <c r="G584" t="s">
        <v>289</v>
      </c>
    </row>
    <row r="585" spans="1:7" x14ac:dyDescent="0.25">
      <c r="A585" t="s">
        <v>312</v>
      </c>
      <c r="B585">
        <v>2010</v>
      </c>
      <c r="C585" t="s">
        <v>306</v>
      </c>
      <c r="D585" t="s">
        <v>303</v>
      </c>
      <c r="E585">
        <v>0</v>
      </c>
      <c r="F585" t="s">
        <v>295</v>
      </c>
      <c r="G585" t="s">
        <v>289</v>
      </c>
    </row>
    <row r="586" spans="1:7" x14ac:dyDescent="0.25">
      <c r="A586" t="s">
        <v>312</v>
      </c>
      <c r="B586">
        <v>2011</v>
      </c>
      <c r="C586" t="s">
        <v>149</v>
      </c>
      <c r="D586" t="s">
        <v>303</v>
      </c>
      <c r="E586" s="83">
        <v>1475000000</v>
      </c>
      <c r="F586" t="s">
        <v>288</v>
      </c>
      <c r="G586" t="s">
        <v>289</v>
      </c>
    </row>
    <row r="587" spans="1:7" x14ac:dyDescent="0.25">
      <c r="A587" t="s">
        <v>312</v>
      </c>
      <c r="B587">
        <v>2011</v>
      </c>
      <c r="C587" t="s">
        <v>305</v>
      </c>
      <c r="D587" t="s">
        <v>303</v>
      </c>
      <c r="E587">
        <v>0</v>
      </c>
      <c r="F587" t="s">
        <v>291</v>
      </c>
      <c r="G587" t="s">
        <v>289</v>
      </c>
    </row>
    <row r="588" spans="1:7" x14ac:dyDescent="0.25">
      <c r="A588" t="s">
        <v>312</v>
      </c>
      <c r="B588">
        <v>2012</v>
      </c>
      <c r="C588" t="s">
        <v>149</v>
      </c>
      <c r="D588" t="s">
        <v>303</v>
      </c>
      <c r="E588" s="83">
        <v>1070000000</v>
      </c>
      <c r="F588" t="s">
        <v>288</v>
      </c>
      <c r="G588" t="s">
        <v>289</v>
      </c>
    </row>
    <row r="589" spans="1:7" x14ac:dyDescent="0.25">
      <c r="A589" t="s">
        <v>312</v>
      </c>
      <c r="B589">
        <v>2012</v>
      </c>
      <c r="C589" t="s">
        <v>305</v>
      </c>
      <c r="D589" t="s">
        <v>303</v>
      </c>
      <c r="E589">
        <v>0</v>
      </c>
      <c r="F589" t="s">
        <v>291</v>
      </c>
      <c r="G589" t="s">
        <v>289</v>
      </c>
    </row>
    <row r="590" spans="1:7" x14ac:dyDescent="0.25">
      <c r="A590" t="s">
        <v>312</v>
      </c>
      <c r="B590">
        <v>2013</v>
      </c>
      <c r="C590" t="s">
        <v>149</v>
      </c>
      <c r="D590" t="s">
        <v>287</v>
      </c>
      <c r="E590" s="83">
        <v>43885000000</v>
      </c>
      <c r="F590" t="s">
        <v>288</v>
      </c>
      <c r="G590" t="s">
        <v>289</v>
      </c>
    </row>
    <row r="591" spans="1:7" x14ac:dyDescent="0.25">
      <c r="A591" t="s">
        <v>312</v>
      </c>
      <c r="B591">
        <v>2013</v>
      </c>
      <c r="C591" t="s">
        <v>305</v>
      </c>
      <c r="D591" t="s">
        <v>287</v>
      </c>
      <c r="E591" s="83">
        <v>2298000000</v>
      </c>
      <c r="F591" t="s">
        <v>291</v>
      </c>
      <c r="G591" t="s">
        <v>289</v>
      </c>
    </row>
    <row r="592" spans="1:7" x14ac:dyDescent="0.25">
      <c r="A592" t="s">
        <v>312</v>
      </c>
      <c r="B592">
        <v>2013</v>
      </c>
      <c r="C592" t="s">
        <v>307</v>
      </c>
      <c r="D592" t="s">
        <v>287</v>
      </c>
      <c r="E592">
        <v>0</v>
      </c>
      <c r="F592" t="s">
        <v>295</v>
      </c>
      <c r="G592" t="s">
        <v>289</v>
      </c>
    </row>
    <row r="593" spans="1:7" x14ac:dyDescent="0.25">
      <c r="A593" t="s">
        <v>312</v>
      </c>
      <c r="B593">
        <v>2014</v>
      </c>
      <c r="C593" t="s">
        <v>149</v>
      </c>
      <c r="D593" t="s">
        <v>287</v>
      </c>
      <c r="E593" s="83">
        <v>44600000000</v>
      </c>
      <c r="F593" t="s">
        <v>288</v>
      </c>
      <c r="G593" t="s">
        <v>289</v>
      </c>
    </row>
    <row r="594" spans="1:7" x14ac:dyDescent="0.25">
      <c r="A594" t="s">
        <v>312</v>
      </c>
      <c r="B594">
        <v>2014</v>
      </c>
      <c r="C594" t="s">
        <v>305</v>
      </c>
      <c r="D594" t="s">
        <v>287</v>
      </c>
      <c r="E594" s="83">
        <v>1393000000</v>
      </c>
      <c r="F594" t="s">
        <v>291</v>
      </c>
      <c r="G594" t="s">
        <v>289</v>
      </c>
    </row>
    <row r="595" spans="1:7" x14ac:dyDescent="0.25">
      <c r="A595" t="s">
        <v>312</v>
      </c>
      <c r="B595">
        <v>2014</v>
      </c>
      <c r="C595" t="s">
        <v>308</v>
      </c>
      <c r="D595" t="s">
        <v>287</v>
      </c>
      <c r="E595">
        <v>0</v>
      </c>
      <c r="F595" t="s">
        <v>293</v>
      </c>
      <c r="G595" t="s">
        <v>289</v>
      </c>
    </row>
    <row r="596" spans="1:7" x14ac:dyDescent="0.25">
      <c r="A596" t="s">
        <v>312</v>
      </c>
      <c r="B596">
        <v>2015</v>
      </c>
      <c r="C596" t="s">
        <v>149</v>
      </c>
      <c r="D596" t="s">
        <v>287</v>
      </c>
      <c r="E596" s="83">
        <v>45101000000</v>
      </c>
      <c r="F596" t="s">
        <v>288</v>
      </c>
      <c r="G596" t="s">
        <v>289</v>
      </c>
    </row>
    <row r="597" spans="1:7" x14ac:dyDescent="0.25">
      <c r="A597" t="s">
        <v>312</v>
      </c>
      <c r="B597">
        <v>2015</v>
      </c>
      <c r="C597" t="s">
        <v>305</v>
      </c>
      <c r="D597" t="s">
        <v>287</v>
      </c>
      <c r="E597" s="83">
        <v>717000000</v>
      </c>
      <c r="F597" t="s">
        <v>291</v>
      </c>
      <c r="G597" t="s">
        <v>289</v>
      </c>
    </row>
    <row r="598" spans="1:7" x14ac:dyDescent="0.25">
      <c r="A598" t="s">
        <v>312</v>
      </c>
      <c r="B598">
        <v>2015</v>
      </c>
      <c r="C598" t="s">
        <v>309</v>
      </c>
      <c r="D598" t="s">
        <v>287</v>
      </c>
      <c r="E598">
        <v>0</v>
      </c>
      <c r="F598" t="s">
        <v>295</v>
      </c>
      <c r="G598" t="s">
        <v>289</v>
      </c>
    </row>
    <row r="599" spans="1:7" x14ac:dyDescent="0.25">
      <c r="A599" t="s">
        <v>312</v>
      </c>
      <c r="B599">
        <v>2016</v>
      </c>
      <c r="C599" t="s">
        <v>149</v>
      </c>
      <c r="D599" t="s">
        <v>287</v>
      </c>
      <c r="E599" s="83">
        <v>45399000000</v>
      </c>
      <c r="F599" t="s">
        <v>288</v>
      </c>
      <c r="G599" t="s">
        <v>289</v>
      </c>
    </row>
    <row r="600" spans="1:7" x14ac:dyDescent="0.25">
      <c r="A600" t="s">
        <v>312</v>
      </c>
      <c r="B600">
        <v>2016</v>
      </c>
      <c r="C600" t="s">
        <v>305</v>
      </c>
      <c r="D600" t="s">
        <v>287</v>
      </c>
      <c r="E600" s="83">
        <v>438000000</v>
      </c>
      <c r="F600" t="s">
        <v>291</v>
      </c>
      <c r="G600" t="s">
        <v>289</v>
      </c>
    </row>
    <row r="601" spans="1:7" x14ac:dyDescent="0.25">
      <c r="A601" t="s">
        <v>312</v>
      </c>
      <c r="B601">
        <v>2017</v>
      </c>
      <c r="C601" t="s">
        <v>149</v>
      </c>
      <c r="D601" t="s">
        <v>287</v>
      </c>
      <c r="E601" s="83">
        <v>45744000000</v>
      </c>
      <c r="F601" t="s">
        <v>288</v>
      </c>
      <c r="G601" t="s">
        <v>289</v>
      </c>
    </row>
    <row r="602" spans="1:7" x14ac:dyDescent="0.25">
      <c r="A602" t="s">
        <v>312</v>
      </c>
      <c r="B602">
        <v>2017</v>
      </c>
      <c r="C602" t="s">
        <v>305</v>
      </c>
      <c r="D602" t="s">
        <v>287</v>
      </c>
      <c r="E602" s="83">
        <v>488000000</v>
      </c>
      <c r="F602" t="s">
        <v>291</v>
      </c>
      <c r="G602" t="s">
        <v>289</v>
      </c>
    </row>
    <row r="603" spans="1:7" x14ac:dyDescent="0.25">
      <c r="A603" t="s">
        <v>312</v>
      </c>
      <c r="B603">
        <v>2018</v>
      </c>
      <c r="C603" t="s">
        <v>149</v>
      </c>
      <c r="D603" t="s">
        <v>287</v>
      </c>
      <c r="E603" s="83">
        <v>45690000000</v>
      </c>
      <c r="F603" t="s">
        <v>288</v>
      </c>
      <c r="G603" t="s">
        <v>289</v>
      </c>
    </row>
    <row r="604" spans="1:7" x14ac:dyDescent="0.25">
      <c r="A604" t="s">
        <v>312</v>
      </c>
      <c r="B604">
        <v>2018</v>
      </c>
      <c r="C604" t="s">
        <v>305</v>
      </c>
      <c r="D604" t="s">
        <v>287</v>
      </c>
      <c r="E604" s="83">
        <v>539000000</v>
      </c>
      <c r="F604" t="s">
        <v>291</v>
      </c>
      <c r="G604" t="s">
        <v>289</v>
      </c>
    </row>
    <row r="605" spans="1:7" x14ac:dyDescent="0.25">
      <c r="A605" t="s">
        <v>312</v>
      </c>
      <c r="B605">
        <v>2018</v>
      </c>
      <c r="C605" t="s">
        <v>310</v>
      </c>
      <c r="D605" t="s">
        <v>287</v>
      </c>
      <c r="E605">
        <v>0</v>
      </c>
      <c r="F605" t="s">
        <v>311</v>
      </c>
      <c r="G605" t="s">
        <v>289</v>
      </c>
    </row>
    <row r="606" spans="1:7" x14ac:dyDescent="0.25">
      <c r="A606" t="s">
        <v>312</v>
      </c>
      <c r="B606">
        <v>2019</v>
      </c>
      <c r="C606" t="s">
        <v>149</v>
      </c>
      <c r="D606" t="s">
        <v>287</v>
      </c>
      <c r="E606" s="83">
        <v>49674000000</v>
      </c>
      <c r="F606" t="s">
        <v>288</v>
      </c>
      <c r="G606" t="s">
        <v>289</v>
      </c>
    </row>
    <row r="607" spans="1:7" x14ac:dyDescent="0.25">
      <c r="A607" t="s">
        <v>312</v>
      </c>
      <c r="B607">
        <v>2019</v>
      </c>
      <c r="C607" t="s">
        <v>305</v>
      </c>
      <c r="D607" t="s">
        <v>287</v>
      </c>
      <c r="E607" s="83">
        <v>508000000</v>
      </c>
      <c r="F607" t="s">
        <v>291</v>
      </c>
      <c r="G607" t="s">
        <v>289</v>
      </c>
    </row>
    <row r="608" spans="1:7" x14ac:dyDescent="0.25">
      <c r="A608" t="s">
        <v>312</v>
      </c>
      <c r="B608">
        <v>2013</v>
      </c>
      <c r="C608" t="s">
        <v>149</v>
      </c>
      <c r="D608" t="s">
        <v>298</v>
      </c>
      <c r="E608" s="83">
        <v>49152000000</v>
      </c>
      <c r="F608" t="s">
        <v>288</v>
      </c>
      <c r="G608" t="s">
        <v>289</v>
      </c>
    </row>
    <row r="609" spans="1:7" x14ac:dyDescent="0.25">
      <c r="A609" t="s">
        <v>312</v>
      </c>
      <c r="B609">
        <v>2013</v>
      </c>
      <c r="C609" t="s">
        <v>305</v>
      </c>
      <c r="D609" t="s">
        <v>298</v>
      </c>
      <c r="E609" s="83">
        <v>8472000000</v>
      </c>
      <c r="F609" t="s">
        <v>291</v>
      </c>
      <c r="G609" t="s">
        <v>289</v>
      </c>
    </row>
    <row r="610" spans="1:7" x14ac:dyDescent="0.25">
      <c r="A610" t="s">
        <v>312</v>
      </c>
      <c r="B610">
        <v>2013</v>
      </c>
      <c r="C610" t="s">
        <v>307</v>
      </c>
      <c r="D610" t="s">
        <v>298</v>
      </c>
      <c r="E610" s="83">
        <v>40000000</v>
      </c>
      <c r="F610" t="s">
        <v>295</v>
      </c>
      <c r="G610" t="s">
        <v>289</v>
      </c>
    </row>
    <row r="611" spans="1:7" x14ac:dyDescent="0.25">
      <c r="A611" t="s">
        <v>312</v>
      </c>
      <c r="B611">
        <v>2014</v>
      </c>
      <c r="C611" t="s">
        <v>149</v>
      </c>
      <c r="D611" t="s">
        <v>298</v>
      </c>
      <c r="E611" s="83">
        <v>43613000000</v>
      </c>
      <c r="F611" t="s">
        <v>288</v>
      </c>
      <c r="G611" t="s">
        <v>289</v>
      </c>
    </row>
    <row r="612" spans="1:7" x14ac:dyDescent="0.25">
      <c r="A612" t="s">
        <v>312</v>
      </c>
      <c r="B612">
        <v>2014</v>
      </c>
      <c r="C612" t="s">
        <v>305</v>
      </c>
      <c r="D612" t="s">
        <v>298</v>
      </c>
      <c r="E612" s="83">
        <v>12262000000</v>
      </c>
      <c r="F612" t="s">
        <v>291</v>
      </c>
      <c r="G612" t="s">
        <v>289</v>
      </c>
    </row>
    <row r="613" spans="1:7" x14ac:dyDescent="0.25">
      <c r="A613" t="s">
        <v>312</v>
      </c>
      <c r="B613">
        <v>2014</v>
      </c>
      <c r="C613" t="s">
        <v>308</v>
      </c>
      <c r="D613" t="s">
        <v>298</v>
      </c>
      <c r="E613">
        <v>0</v>
      </c>
      <c r="F613" t="s">
        <v>293</v>
      </c>
      <c r="G613" t="s">
        <v>289</v>
      </c>
    </row>
    <row r="614" spans="1:7" x14ac:dyDescent="0.25">
      <c r="A614" t="s">
        <v>312</v>
      </c>
      <c r="B614">
        <v>2015</v>
      </c>
      <c r="C614" t="s">
        <v>149</v>
      </c>
      <c r="D614" t="s">
        <v>298</v>
      </c>
      <c r="E614" s="83">
        <v>45248000000</v>
      </c>
      <c r="F614" t="s">
        <v>288</v>
      </c>
      <c r="G614" t="s">
        <v>289</v>
      </c>
    </row>
    <row r="615" spans="1:7" x14ac:dyDescent="0.25">
      <c r="A615" t="s">
        <v>312</v>
      </c>
      <c r="B615">
        <v>2015</v>
      </c>
      <c r="C615" t="s">
        <v>305</v>
      </c>
      <c r="D615" t="s">
        <v>298</v>
      </c>
      <c r="E615" s="83">
        <v>8991000000</v>
      </c>
      <c r="F615" t="s">
        <v>291</v>
      </c>
      <c r="G615" t="s">
        <v>289</v>
      </c>
    </row>
    <row r="616" spans="1:7" x14ac:dyDescent="0.25">
      <c r="A616" t="s">
        <v>312</v>
      </c>
      <c r="B616">
        <v>2015</v>
      </c>
      <c r="C616" t="s">
        <v>309</v>
      </c>
      <c r="D616" t="s">
        <v>298</v>
      </c>
      <c r="E616">
        <v>0</v>
      </c>
      <c r="F616" t="s">
        <v>295</v>
      </c>
      <c r="G616" t="s">
        <v>289</v>
      </c>
    </row>
    <row r="617" spans="1:7" x14ac:dyDescent="0.25">
      <c r="A617" t="s">
        <v>312</v>
      </c>
      <c r="B617">
        <v>2016</v>
      </c>
      <c r="C617" t="s">
        <v>149</v>
      </c>
      <c r="D617" t="s">
        <v>298</v>
      </c>
      <c r="E617" s="83">
        <v>46315000000</v>
      </c>
      <c r="F617" t="s">
        <v>288</v>
      </c>
      <c r="G617" t="s">
        <v>289</v>
      </c>
    </row>
    <row r="618" spans="1:7" x14ac:dyDescent="0.25">
      <c r="A618" t="s">
        <v>312</v>
      </c>
      <c r="B618">
        <v>2016</v>
      </c>
      <c r="C618" t="s">
        <v>305</v>
      </c>
      <c r="D618" t="s">
        <v>298</v>
      </c>
      <c r="E618" s="83">
        <v>8638000000</v>
      </c>
      <c r="F618" t="s">
        <v>291</v>
      </c>
      <c r="G618" t="s">
        <v>289</v>
      </c>
    </row>
    <row r="619" spans="1:7" x14ac:dyDescent="0.25">
      <c r="A619" t="s">
        <v>312</v>
      </c>
      <c r="B619">
        <v>2017</v>
      </c>
      <c r="C619" t="s">
        <v>149</v>
      </c>
      <c r="D619" t="s">
        <v>298</v>
      </c>
      <c r="E619" s="83">
        <v>43520000000</v>
      </c>
      <c r="F619" t="s">
        <v>288</v>
      </c>
      <c r="G619" t="s">
        <v>289</v>
      </c>
    </row>
    <row r="620" spans="1:7" x14ac:dyDescent="0.25">
      <c r="A620" t="s">
        <v>312</v>
      </c>
      <c r="B620">
        <v>2017</v>
      </c>
      <c r="C620" t="s">
        <v>305</v>
      </c>
      <c r="D620" t="s">
        <v>298</v>
      </c>
      <c r="E620" s="83">
        <v>11868000000</v>
      </c>
      <c r="F620" t="s">
        <v>291</v>
      </c>
      <c r="G620" t="s">
        <v>289</v>
      </c>
    </row>
    <row r="621" spans="1:7" x14ac:dyDescent="0.25">
      <c r="A621" t="s">
        <v>312</v>
      </c>
      <c r="B621">
        <v>2018</v>
      </c>
      <c r="C621" t="s">
        <v>149</v>
      </c>
      <c r="D621" t="s">
        <v>298</v>
      </c>
      <c r="E621" s="83">
        <v>45063000000</v>
      </c>
      <c r="F621" t="s">
        <v>288</v>
      </c>
      <c r="G621" t="s">
        <v>289</v>
      </c>
    </row>
    <row r="622" spans="1:7" x14ac:dyDescent="0.25">
      <c r="A622" t="s">
        <v>312</v>
      </c>
      <c r="B622">
        <v>2018</v>
      </c>
      <c r="C622" t="s">
        <v>305</v>
      </c>
      <c r="D622" t="s">
        <v>298</v>
      </c>
      <c r="E622" s="83">
        <v>11834000000</v>
      </c>
      <c r="F622" t="s">
        <v>291</v>
      </c>
      <c r="G622" t="s">
        <v>289</v>
      </c>
    </row>
    <row r="623" spans="1:7" x14ac:dyDescent="0.25">
      <c r="A623" t="s">
        <v>312</v>
      </c>
      <c r="B623">
        <v>2018</v>
      </c>
      <c r="C623" t="s">
        <v>310</v>
      </c>
      <c r="D623" t="s">
        <v>298</v>
      </c>
      <c r="E623" s="83">
        <v>674000000</v>
      </c>
      <c r="F623" t="s">
        <v>311</v>
      </c>
      <c r="G623" t="s">
        <v>289</v>
      </c>
    </row>
    <row r="624" spans="1:7" x14ac:dyDescent="0.25">
      <c r="A624" t="s">
        <v>312</v>
      </c>
      <c r="B624">
        <v>2019</v>
      </c>
      <c r="C624" t="s">
        <v>149</v>
      </c>
      <c r="D624" t="s">
        <v>298</v>
      </c>
      <c r="E624" s="83">
        <v>57464000000</v>
      </c>
      <c r="F624" t="s">
        <v>288</v>
      </c>
      <c r="G624" t="s">
        <v>289</v>
      </c>
    </row>
    <row r="625" spans="1:7" x14ac:dyDescent="0.25">
      <c r="A625" t="s">
        <v>312</v>
      </c>
      <c r="B625">
        <v>2019</v>
      </c>
      <c r="C625" t="s">
        <v>305</v>
      </c>
      <c r="D625" t="s">
        <v>298</v>
      </c>
      <c r="E625" s="83">
        <v>5908000000</v>
      </c>
      <c r="F625" t="s">
        <v>291</v>
      </c>
      <c r="G625" t="s">
        <v>289</v>
      </c>
    </row>
    <row r="626" spans="1:7" x14ac:dyDescent="0.25">
      <c r="A626" t="s">
        <v>312</v>
      </c>
      <c r="B626">
        <v>2013</v>
      </c>
      <c r="C626" t="s">
        <v>149</v>
      </c>
      <c r="D626" t="s">
        <v>299</v>
      </c>
      <c r="E626" s="83">
        <v>39036000000</v>
      </c>
      <c r="F626" t="s">
        <v>288</v>
      </c>
      <c r="G626" t="s">
        <v>289</v>
      </c>
    </row>
    <row r="627" spans="1:7" x14ac:dyDescent="0.25">
      <c r="A627" t="s">
        <v>312</v>
      </c>
      <c r="B627">
        <v>2013</v>
      </c>
      <c r="C627" t="s">
        <v>305</v>
      </c>
      <c r="D627" t="s">
        <v>299</v>
      </c>
      <c r="E627" s="83">
        <v>1097000000</v>
      </c>
      <c r="F627" t="s">
        <v>291</v>
      </c>
      <c r="G627" t="s">
        <v>289</v>
      </c>
    </row>
    <row r="628" spans="1:7" x14ac:dyDescent="0.25">
      <c r="A628" t="s">
        <v>312</v>
      </c>
      <c r="B628">
        <v>2013</v>
      </c>
      <c r="C628" t="s">
        <v>307</v>
      </c>
      <c r="D628" t="s">
        <v>299</v>
      </c>
      <c r="E628">
        <v>0</v>
      </c>
      <c r="F628" t="s">
        <v>295</v>
      </c>
      <c r="G628" t="s">
        <v>289</v>
      </c>
    </row>
    <row r="629" spans="1:7" x14ac:dyDescent="0.25">
      <c r="A629" t="s">
        <v>312</v>
      </c>
      <c r="B629">
        <v>2014</v>
      </c>
      <c r="C629" t="s">
        <v>149</v>
      </c>
      <c r="D629" t="s">
        <v>299</v>
      </c>
      <c r="E629" s="83">
        <v>41490000000</v>
      </c>
      <c r="F629" t="s">
        <v>288</v>
      </c>
      <c r="G629" t="s">
        <v>289</v>
      </c>
    </row>
    <row r="630" spans="1:7" x14ac:dyDescent="0.25">
      <c r="A630" t="s">
        <v>312</v>
      </c>
      <c r="B630">
        <v>2014</v>
      </c>
      <c r="C630" t="s">
        <v>305</v>
      </c>
      <c r="D630" t="s">
        <v>299</v>
      </c>
      <c r="E630" s="83">
        <v>732000000</v>
      </c>
      <c r="F630" t="s">
        <v>291</v>
      </c>
      <c r="G630" t="s">
        <v>289</v>
      </c>
    </row>
    <row r="631" spans="1:7" x14ac:dyDescent="0.25">
      <c r="A631" t="s">
        <v>312</v>
      </c>
      <c r="B631">
        <v>2014</v>
      </c>
      <c r="C631" t="s">
        <v>308</v>
      </c>
      <c r="D631" t="s">
        <v>299</v>
      </c>
      <c r="E631">
        <v>0</v>
      </c>
      <c r="F631" t="s">
        <v>293</v>
      </c>
      <c r="G631" t="s">
        <v>289</v>
      </c>
    </row>
    <row r="632" spans="1:7" x14ac:dyDescent="0.25">
      <c r="A632" t="s">
        <v>312</v>
      </c>
      <c r="B632">
        <v>2015</v>
      </c>
      <c r="C632" t="s">
        <v>149</v>
      </c>
      <c r="D632" t="s">
        <v>299</v>
      </c>
      <c r="E632" s="83">
        <v>41152000000</v>
      </c>
      <c r="F632" t="s">
        <v>288</v>
      </c>
      <c r="G632" t="s">
        <v>289</v>
      </c>
    </row>
    <row r="633" spans="1:7" x14ac:dyDescent="0.25">
      <c r="A633" t="s">
        <v>312</v>
      </c>
      <c r="B633">
        <v>2015</v>
      </c>
      <c r="C633" t="s">
        <v>305</v>
      </c>
      <c r="D633" t="s">
        <v>299</v>
      </c>
      <c r="E633" s="83">
        <v>654000000</v>
      </c>
      <c r="F633" t="s">
        <v>291</v>
      </c>
      <c r="G633" t="s">
        <v>289</v>
      </c>
    </row>
    <row r="634" spans="1:7" x14ac:dyDescent="0.25">
      <c r="A634" t="s">
        <v>312</v>
      </c>
      <c r="B634">
        <v>2015</v>
      </c>
      <c r="C634" t="s">
        <v>309</v>
      </c>
      <c r="D634" t="s">
        <v>299</v>
      </c>
      <c r="E634">
        <v>0</v>
      </c>
      <c r="F634" t="s">
        <v>295</v>
      </c>
      <c r="G634" t="s">
        <v>289</v>
      </c>
    </row>
    <row r="635" spans="1:7" x14ac:dyDescent="0.25">
      <c r="A635" t="s">
        <v>312</v>
      </c>
      <c r="B635">
        <v>2016</v>
      </c>
      <c r="C635" t="s">
        <v>149</v>
      </c>
      <c r="D635" t="s">
        <v>299</v>
      </c>
      <c r="E635" s="83">
        <v>47230000000</v>
      </c>
      <c r="F635" t="s">
        <v>288</v>
      </c>
      <c r="G635" t="s">
        <v>289</v>
      </c>
    </row>
    <row r="636" spans="1:7" x14ac:dyDescent="0.25">
      <c r="A636" t="s">
        <v>312</v>
      </c>
      <c r="B636">
        <v>2016</v>
      </c>
      <c r="C636" t="s">
        <v>305</v>
      </c>
      <c r="D636" t="s">
        <v>299</v>
      </c>
      <c r="E636" s="83">
        <v>405000000</v>
      </c>
      <c r="F636" t="s">
        <v>291</v>
      </c>
      <c r="G636" t="s">
        <v>289</v>
      </c>
    </row>
    <row r="637" spans="1:7" x14ac:dyDescent="0.25">
      <c r="A637" t="s">
        <v>312</v>
      </c>
      <c r="B637">
        <v>2017</v>
      </c>
      <c r="C637" t="s">
        <v>149</v>
      </c>
      <c r="D637" t="s">
        <v>299</v>
      </c>
      <c r="E637" s="83">
        <v>48293000000</v>
      </c>
      <c r="F637" t="s">
        <v>288</v>
      </c>
      <c r="G637" t="s">
        <v>289</v>
      </c>
    </row>
    <row r="638" spans="1:7" x14ac:dyDescent="0.25">
      <c r="A638" t="s">
        <v>312</v>
      </c>
      <c r="B638">
        <v>2017</v>
      </c>
      <c r="C638" t="s">
        <v>305</v>
      </c>
      <c r="D638" t="s">
        <v>299</v>
      </c>
      <c r="E638" s="83">
        <v>1632000000</v>
      </c>
      <c r="F638" t="s">
        <v>291</v>
      </c>
      <c r="G638" t="s">
        <v>289</v>
      </c>
    </row>
    <row r="639" spans="1:7" x14ac:dyDescent="0.25">
      <c r="A639" t="s">
        <v>312</v>
      </c>
      <c r="B639">
        <v>2018</v>
      </c>
      <c r="C639" t="s">
        <v>149</v>
      </c>
      <c r="D639" t="s">
        <v>299</v>
      </c>
      <c r="E639" s="83">
        <v>48102000000</v>
      </c>
      <c r="F639" t="s">
        <v>288</v>
      </c>
      <c r="G639" t="s">
        <v>289</v>
      </c>
    </row>
    <row r="640" spans="1:7" x14ac:dyDescent="0.25">
      <c r="A640" t="s">
        <v>312</v>
      </c>
      <c r="B640">
        <v>2018</v>
      </c>
      <c r="C640" t="s">
        <v>305</v>
      </c>
      <c r="D640" t="s">
        <v>299</v>
      </c>
      <c r="E640" s="83">
        <v>1571000000</v>
      </c>
      <c r="F640" t="s">
        <v>291</v>
      </c>
      <c r="G640" t="s">
        <v>289</v>
      </c>
    </row>
    <row r="641" spans="1:7" x14ac:dyDescent="0.25">
      <c r="A641" t="s">
        <v>312</v>
      </c>
      <c r="B641">
        <v>2018</v>
      </c>
      <c r="C641" t="s">
        <v>310</v>
      </c>
      <c r="D641" t="s">
        <v>299</v>
      </c>
      <c r="E641">
        <v>0</v>
      </c>
      <c r="F641" t="s">
        <v>311</v>
      </c>
      <c r="G641" t="s">
        <v>289</v>
      </c>
    </row>
    <row r="642" spans="1:7" x14ac:dyDescent="0.25">
      <c r="A642" t="s">
        <v>312</v>
      </c>
      <c r="B642">
        <v>2019</v>
      </c>
      <c r="C642" t="s">
        <v>149</v>
      </c>
      <c r="D642" t="s">
        <v>299</v>
      </c>
      <c r="E642" s="83">
        <v>57897000000</v>
      </c>
      <c r="F642" t="s">
        <v>288</v>
      </c>
      <c r="G642" t="s">
        <v>289</v>
      </c>
    </row>
    <row r="643" spans="1:7" x14ac:dyDescent="0.25">
      <c r="A643" t="s">
        <v>312</v>
      </c>
      <c r="B643">
        <v>2019</v>
      </c>
      <c r="C643" t="s">
        <v>305</v>
      </c>
      <c r="D643" t="s">
        <v>299</v>
      </c>
      <c r="E643" s="83">
        <v>586000000</v>
      </c>
      <c r="F643" t="s">
        <v>291</v>
      </c>
      <c r="G643" t="s">
        <v>289</v>
      </c>
    </row>
    <row r="644" spans="1:7" x14ac:dyDescent="0.25">
      <c r="A644" t="s">
        <v>312</v>
      </c>
      <c r="B644">
        <v>2013</v>
      </c>
      <c r="C644" t="s">
        <v>149</v>
      </c>
      <c r="D644" t="s">
        <v>300</v>
      </c>
      <c r="E644" s="83">
        <v>15126000000</v>
      </c>
      <c r="F644" t="s">
        <v>288</v>
      </c>
      <c r="G644" t="s">
        <v>289</v>
      </c>
    </row>
    <row r="645" spans="1:7" x14ac:dyDescent="0.25">
      <c r="A645" t="s">
        <v>312</v>
      </c>
      <c r="B645">
        <v>2013</v>
      </c>
      <c r="C645" t="s">
        <v>305</v>
      </c>
      <c r="D645" t="s">
        <v>300</v>
      </c>
      <c r="E645" s="83">
        <v>48000000</v>
      </c>
      <c r="F645" t="s">
        <v>291</v>
      </c>
      <c r="G645" t="s">
        <v>289</v>
      </c>
    </row>
    <row r="646" spans="1:7" x14ac:dyDescent="0.25">
      <c r="A646" t="s">
        <v>312</v>
      </c>
      <c r="B646">
        <v>2013</v>
      </c>
      <c r="C646" t="s">
        <v>307</v>
      </c>
      <c r="D646" t="s">
        <v>300</v>
      </c>
      <c r="E646">
        <v>0</v>
      </c>
      <c r="F646" t="s">
        <v>295</v>
      </c>
      <c r="G646" t="s">
        <v>289</v>
      </c>
    </row>
    <row r="647" spans="1:7" x14ac:dyDescent="0.25">
      <c r="A647" t="s">
        <v>312</v>
      </c>
      <c r="B647">
        <v>2014</v>
      </c>
      <c r="C647" t="s">
        <v>149</v>
      </c>
      <c r="D647" t="s">
        <v>300</v>
      </c>
      <c r="E647" s="83">
        <v>14994000000</v>
      </c>
      <c r="F647" t="s">
        <v>288</v>
      </c>
      <c r="G647" t="s">
        <v>289</v>
      </c>
    </row>
    <row r="648" spans="1:7" x14ac:dyDescent="0.25">
      <c r="A648" t="s">
        <v>312</v>
      </c>
      <c r="B648">
        <v>2014</v>
      </c>
      <c r="C648" t="s">
        <v>305</v>
      </c>
      <c r="D648" t="s">
        <v>300</v>
      </c>
      <c r="E648" s="83">
        <v>34000000</v>
      </c>
      <c r="F648" t="s">
        <v>291</v>
      </c>
      <c r="G648" t="s">
        <v>289</v>
      </c>
    </row>
    <row r="649" spans="1:7" x14ac:dyDescent="0.25">
      <c r="A649" t="s">
        <v>312</v>
      </c>
      <c r="B649">
        <v>2014</v>
      </c>
      <c r="C649" t="s">
        <v>308</v>
      </c>
      <c r="D649" t="s">
        <v>300</v>
      </c>
      <c r="E649">
        <v>0</v>
      </c>
      <c r="F649" t="s">
        <v>293</v>
      </c>
      <c r="G649" t="s">
        <v>289</v>
      </c>
    </row>
    <row r="650" spans="1:7" x14ac:dyDescent="0.25">
      <c r="A650" t="s">
        <v>312</v>
      </c>
      <c r="B650">
        <v>2015</v>
      </c>
      <c r="C650" t="s">
        <v>149</v>
      </c>
      <c r="D650" t="s">
        <v>300</v>
      </c>
      <c r="E650" s="83">
        <v>15827000000</v>
      </c>
      <c r="F650" t="s">
        <v>288</v>
      </c>
      <c r="G650" t="s">
        <v>289</v>
      </c>
    </row>
    <row r="651" spans="1:7" x14ac:dyDescent="0.25">
      <c r="A651" t="s">
        <v>312</v>
      </c>
      <c r="B651">
        <v>2015</v>
      </c>
      <c r="C651" t="s">
        <v>305</v>
      </c>
      <c r="D651" t="s">
        <v>300</v>
      </c>
      <c r="E651" s="83">
        <v>37000000</v>
      </c>
      <c r="F651" t="s">
        <v>291</v>
      </c>
      <c r="G651" t="s">
        <v>289</v>
      </c>
    </row>
    <row r="652" spans="1:7" x14ac:dyDescent="0.25">
      <c r="A652" t="s">
        <v>312</v>
      </c>
      <c r="B652">
        <v>2015</v>
      </c>
      <c r="C652" t="s">
        <v>309</v>
      </c>
      <c r="D652" t="s">
        <v>300</v>
      </c>
      <c r="E652">
        <v>0</v>
      </c>
      <c r="F652" t="s">
        <v>295</v>
      </c>
      <c r="G652" t="s">
        <v>289</v>
      </c>
    </row>
    <row r="653" spans="1:7" x14ac:dyDescent="0.25">
      <c r="A653" t="s">
        <v>312</v>
      </c>
      <c r="B653">
        <v>2016</v>
      </c>
      <c r="C653" t="s">
        <v>149</v>
      </c>
      <c r="D653" t="s">
        <v>300</v>
      </c>
      <c r="E653" s="83">
        <v>17898000000</v>
      </c>
      <c r="F653" t="s">
        <v>288</v>
      </c>
      <c r="G653" t="s">
        <v>289</v>
      </c>
    </row>
    <row r="654" spans="1:7" x14ac:dyDescent="0.25">
      <c r="A654" t="s">
        <v>312</v>
      </c>
      <c r="B654">
        <v>2016</v>
      </c>
      <c r="C654" t="s">
        <v>305</v>
      </c>
      <c r="D654" t="s">
        <v>300</v>
      </c>
      <c r="E654" s="83">
        <v>36000000</v>
      </c>
      <c r="F654" t="s">
        <v>291</v>
      </c>
      <c r="G654" t="s">
        <v>289</v>
      </c>
    </row>
    <row r="655" spans="1:7" x14ac:dyDescent="0.25">
      <c r="A655" t="s">
        <v>312</v>
      </c>
      <c r="B655">
        <v>2017</v>
      </c>
      <c r="C655" t="s">
        <v>149</v>
      </c>
      <c r="D655" t="s">
        <v>300</v>
      </c>
      <c r="E655" s="83">
        <v>17175000000</v>
      </c>
      <c r="F655" t="s">
        <v>288</v>
      </c>
      <c r="G655" t="s">
        <v>289</v>
      </c>
    </row>
    <row r="656" spans="1:7" x14ac:dyDescent="0.25">
      <c r="A656" t="s">
        <v>312</v>
      </c>
      <c r="B656">
        <v>2017</v>
      </c>
      <c r="C656" t="s">
        <v>305</v>
      </c>
      <c r="D656" t="s">
        <v>300</v>
      </c>
      <c r="E656" s="83">
        <v>327000000</v>
      </c>
      <c r="F656" t="s">
        <v>291</v>
      </c>
      <c r="G656" t="s">
        <v>289</v>
      </c>
    </row>
    <row r="657" spans="1:7" x14ac:dyDescent="0.25">
      <c r="A657" t="s">
        <v>312</v>
      </c>
      <c r="B657">
        <v>2018</v>
      </c>
      <c r="C657" t="s">
        <v>149</v>
      </c>
      <c r="D657" t="s">
        <v>300</v>
      </c>
      <c r="E657" s="83">
        <v>17092000000</v>
      </c>
      <c r="F657" t="s">
        <v>288</v>
      </c>
      <c r="G657" t="s">
        <v>289</v>
      </c>
    </row>
    <row r="658" spans="1:7" x14ac:dyDescent="0.25">
      <c r="A658" t="s">
        <v>312</v>
      </c>
      <c r="B658">
        <v>2018</v>
      </c>
      <c r="C658" t="s">
        <v>305</v>
      </c>
      <c r="D658" t="s">
        <v>300</v>
      </c>
      <c r="E658" s="83">
        <v>327000000</v>
      </c>
      <c r="F658" t="s">
        <v>291</v>
      </c>
      <c r="G658" t="s">
        <v>289</v>
      </c>
    </row>
    <row r="659" spans="1:7" x14ac:dyDescent="0.25">
      <c r="A659" t="s">
        <v>312</v>
      </c>
      <c r="B659">
        <v>2018</v>
      </c>
      <c r="C659" t="s">
        <v>310</v>
      </c>
      <c r="D659" t="s">
        <v>300</v>
      </c>
      <c r="E659" s="83">
        <v>60000000</v>
      </c>
      <c r="F659" t="s">
        <v>311</v>
      </c>
      <c r="G659" t="s">
        <v>289</v>
      </c>
    </row>
    <row r="660" spans="1:7" x14ac:dyDescent="0.25">
      <c r="A660" t="s">
        <v>312</v>
      </c>
      <c r="B660">
        <v>2019</v>
      </c>
      <c r="C660" t="s">
        <v>149</v>
      </c>
      <c r="D660" t="s">
        <v>300</v>
      </c>
      <c r="E660" s="83">
        <v>18482000000</v>
      </c>
      <c r="F660" t="s">
        <v>288</v>
      </c>
      <c r="G660" t="s">
        <v>289</v>
      </c>
    </row>
    <row r="661" spans="1:7" x14ac:dyDescent="0.25">
      <c r="A661" t="s">
        <v>312</v>
      </c>
      <c r="B661">
        <v>2019</v>
      </c>
      <c r="C661" t="s">
        <v>305</v>
      </c>
      <c r="D661" t="s">
        <v>300</v>
      </c>
      <c r="E661" s="83">
        <v>168000000</v>
      </c>
      <c r="F661" t="s">
        <v>291</v>
      </c>
      <c r="G661" t="s">
        <v>289</v>
      </c>
    </row>
    <row r="662" spans="1:7" x14ac:dyDescent="0.25">
      <c r="A662" t="s">
        <v>312</v>
      </c>
      <c r="B662">
        <v>2013</v>
      </c>
      <c r="C662" t="s">
        <v>149</v>
      </c>
      <c r="D662" t="s">
        <v>301</v>
      </c>
      <c r="E662" s="83">
        <v>1572000000</v>
      </c>
      <c r="F662" t="s">
        <v>288</v>
      </c>
      <c r="G662" t="s">
        <v>289</v>
      </c>
    </row>
    <row r="663" spans="1:7" x14ac:dyDescent="0.25">
      <c r="A663" t="s">
        <v>312</v>
      </c>
      <c r="B663">
        <v>2013</v>
      </c>
      <c r="C663" t="s">
        <v>305</v>
      </c>
      <c r="D663" t="s">
        <v>301</v>
      </c>
      <c r="E663" s="83">
        <v>143000000</v>
      </c>
      <c r="F663" t="s">
        <v>291</v>
      </c>
      <c r="G663" t="s">
        <v>289</v>
      </c>
    </row>
    <row r="664" spans="1:7" x14ac:dyDescent="0.25">
      <c r="A664" t="s">
        <v>312</v>
      </c>
      <c r="B664">
        <v>2013</v>
      </c>
      <c r="C664" t="s">
        <v>307</v>
      </c>
      <c r="D664" t="s">
        <v>301</v>
      </c>
      <c r="E664">
        <v>0</v>
      </c>
      <c r="F664" t="s">
        <v>295</v>
      </c>
      <c r="G664" t="s">
        <v>289</v>
      </c>
    </row>
    <row r="665" spans="1:7" x14ac:dyDescent="0.25">
      <c r="A665" t="s">
        <v>312</v>
      </c>
      <c r="B665">
        <v>2014</v>
      </c>
      <c r="C665" t="s">
        <v>149</v>
      </c>
      <c r="D665" t="s">
        <v>301</v>
      </c>
      <c r="E665" s="83">
        <v>1791000000</v>
      </c>
      <c r="F665" t="s">
        <v>288</v>
      </c>
      <c r="G665" t="s">
        <v>289</v>
      </c>
    </row>
    <row r="666" spans="1:7" x14ac:dyDescent="0.25">
      <c r="A666" t="s">
        <v>312</v>
      </c>
      <c r="B666">
        <v>2014</v>
      </c>
      <c r="C666" t="s">
        <v>305</v>
      </c>
      <c r="D666" t="s">
        <v>301</v>
      </c>
      <c r="E666">
        <v>0</v>
      </c>
      <c r="F666" t="s">
        <v>291</v>
      </c>
      <c r="G666" t="s">
        <v>289</v>
      </c>
    </row>
    <row r="667" spans="1:7" x14ac:dyDescent="0.25">
      <c r="A667" t="s">
        <v>312</v>
      </c>
      <c r="B667">
        <v>2014</v>
      </c>
      <c r="C667" t="s">
        <v>308</v>
      </c>
      <c r="D667" t="s">
        <v>301</v>
      </c>
      <c r="E667">
        <v>0</v>
      </c>
      <c r="F667" t="s">
        <v>293</v>
      </c>
      <c r="G667" t="s">
        <v>289</v>
      </c>
    </row>
    <row r="668" spans="1:7" x14ac:dyDescent="0.25">
      <c r="A668" t="s">
        <v>312</v>
      </c>
      <c r="B668">
        <v>2015</v>
      </c>
      <c r="C668" t="s">
        <v>149</v>
      </c>
      <c r="D668" t="s">
        <v>301</v>
      </c>
      <c r="E668" s="83">
        <v>1249000000</v>
      </c>
      <c r="F668" t="s">
        <v>288</v>
      </c>
      <c r="G668" t="s">
        <v>289</v>
      </c>
    </row>
    <row r="669" spans="1:7" x14ac:dyDescent="0.25">
      <c r="A669" t="s">
        <v>312</v>
      </c>
      <c r="B669">
        <v>2015</v>
      </c>
      <c r="C669" t="s">
        <v>305</v>
      </c>
      <c r="D669" t="s">
        <v>301</v>
      </c>
      <c r="E669">
        <v>0</v>
      </c>
      <c r="F669" t="s">
        <v>291</v>
      </c>
      <c r="G669" t="s">
        <v>289</v>
      </c>
    </row>
    <row r="670" spans="1:7" x14ac:dyDescent="0.25">
      <c r="A670" t="s">
        <v>312</v>
      </c>
      <c r="B670">
        <v>2015</v>
      </c>
      <c r="C670" t="s">
        <v>309</v>
      </c>
      <c r="D670" t="s">
        <v>301</v>
      </c>
      <c r="E670">
        <v>0</v>
      </c>
      <c r="F670" t="s">
        <v>295</v>
      </c>
      <c r="G670" t="s">
        <v>289</v>
      </c>
    </row>
    <row r="671" spans="1:7" x14ac:dyDescent="0.25">
      <c r="A671" t="s">
        <v>312</v>
      </c>
      <c r="B671">
        <v>2016</v>
      </c>
      <c r="C671" t="s">
        <v>149</v>
      </c>
      <c r="D671" t="s">
        <v>301</v>
      </c>
      <c r="E671" s="83">
        <v>1924000000</v>
      </c>
      <c r="F671" t="s">
        <v>288</v>
      </c>
      <c r="G671" t="s">
        <v>289</v>
      </c>
    </row>
    <row r="672" spans="1:7" x14ac:dyDescent="0.25">
      <c r="A672" t="s">
        <v>312</v>
      </c>
      <c r="B672">
        <v>2016</v>
      </c>
      <c r="C672" t="s">
        <v>305</v>
      </c>
      <c r="D672" t="s">
        <v>301</v>
      </c>
      <c r="E672">
        <v>0</v>
      </c>
      <c r="F672" t="s">
        <v>291</v>
      </c>
      <c r="G672" t="s">
        <v>289</v>
      </c>
    </row>
    <row r="673" spans="1:7" x14ac:dyDescent="0.25">
      <c r="A673" t="s">
        <v>312</v>
      </c>
      <c r="B673">
        <v>2017</v>
      </c>
      <c r="C673" t="s">
        <v>149</v>
      </c>
      <c r="D673" t="s">
        <v>301</v>
      </c>
      <c r="E673" s="83">
        <v>1531000000</v>
      </c>
      <c r="F673" t="s">
        <v>288</v>
      </c>
      <c r="G673" t="s">
        <v>289</v>
      </c>
    </row>
    <row r="674" spans="1:7" x14ac:dyDescent="0.25">
      <c r="A674" t="s">
        <v>312</v>
      </c>
      <c r="B674">
        <v>2017</v>
      </c>
      <c r="C674" t="s">
        <v>305</v>
      </c>
      <c r="D674" t="s">
        <v>301</v>
      </c>
      <c r="E674" s="83">
        <v>131000000</v>
      </c>
      <c r="F674" t="s">
        <v>291</v>
      </c>
      <c r="G674" t="s">
        <v>289</v>
      </c>
    </row>
    <row r="675" spans="1:7" x14ac:dyDescent="0.25">
      <c r="A675" t="s">
        <v>312</v>
      </c>
      <c r="B675">
        <v>2018</v>
      </c>
      <c r="C675" t="s">
        <v>149</v>
      </c>
      <c r="D675" t="s">
        <v>301</v>
      </c>
      <c r="E675" s="83">
        <v>1518000000</v>
      </c>
      <c r="F675" t="s">
        <v>288</v>
      </c>
      <c r="G675" t="s">
        <v>289</v>
      </c>
    </row>
    <row r="676" spans="1:7" x14ac:dyDescent="0.25">
      <c r="A676" t="s">
        <v>312</v>
      </c>
      <c r="B676">
        <v>2018</v>
      </c>
      <c r="C676" t="s">
        <v>305</v>
      </c>
      <c r="D676" t="s">
        <v>301</v>
      </c>
      <c r="E676" s="83">
        <v>131000000</v>
      </c>
      <c r="F676" t="s">
        <v>291</v>
      </c>
      <c r="G676" t="s">
        <v>289</v>
      </c>
    </row>
    <row r="677" spans="1:7" x14ac:dyDescent="0.25">
      <c r="A677" t="s">
        <v>312</v>
      </c>
      <c r="B677">
        <v>2018</v>
      </c>
      <c r="C677" t="s">
        <v>310</v>
      </c>
      <c r="D677" t="s">
        <v>301</v>
      </c>
      <c r="E677">
        <v>0</v>
      </c>
      <c r="F677" t="s">
        <v>311</v>
      </c>
      <c r="G677" t="s">
        <v>289</v>
      </c>
    </row>
    <row r="678" spans="1:7" x14ac:dyDescent="0.25">
      <c r="A678" t="s">
        <v>312</v>
      </c>
      <c r="B678">
        <v>2019</v>
      </c>
      <c r="C678" t="s">
        <v>149</v>
      </c>
      <c r="D678" t="s">
        <v>301</v>
      </c>
      <c r="E678" s="83">
        <v>2738000000</v>
      </c>
      <c r="F678" t="s">
        <v>288</v>
      </c>
      <c r="G678" t="s">
        <v>289</v>
      </c>
    </row>
    <row r="679" spans="1:7" x14ac:dyDescent="0.25">
      <c r="A679" t="s">
        <v>312</v>
      </c>
      <c r="B679">
        <v>2019</v>
      </c>
      <c r="C679" t="s">
        <v>305</v>
      </c>
      <c r="D679" t="s">
        <v>301</v>
      </c>
      <c r="E679" s="83">
        <v>227000000</v>
      </c>
      <c r="F679" t="s">
        <v>291</v>
      </c>
      <c r="G679" t="s">
        <v>289</v>
      </c>
    </row>
    <row r="680" spans="1:7" x14ac:dyDescent="0.25">
      <c r="A680" t="s">
        <v>312</v>
      </c>
      <c r="B680">
        <v>2013</v>
      </c>
      <c r="C680" t="s">
        <v>149</v>
      </c>
      <c r="D680" t="s">
        <v>302</v>
      </c>
      <c r="E680" s="83">
        <v>424000000</v>
      </c>
      <c r="F680" t="s">
        <v>288</v>
      </c>
      <c r="G680" t="s">
        <v>289</v>
      </c>
    </row>
    <row r="681" spans="1:7" x14ac:dyDescent="0.25">
      <c r="A681" t="s">
        <v>312</v>
      </c>
      <c r="B681">
        <v>2013</v>
      </c>
      <c r="C681" t="s">
        <v>305</v>
      </c>
      <c r="D681" t="s">
        <v>302</v>
      </c>
      <c r="E681">
        <v>0</v>
      </c>
      <c r="F681" t="s">
        <v>291</v>
      </c>
      <c r="G681" t="s">
        <v>289</v>
      </c>
    </row>
    <row r="682" spans="1:7" x14ac:dyDescent="0.25">
      <c r="A682" t="s">
        <v>312</v>
      </c>
      <c r="B682">
        <v>2013</v>
      </c>
      <c r="C682" t="s">
        <v>307</v>
      </c>
      <c r="D682" t="s">
        <v>302</v>
      </c>
      <c r="E682">
        <v>0</v>
      </c>
      <c r="F682" t="s">
        <v>295</v>
      </c>
      <c r="G682" t="s">
        <v>289</v>
      </c>
    </row>
    <row r="683" spans="1:7" x14ac:dyDescent="0.25">
      <c r="A683" t="s">
        <v>312</v>
      </c>
      <c r="B683">
        <v>2014</v>
      </c>
      <c r="C683" t="s">
        <v>149</v>
      </c>
      <c r="D683" t="s">
        <v>302</v>
      </c>
      <c r="E683" s="83">
        <v>453000000</v>
      </c>
      <c r="F683" t="s">
        <v>288</v>
      </c>
      <c r="G683" t="s">
        <v>289</v>
      </c>
    </row>
    <row r="684" spans="1:7" x14ac:dyDescent="0.25">
      <c r="A684" t="s">
        <v>312</v>
      </c>
      <c r="B684">
        <v>2014</v>
      </c>
      <c r="C684" t="s">
        <v>305</v>
      </c>
      <c r="D684" t="s">
        <v>302</v>
      </c>
      <c r="E684">
        <v>0</v>
      </c>
      <c r="F684" t="s">
        <v>291</v>
      </c>
      <c r="G684" t="s">
        <v>289</v>
      </c>
    </row>
    <row r="685" spans="1:7" x14ac:dyDescent="0.25">
      <c r="A685" t="s">
        <v>312</v>
      </c>
      <c r="B685">
        <v>2014</v>
      </c>
      <c r="C685" t="s">
        <v>308</v>
      </c>
      <c r="D685" t="s">
        <v>302</v>
      </c>
      <c r="E685">
        <v>0</v>
      </c>
      <c r="F685" t="s">
        <v>293</v>
      </c>
      <c r="G685" t="s">
        <v>289</v>
      </c>
    </row>
    <row r="686" spans="1:7" x14ac:dyDescent="0.25">
      <c r="A686" t="s">
        <v>312</v>
      </c>
      <c r="B686">
        <v>2015</v>
      </c>
      <c r="C686" t="s">
        <v>149</v>
      </c>
      <c r="D686" t="s">
        <v>302</v>
      </c>
      <c r="E686" s="83">
        <v>370000000</v>
      </c>
      <c r="F686" t="s">
        <v>288</v>
      </c>
      <c r="G686" t="s">
        <v>289</v>
      </c>
    </row>
    <row r="687" spans="1:7" x14ac:dyDescent="0.25">
      <c r="A687" t="s">
        <v>312</v>
      </c>
      <c r="B687">
        <v>2015</v>
      </c>
      <c r="C687" t="s">
        <v>305</v>
      </c>
      <c r="D687" t="s">
        <v>302</v>
      </c>
      <c r="E687">
        <v>0</v>
      </c>
      <c r="F687" t="s">
        <v>291</v>
      </c>
      <c r="G687" t="s">
        <v>289</v>
      </c>
    </row>
    <row r="688" spans="1:7" x14ac:dyDescent="0.25">
      <c r="A688" t="s">
        <v>312</v>
      </c>
      <c r="B688">
        <v>2015</v>
      </c>
      <c r="C688" t="s">
        <v>309</v>
      </c>
      <c r="D688" t="s">
        <v>302</v>
      </c>
      <c r="E688">
        <v>0</v>
      </c>
      <c r="F688" t="s">
        <v>295</v>
      </c>
      <c r="G688" t="s">
        <v>289</v>
      </c>
    </row>
    <row r="689" spans="1:7" x14ac:dyDescent="0.25">
      <c r="A689" t="s">
        <v>312</v>
      </c>
      <c r="B689">
        <v>2016</v>
      </c>
      <c r="C689" t="s">
        <v>149</v>
      </c>
      <c r="D689" t="s">
        <v>302</v>
      </c>
      <c r="E689" s="83">
        <v>362000000</v>
      </c>
      <c r="F689" t="s">
        <v>288</v>
      </c>
      <c r="G689" t="s">
        <v>289</v>
      </c>
    </row>
    <row r="690" spans="1:7" x14ac:dyDescent="0.25">
      <c r="A690" t="s">
        <v>312</v>
      </c>
      <c r="B690">
        <v>2016</v>
      </c>
      <c r="C690" t="s">
        <v>305</v>
      </c>
      <c r="D690" t="s">
        <v>302</v>
      </c>
      <c r="E690">
        <v>0</v>
      </c>
      <c r="F690" t="s">
        <v>291</v>
      </c>
      <c r="G690" t="s">
        <v>289</v>
      </c>
    </row>
    <row r="691" spans="1:7" x14ac:dyDescent="0.25">
      <c r="A691" t="s">
        <v>312</v>
      </c>
      <c r="B691">
        <v>2017</v>
      </c>
      <c r="C691" t="s">
        <v>149</v>
      </c>
      <c r="D691" t="s">
        <v>302</v>
      </c>
      <c r="E691" s="83">
        <v>395000000</v>
      </c>
      <c r="F691" t="s">
        <v>288</v>
      </c>
      <c r="G691" t="s">
        <v>289</v>
      </c>
    </row>
    <row r="692" spans="1:7" x14ac:dyDescent="0.25">
      <c r="A692" t="s">
        <v>312</v>
      </c>
      <c r="B692">
        <v>2017</v>
      </c>
      <c r="C692" t="s">
        <v>305</v>
      </c>
      <c r="D692" t="s">
        <v>302</v>
      </c>
      <c r="E692">
        <v>0</v>
      </c>
      <c r="F692" t="s">
        <v>291</v>
      </c>
      <c r="G692" t="s">
        <v>289</v>
      </c>
    </row>
    <row r="693" spans="1:7" x14ac:dyDescent="0.25">
      <c r="A693" t="s">
        <v>312</v>
      </c>
      <c r="B693">
        <v>2018</v>
      </c>
      <c r="C693" t="s">
        <v>149</v>
      </c>
      <c r="D693" t="s">
        <v>302</v>
      </c>
      <c r="E693" s="83">
        <v>392000000</v>
      </c>
      <c r="F693" t="s">
        <v>288</v>
      </c>
      <c r="G693" t="s">
        <v>289</v>
      </c>
    </row>
    <row r="694" spans="1:7" x14ac:dyDescent="0.25">
      <c r="A694" t="s">
        <v>312</v>
      </c>
      <c r="B694">
        <v>2018</v>
      </c>
      <c r="C694" t="s">
        <v>305</v>
      </c>
      <c r="D694" t="s">
        <v>302</v>
      </c>
      <c r="E694">
        <v>0</v>
      </c>
      <c r="F694" t="s">
        <v>291</v>
      </c>
      <c r="G694" t="s">
        <v>289</v>
      </c>
    </row>
    <row r="695" spans="1:7" x14ac:dyDescent="0.25">
      <c r="A695" t="s">
        <v>312</v>
      </c>
      <c r="B695">
        <v>2018</v>
      </c>
      <c r="C695" t="s">
        <v>310</v>
      </c>
      <c r="D695" t="s">
        <v>302</v>
      </c>
      <c r="E695">
        <v>0</v>
      </c>
      <c r="F695" t="s">
        <v>311</v>
      </c>
      <c r="G695" t="s">
        <v>289</v>
      </c>
    </row>
    <row r="696" spans="1:7" x14ac:dyDescent="0.25">
      <c r="A696" t="s">
        <v>312</v>
      </c>
      <c r="B696">
        <v>2019</v>
      </c>
      <c r="C696" t="s">
        <v>149</v>
      </c>
      <c r="D696" t="s">
        <v>302</v>
      </c>
      <c r="E696" s="83">
        <v>419000000</v>
      </c>
      <c r="F696" t="s">
        <v>288</v>
      </c>
      <c r="G696" t="s">
        <v>289</v>
      </c>
    </row>
    <row r="697" spans="1:7" x14ac:dyDescent="0.25">
      <c r="A697" t="s">
        <v>312</v>
      </c>
      <c r="B697">
        <v>2019</v>
      </c>
      <c r="C697" t="s">
        <v>305</v>
      </c>
      <c r="D697" t="s">
        <v>302</v>
      </c>
      <c r="E697">
        <v>0</v>
      </c>
      <c r="F697" t="s">
        <v>291</v>
      </c>
      <c r="G697" t="s">
        <v>289</v>
      </c>
    </row>
    <row r="698" spans="1:7" x14ac:dyDescent="0.25">
      <c r="A698" t="s">
        <v>312</v>
      </c>
      <c r="B698">
        <v>2013</v>
      </c>
      <c r="C698" t="s">
        <v>149</v>
      </c>
      <c r="D698" t="s">
        <v>303</v>
      </c>
      <c r="E698" s="83">
        <v>697000000</v>
      </c>
      <c r="F698" t="s">
        <v>288</v>
      </c>
      <c r="G698" t="s">
        <v>289</v>
      </c>
    </row>
    <row r="699" spans="1:7" x14ac:dyDescent="0.25">
      <c r="A699" t="s">
        <v>312</v>
      </c>
      <c r="B699">
        <v>2013</v>
      </c>
      <c r="C699" t="s">
        <v>305</v>
      </c>
      <c r="D699" t="s">
        <v>303</v>
      </c>
      <c r="E699">
        <v>0</v>
      </c>
      <c r="F699" t="s">
        <v>291</v>
      </c>
      <c r="G699" t="s">
        <v>289</v>
      </c>
    </row>
    <row r="700" spans="1:7" x14ac:dyDescent="0.25">
      <c r="A700" t="s">
        <v>312</v>
      </c>
      <c r="B700">
        <v>2013</v>
      </c>
      <c r="C700" t="s">
        <v>307</v>
      </c>
      <c r="D700" t="s">
        <v>303</v>
      </c>
      <c r="E700" s="83">
        <v>24000000</v>
      </c>
      <c r="F700" t="s">
        <v>295</v>
      </c>
      <c r="G700" t="s">
        <v>289</v>
      </c>
    </row>
    <row r="701" spans="1:7" x14ac:dyDescent="0.25">
      <c r="A701" t="s">
        <v>312</v>
      </c>
      <c r="B701">
        <v>2014</v>
      </c>
      <c r="C701" t="s">
        <v>149</v>
      </c>
      <c r="D701" t="s">
        <v>303</v>
      </c>
      <c r="E701" s="83">
        <v>573000000</v>
      </c>
      <c r="F701" t="s">
        <v>288</v>
      </c>
      <c r="G701" t="s">
        <v>289</v>
      </c>
    </row>
    <row r="702" spans="1:7" x14ac:dyDescent="0.25">
      <c r="A702" t="s">
        <v>312</v>
      </c>
      <c r="B702">
        <v>2014</v>
      </c>
      <c r="C702" t="s">
        <v>305</v>
      </c>
      <c r="D702" t="s">
        <v>303</v>
      </c>
      <c r="E702">
        <v>0</v>
      </c>
      <c r="F702" t="s">
        <v>291</v>
      </c>
      <c r="G702" t="s">
        <v>289</v>
      </c>
    </row>
    <row r="703" spans="1:7" x14ac:dyDescent="0.25">
      <c r="A703" t="s">
        <v>312</v>
      </c>
      <c r="B703">
        <v>2014</v>
      </c>
      <c r="C703" t="s">
        <v>308</v>
      </c>
      <c r="D703" t="s">
        <v>303</v>
      </c>
      <c r="E703">
        <v>0</v>
      </c>
      <c r="F703" t="s">
        <v>293</v>
      </c>
      <c r="G703" t="s">
        <v>289</v>
      </c>
    </row>
    <row r="704" spans="1:7" x14ac:dyDescent="0.25">
      <c r="A704" t="s">
        <v>312</v>
      </c>
      <c r="B704">
        <v>2015</v>
      </c>
      <c r="C704" t="s">
        <v>149</v>
      </c>
      <c r="D704" t="s">
        <v>303</v>
      </c>
      <c r="E704" s="83">
        <v>485000000</v>
      </c>
      <c r="F704" t="s">
        <v>288</v>
      </c>
      <c r="G704" t="s">
        <v>289</v>
      </c>
    </row>
    <row r="705" spans="1:7" x14ac:dyDescent="0.25">
      <c r="A705" t="s">
        <v>312</v>
      </c>
      <c r="B705">
        <v>2015</v>
      </c>
      <c r="C705" t="s">
        <v>305</v>
      </c>
      <c r="D705" t="s">
        <v>303</v>
      </c>
      <c r="E705">
        <v>0</v>
      </c>
      <c r="F705" t="s">
        <v>291</v>
      </c>
      <c r="G705" t="s">
        <v>289</v>
      </c>
    </row>
    <row r="706" spans="1:7" x14ac:dyDescent="0.25">
      <c r="A706" t="s">
        <v>312</v>
      </c>
      <c r="B706">
        <v>2015</v>
      </c>
      <c r="C706" t="s">
        <v>309</v>
      </c>
      <c r="D706" t="s">
        <v>303</v>
      </c>
      <c r="E706">
        <v>0</v>
      </c>
      <c r="F706" t="s">
        <v>295</v>
      </c>
      <c r="G706" t="s">
        <v>289</v>
      </c>
    </row>
    <row r="707" spans="1:7" x14ac:dyDescent="0.25">
      <c r="A707" t="s">
        <v>312</v>
      </c>
      <c r="B707">
        <v>2016</v>
      </c>
      <c r="C707" t="s">
        <v>149</v>
      </c>
      <c r="D707" t="s">
        <v>303</v>
      </c>
      <c r="E707" s="83">
        <v>474000000</v>
      </c>
      <c r="F707" t="s">
        <v>288</v>
      </c>
      <c r="G707" t="s">
        <v>289</v>
      </c>
    </row>
    <row r="708" spans="1:7" x14ac:dyDescent="0.25">
      <c r="A708" t="s">
        <v>312</v>
      </c>
      <c r="B708">
        <v>2016</v>
      </c>
      <c r="C708" t="s">
        <v>305</v>
      </c>
      <c r="D708" t="s">
        <v>303</v>
      </c>
      <c r="E708">
        <v>0</v>
      </c>
      <c r="F708" t="s">
        <v>291</v>
      </c>
      <c r="G708" t="s">
        <v>289</v>
      </c>
    </row>
    <row r="709" spans="1:7" x14ac:dyDescent="0.25">
      <c r="A709" t="s">
        <v>312</v>
      </c>
      <c r="B709">
        <v>2017</v>
      </c>
      <c r="C709" t="s">
        <v>149</v>
      </c>
      <c r="D709" t="s">
        <v>303</v>
      </c>
      <c r="E709" s="83">
        <v>511000000</v>
      </c>
      <c r="F709" t="s">
        <v>288</v>
      </c>
      <c r="G709" t="s">
        <v>289</v>
      </c>
    </row>
    <row r="710" spans="1:7" x14ac:dyDescent="0.25">
      <c r="A710" t="s">
        <v>312</v>
      </c>
      <c r="B710">
        <v>2017</v>
      </c>
      <c r="C710" t="s">
        <v>305</v>
      </c>
      <c r="D710" t="s">
        <v>303</v>
      </c>
      <c r="E710">
        <v>0</v>
      </c>
      <c r="F710" t="s">
        <v>291</v>
      </c>
      <c r="G710" t="s">
        <v>289</v>
      </c>
    </row>
    <row r="711" spans="1:7" x14ac:dyDescent="0.25">
      <c r="A711" t="s">
        <v>312</v>
      </c>
      <c r="B711">
        <v>2018</v>
      </c>
      <c r="C711" t="s">
        <v>149</v>
      </c>
      <c r="D711" t="s">
        <v>303</v>
      </c>
      <c r="E711">
        <v>0</v>
      </c>
      <c r="F711" t="s">
        <v>288</v>
      </c>
      <c r="G711" t="s">
        <v>289</v>
      </c>
    </row>
    <row r="712" spans="1:7" x14ac:dyDescent="0.25">
      <c r="A712" t="s">
        <v>312</v>
      </c>
      <c r="B712">
        <v>2018</v>
      </c>
      <c r="C712" t="s">
        <v>305</v>
      </c>
      <c r="D712" t="s">
        <v>303</v>
      </c>
      <c r="E712">
        <v>0</v>
      </c>
      <c r="F712" t="s">
        <v>291</v>
      </c>
      <c r="G712" t="s">
        <v>289</v>
      </c>
    </row>
    <row r="713" spans="1:7" x14ac:dyDescent="0.25">
      <c r="A713" t="s">
        <v>312</v>
      </c>
      <c r="B713">
        <v>2018</v>
      </c>
      <c r="C713" t="s">
        <v>310</v>
      </c>
      <c r="D713" t="s">
        <v>303</v>
      </c>
      <c r="E713">
        <v>0</v>
      </c>
      <c r="F713" t="s">
        <v>311</v>
      </c>
      <c r="G713" t="s">
        <v>289</v>
      </c>
    </row>
    <row r="714" spans="1:7" x14ac:dyDescent="0.25">
      <c r="A714" t="s">
        <v>312</v>
      </c>
      <c r="B714">
        <v>2019</v>
      </c>
      <c r="C714" t="s">
        <v>149</v>
      </c>
      <c r="D714" t="s">
        <v>303</v>
      </c>
      <c r="E714">
        <v>0</v>
      </c>
      <c r="F714" t="s">
        <v>288</v>
      </c>
      <c r="G714" t="s">
        <v>289</v>
      </c>
    </row>
    <row r="715" spans="1:7" x14ac:dyDescent="0.25">
      <c r="A715" t="s">
        <v>312</v>
      </c>
      <c r="B715">
        <v>2019</v>
      </c>
      <c r="C715" t="s">
        <v>305</v>
      </c>
      <c r="D715" t="s">
        <v>303</v>
      </c>
      <c r="E715">
        <v>0</v>
      </c>
      <c r="F715" t="s">
        <v>291</v>
      </c>
      <c r="G715" t="s">
        <v>289</v>
      </c>
    </row>
    <row r="716" spans="1:7" x14ac:dyDescent="0.25">
      <c r="A716" t="s">
        <v>313</v>
      </c>
      <c r="B716">
        <v>2001</v>
      </c>
      <c r="C716" t="s">
        <v>149</v>
      </c>
      <c r="D716" t="s">
        <v>287</v>
      </c>
      <c r="E716" s="83">
        <v>20816000000</v>
      </c>
      <c r="F716" t="s">
        <v>288</v>
      </c>
      <c r="G716" t="s">
        <v>289</v>
      </c>
    </row>
    <row r="717" spans="1:7" x14ac:dyDescent="0.25">
      <c r="A717" t="s">
        <v>313</v>
      </c>
      <c r="B717">
        <v>2001</v>
      </c>
      <c r="C717" t="s">
        <v>290</v>
      </c>
      <c r="D717" t="s">
        <v>287</v>
      </c>
      <c r="E717">
        <v>0</v>
      </c>
      <c r="F717" t="s">
        <v>291</v>
      </c>
      <c r="G717" t="s">
        <v>289</v>
      </c>
    </row>
    <row r="718" spans="1:7" x14ac:dyDescent="0.25">
      <c r="A718" t="s">
        <v>313</v>
      </c>
      <c r="B718">
        <v>2001</v>
      </c>
      <c r="C718" t="s">
        <v>292</v>
      </c>
      <c r="D718" t="s">
        <v>287</v>
      </c>
      <c r="E718" s="83">
        <v>140000000</v>
      </c>
      <c r="F718" t="s">
        <v>293</v>
      </c>
      <c r="G718" t="s">
        <v>289</v>
      </c>
    </row>
    <row r="719" spans="1:7" x14ac:dyDescent="0.25">
      <c r="A719" t="s">
        <v>313</v>
      </c>
      <c r="B719">
        <v>2002</v>
      </c>
      <c r="C719" t="s">
        <v>149</v>
      </c>
      <c r="D719" t="s">
        <v>287</v>
      </c>
      <c r="E719" s="83">
        <v>24531000000</v>
      </c>
      <c r="F719" t="s">
        <v>288</v>
      </c>
      <c r="G719" t="s">
        <v>289</v>
      </c>
    </row>
    <row r="720" spans="1:7" x14ac:dyDescent="0.25">
      <c r="A720" t="s">
        <v>313</v>
      </c>
      <c r="B720">
        <v>2002</v>
      </c>
      <c r="C720" t="s">
        <v>290</v>
      </c>
      <c r="D720" t="s">
        <v>287</v>
      </c>
      <c r="E720" s="83">
        <v>206000000</v>
      </c>
      <c r="F720" t="s">
        <v>291</v>
      </c>
      <c r="G720" t="s">
        <v>289</v>
      </c>
    </row>
    <row r="721" spans="1:7" x14ac:dyDescent="0.25">
      <c r="A721" t="s">
        <v>313</v>
      </c>
      <c r="B721">
        <v>2003</v>
      </c>
      <c r="C721" t="s">
        <v>149</v>
      </c>
      <c r="D721" t="s">
        <v>287</v>
      </c>
      <c r="E721" s="83">
        <v>25317000000</v>
      </c>
      <c r="F721" t="s">
        <v>288</v>
      </c>
      <c r="G721" t="s">
        <v>289</v>
      </c>
    </row>
    <row r="722" spans="1:7" x14ac:dyDescent="0.25">
      <c r="A722" t="s">
        <v>313</v>
      </c>
      <c r="B722">
        <v>2003</v>
      </c>
      <c r="C722" t="s">
        <v>290</v>
      </c>
      <c r="D722" t="s">
        <v>287</v>
      </c>
      <c r="E722" s="83">
        <v>3363000000</v>
      </c>
      <c r="F722" t="s">
        <v>291</v>
      </c>
      <c r="G722" t="s">
        <v>289</v>
      </c>
    </row>
    <row r="723" spans="1:7" x14ac:dyDescent="0.25">
      <c r="A723" t="s">
        <v>313</v>
      </c>
      <c r="B723">
        <v>2004</v>
      </c>
      <c r="C723" t="s">
        <v>149</v>
      </c>
      <c r="D723" t="s">
        <v>287</v>
      </c>
      <c r="E723" s="83">
        <v>26231000000</v>
      </c>
      <c r="F723" t="s">
        <v>288</v>
      </c>
      <c r="G723" t="s">
        <v>289</v>
      </c>
    </row>
    <row r="724" spans="1:7" x14ac:dyDescent="0.25">
      <c r="A724" t="s">
        <v>313</v>
      </c>
      <c r="B724">
        <v>2004</v>
      </c>
      <c r="C724" t="s">
        <v>290</v>
      </c>
      <c r="D724" t="s">
        <v>287</v>
      </c>
      <c r="E724" s="83">
        <v>3450000000</v>
      </c>
      <c r="F724" t="s">
        <v>291</v>
      </c>
      <c r="G724" t="s">
        <v>289</v>
      </c>
    </row>
    <row r="725" spans="1:7" x14ac:dyDescent="0.25">
      <c r="A725" t="s">
        <v>313</v>
      </c>
      <c r="B725">
        <v>2004</v>
      </c>
      <c r="C725" t="s">
        <v>292</v>
      </c>
      <c r="D725" t="s">
        <v>287</v>
      </c>
      <c r="E725">
        <v>0</v>
      </c>
      <c r="F725" t="s">
        <v>293</v>
      </c>
      <c r="G725" t="s">
        <v>289</v>
      </c>
    </row>
    <row r="726" spans="1:7" x14ac:dyDescent="0.25">
      <c r="A726" t="s">
        <v>313</v>
      </c>
      <c r="B726">
        <v>2005</v>
      </c>
      <c r="C726" t="s">
        <v>149</v>
      </c>
      <c r="D726" t="s">
        <v>287</v>
      </c>
      <c r="E726" s="83">
        <v>28744000000</v>
      </c>
      <c r="F726" t="s">
        <v>288</v>
      </c>
      <c r="G726" t="s">
        <v>289</v>
      </c>
    </row>
    <row r="727" spans="1:7" x14ac:dyDescent="0.25">
      <c r="A727" t="s">
        <v>313</v>
      </c>
      <c r="B727">
        <v>2005</v>
      </c>
      <c r="C727" t="s">
        <v>290</v>
      </c>
      <c r="D727" t="s">
        <v>287</v>
      </c>
      <c r="E727" s="83">
        <v>1600000000</v>
      </c>
      <c r="F727" t="s">
        <v>291</v>
      </c>
      <c r="G727" t="s">
        <v>289</v>
      </c>
    </row>
    <row r="728" spans="1:7" x14ac:dyDescent="0.25">
      <c r="A728" t="s">
        <v>313</v>
      </c>
      <c r="B728">
        <v>2005</v>
      </c>
      <c r="C728" t="s">
        <v>294</v>
      </c>
      <c r="D728" t="s">
        <v>287</v>
      </c>
      <c r="E728">
        <v>0</v>
      </c>
      <c r="F728" t="s">
        <v>295</v>
      </c>
      <c r="G728" t="s">
        <v>289</v>
      </c>
    </row>
    <row r="729" spans="1:7" x14ac:dyDescent="0.25">
      <c r="A729" t="s">
        <v>313</v>
      </c>
      <c r="B729">
        <v>2006</v>
      </c>
      <c r="C729" t="s">
        <v>149</v>
      </c>
      <c r="D729" t="s">
        <v>287</v>
      </c>
      <c r="E729" s="83">
        <v>29548000000</v>
      </c>
      <c r="F729" t="s">
        <v>288</v>
      </c>
      <c r="G729" t="s">
        <v>289</v>
      </c>
    </row>
    <row r="730" spans="1:7" x14ac:dyDescent="0.25">
      <c r="A730" t="s">
        <v>313</v>
      </c>
      <c r="B730">
        <v>2006</v>
      </c>
      <c r="C730" t="s">
        <v>290</v>
      </c>
      <c r="D730" t="s">
        <v>287</v>
      </c>
      <c r="E730" s="83">
        <v>1670000000</v>
      </c>
      <c r="F730" t="s">
        <v>291</v>
      </c>
      <c r="G730" t="s">
        <v>289</v>
      </c>
    </row>
    <row r="731" spans="1:7" x14ac:dyDescent="0.25">
      <c r="A731" t="s">
        <v>313</v>
      </c>
      <c r="B731">
        <v>2006</v>
      </c>
      <c r="C731" t="s">
        <v>296</v>
      </c>
      <c r="D731" t="s">
        <v>287</v>
      </c>
      <c r="E731" s="83">
        <v>180000000</v>
      </c>
      <c r="F731" t="s">
        <v>295</v>
      </c>
      <c r="G731" t="s">
        <v>289</v>
      </c>
    </row>
    <row r="732" spans="1:7" x14ac:dyDescent="0.25">
      <c r="A732" t="s">
        <v>313</v>
      </c>
      <c r="B732">
        <v>2006</v>
      </c>
      <c r="C732" t="s">
        <v>297</v>
      </c>
      <c r="D732" t="s">
        <v>287</v>
      </c>
      <c r="E732">
        <v>0</v>
      </c>
      <c r="F732" t="s">
        <v>295</v>
      </c>
      <c r="G732" t="s">
        <v>289</v>
      </c>
    </row>
    <row r="733" spans="1:7" x14ac:dyDescent="0.25">
      <c r="A733" t="s">
        <v>313</v>
      </c>
      <c r="B733">
        <v>2001</v>
      </c>
      <c r="C733" t="s">
        <v>149</v>
      </c>
      <c r="D733" t="s">
        <v>298</v>
      </c>
      <c r="E733" s="83">
        <v>28357000000</v>
      </c>
      <c r="F733" t="s">
        <v>288</v>
      </c>
      <c r="G733" t="s">
        <v>289</v>
      </c>
    </row>
    <row r="734" spans="1:7" x14ac:dyDescent="0.25">
      <c r="A734" t="s">
        <v>313</v>
      </c>
      <c r="B734">
        <v>2001</v>
      </c>
      <c r="C734" t="s">
        <v>290</v>
      </c>
      <c r="D734" t="s">
        <v>298</v>
      </c>
      <c r="E734">
        <v>0</v>
      </c>
      <c r="F734" t="s">
        <v>291</v>
      </c>
      <c r="G734" t="s">
        <v>289</v>
      </c>
    </row>
    <row r="735" spans="1:7" x14ac:dyDescent="0.25">
      <c r="A735" t="s">
        <v>313</v>
      </c>
      <c r="B735">
        <v>2001</v>
      </c>
      <c r="C735" t="s">
        <v>292</v>
      </c>
      <c r="D735" t="s">
        <v>298</v>
      </c>
      <c r="E735" s="83">
        <v>971000000</v>
      </c>
      <c r="F735" t="s">
        <v>293</v>
      </c>
      <c r="G735" t="s">
        <v>289</v>
      </c>
    </row>
    <row r="736" spans="1:7" x14ac:dyDescent="0.25">
      <c r="A736" t="s">
        <v>313</v>
      </c>
      <c r="B736">
        <v>2002</v>
      </c>
      <c r="C736" t="s">
        <v>149</v>
      </c>
      <c r="D736" t="s">
        <v>298</v>
      </c>
      <c r="E736" s="83">
        <v>34323000000</v>
      </c>
      <c r="F736" t="s">
        <v>288</v>
      </c>
      <c r="G736" t="s">
        <v>289</v>
      </c>
    </row>
    <row r="737" spans="1:7" x14ac:dyDescent="0.25">
      <c r="A737" t="s">
        <v>313</v>
      </c>
      <c r="B737">
        <v>2002</v>
      </c>
      <c r="C737" t="s">
        <v>290</v>
      </c>
      <c r="D737" t="s">
        <v>298</v>
      </c>
      <c r="E737" s="83">
        <v>41000000</v>
      </c>
      <c r="F737" t="s">
        <v>291</v>
      </c>
      <c r="G737" t="s">
        <v>289</v>
      </c>
    </row>
    <row r="738" spans="1:7" x14ac:dyDescent="0.25">
      <c r="A738" t="s">
        <v>313</v>
      </c>
      <c r="B738">
        <v>2003</v>
      </c>
      <c r="C738" t="s">
        <v>149</v>
      </c>
      <c r="D738" t="s">
        <v>298</v>
      </c>
      <c r="E738" s="83">
        <v>34367000000</v>
      </c>
      <c r="F738" t="s">
        <v>288</v>
      </c>
      <c r="G738" t="s">
        <v>289</v>
      </c>
    </row>
    <row r="739" spans="1:7" x14ac:dyDescent="0.25">
      <c r="A739" t="s">
        <v>313</v>
      </c>
      <c r="B739">
        <v>2003</v>
      </c>
      <c r="C739" t="s">
        <v>290</v>
      </c>
      <c r="D739" t="s">
        <v>298</v>
      </c>
      <c r="E739" s="83">
        <v>8887000000</v>
      </c>
      <c r="F739" t="s">
        <v>291</v>
      </c>
      <c r="G739" t="s">
        <v>289</v>
      </c>
    </row>
    <row r="740" spans="1:7" x14ac:dyDescent="0.25">
      <c r="A740" t="s">
        <v>313</v>
      </c>
      <c r="B740">
        <v>2004</v>
      </c>
      <c r="C740" t="s">
        <v>149</v>
      </c>
      <c r="D740" t="s">
        <v>298</v>
      </c>
      <c r="E740" s="83">
        <v>32981000000</v>
      </c>
      <c r="F740" t="s">
        <v>288</v>
      </c>
      <c r="G740" t="s">
        <v>289</v>
      </c>
    </row>
    <row r="741" spans="1:7" x14ac:dyDescent="0.25">
      <c r="A741" t="s">
        <v>313</v>
      </c>
      <c r="B741">
        <v>2004</v>
      </c>
      <c r="C741" t="s">
        <v>290</v>
      </c>
      <c r="D741" t="s">
        <v>298</v>
      </c>
      <c r="E741" s="83">
        <v>6102000000</v>
      </c>
      <c r="F741" t="s">
        <v>291</v>
      </c>
      <c r="G741" t="s">
        <v>289</v>
      </c>
    </row>
    <row r="742" spans="1:7" x14ac:dyDescent="0.25">
      <c r="A742" t="s">
        <v>313</v>
      </c>
      <c r="B742">
        <v>2004</v>
      </c>
      <c r="C742" t="s">
        <v>292</v>
      </c>
      <c r="D742" t="s">
        <v>298</v>
      </c>
      <c r="E742" s="83">
        <v>169000000</v>
      </c>
      <c r="F742" t="s">
        <v>293</v>
      </c>
      <c r="G742" t="s">
        <v>289</v>
      </c>
    </row>
    <row r="743" spans="1:7" x14ac:dyDescent="0.25">
      <c r="A743" t="s">
        <v>313</v>
      </c>
      <c r="B743">
        <v>2005</v>
      </c>
      <c r="C743" t="s">
        <v>149</v>
      </c>
      <c r="D743" t="s">
        <v>298</v>
      </c>
      <c r="E743" s="83">
        <v>33925000000</v>
      </c>
      <c r="F743" t="s">
        <v>288</v>
      </c>
      <c r="G743" t="s">
        <v>289</v>
      </c>
    </row>
    <row r="744" spans="1:7" x14ac:dyDescent="0.25">
      <c r="A744" t="s">
        <v>313</v>
      </c>
      <c r="B744">
        <v>2005</v>
      </c>
      <c r="C744" t="s">
        <v>290</v>
      </c>
      <c r="D744" t="s">
        <v>298</v>
      </c>
      <c r="E744" s="83">
        <v>5627000000</v>
      </c>
      <c r="F744" t="s">
        <v>291</v>
      </c>
      <c r="G744" t="s">
        <v>289</v>
      </c>
    </row>
    <row r="745" spans="1:7" x14ac:dyDescent="0.25">
      <c r="A745" t="s">
        <v>313</v>
      </c>
      <c r="B745">
        <v>2005</v>
      </c>
      <c r="C745" t="s">
        <v>294</v>
      </c>
      <c r="D745" t="s">
        <v>298</v>
      </c>
      <c r="E745" s="83">
        <v>200000000</v>
      </c>
      <c r="F745" t="s">
        <v>295</v>
      </c>
      <c r="G745" t="s">
        <v>289</v>
      </c>
    </row>
    <row r="746" spans="1:7" x14ac:dyDescent="0.25">
      <c r="A746" t="s">
        <v>313</v>
      </c>
      <c r="B746">
        <v>2006</v>
      </c>
      <c r="C746" t="s">
        <v>149</v>
      </c>
      <c r="D746" t="s">
        <v>298</v>
      </c>
      <c r="E746" s="83">
        <v>38035000000</v>
      </c>
      <c r="F746" t="s">
        <v>288</v>
      </c>
      <c r="G746" t="s">
        <v>289</v>
      </c>
    </row>
    <row r="747" spans="1:7" x14ac:dyDescent="0.25">
      <c r="A747" t="s">
        <v>313</v>
      </c>
      <c r="B747">
        <v>2006</v>
      </c>
      <c r="C747" t="s">
        <v>290</v>
      </c>
      <c r="D747" t="s">
        <v>298</v>
      </c>
      <c r="E747" s="83">
        <v>8121000000</v>
      </c>
      <c r="F747" t="s">
        <v>291</v>
      </c>
      <c r="G747" t="s">
        <v>289</v>
      </c>
    </row>
    <row r="748" spans="1:7" x14ac:dyDescent="0.25">
      <c r="A748" t="s">
        <v>313</v>
      </c>
      <c r="B748">
        <v>2006</v>
      </c>
      <c r="C748" t="s">
        <v>296</v>
      </c>
      <c r="D748" t="s">
        <v>298</v>
      </c>
      <c r="E748" s="83">
        <v>553000000</v>
      </c>
      <c r="F748" t="s">
        <v>295</v>
      </c>
      <c r="G748" t="s">
        <v>289</v>
      </c>
    </row>
    <row r="749" spans="1:7" x14ac:dyDescent="0.25">
      <c r="A749" t="s">
        <v>313</v>
      </c>
      <c r="B749">
        <v>2006</v>
      </c>
      <c r="C749" t="s">
        <v>297</v>
      </c>
      <c r="D749" t="s">
        <v>298</v>
      </c>
      <c r="E749">
        <v>0</v>
      </c>
      <c r="F749" t="s">
        <v>295</v>
      </c>
      <c r="G749" t="s">
        <v>289</v>
      </c>
    </row>
    <row r="750" spans="1:7" x14ac:dyDescent="0.25">
      <c r="A750" t="s">
        <v>313</v>
      </c>
      <c r="B750">
        <v>2001</v>
      </c>
      <c r="C750" t="s">
        <v>149</v>
      </c>
      <c r="D750" t="s">
        <v>299</v>
      </c>
      <c r="E750" s="83">
        <v>21019000000</v>
      </c>
      <c r="F750" t="s">
        <v>288</v>
      </c>
      <c r="G750" t="s">
        <v>289</v>
      </c>
    </row>
    <row r="751" spans="1:7" x14ac:dyDescent="0.25">
      <c r="A751" t="s">
        <v>313</v>
      </c>
      <c r="B751">
        <v>2001</v>
      </c>
      <c r="C751" t="s">
        <v>290</v>
      </c>
      <c r="D751" t="s">
        <v>299</v>
      </c>
      <c r="E751" s="83">
        <v>1165000000</v>
      </c>
      <c r="F751" t="s">
        <v>291</v>
      </c>
      <c r="G751" t="s">
        <v>289</v>
      </c>
    </row>
    <row r="752" spans="1:7" x14ac:dyDescent="0.25">
      <c r="A752" t="s">
        <v>313</v>
      </c>
      <c r="B752">
        <v>2001</v>
      </c>
      <c r="C752" t="s">
        <v>292</v>
      </c>
      <c r="D752" t="s">
        <v>299</v>
      </c>
      <c r="E752" s="83">
        <v>-130000000</v>
      </c>
      <c r="F752" t="s">
        <v>293</v>
      </c>
      <c r="G752" t="s">
        <v>289</v>
      </c>
    </row>
    <row r="753" spans="1:7" x14ac:dyDescent="0.25">
      <c r="A753" t="s">
        <v>313</v>
      </c>
      <c r="B753">
        <v>2002</v>
      </c>
      <c r="C753" t="s">
        <v>149</v>
      </c>
      <c r="D753" t="s">
        <v>299</v>
      </c>
      <c r="E753" s="83">
        <v>22397000000</v>
      </c>
      <c r="F753" t="s">
        <v>288</v>
      </c>
      <c r="G753" t="s">
        <v>289</v>
      </c>
    </row>
    <row r="754" spans="1:7" x14ac:dyDescent="0.25">
      <c r="A754" t="s">
        <v>313</v>
      </c>
      <c r="B754">
        <v>2002</v>
      </c>
      <c r="C754" t="s">
        <v>290</v>
      </c>
      <c r="D754" t="s">
        <v>299</v>
      </c>
      <c r="E754" s="83">
        <v>832000000</v>
      </c>
      <c r="F754" t="s">
        <v>291</v>
      </c>
      <c r="G754" t="s">
        <v>289</v>
      </c>
    </row>
    <row r="755" spans="1:7" x14ac:dyDescent="0.25">
      <c r="A755" t="s">
        <v>313</v>
      </c>
      <c r="B755">
        <v>2003</v>
      </c>
      <c r="C755" t="s">
        <v>149</v>
      </c>
      <c r="D755" t="s">
        <v>299</v>
      </c>
      <c r="E755" s="83">
        <v>28880000000</v>
      </c>
      <c r="F755" t="s">
        <v>288</v>
      </c>
      <c r="G755" t="s">
        <v>289</v>
      </c>
    </row>
    <row r="756" spans="1:7" x14ac:dyDescent="0.25">
      <c r="A756" t="s">
        <v>313</v>
      </c>
      <c r="B756">
        <v>2003</v>
      </c>
      <c r="C756" t="s">
        <v>290</v>
      </c>
      <c r="D756" t="s">
        <v>299</v>
      </c>
      <c r="E756" s="83">
        <v>2500000000</v>
      </c>
      <c r="F756" t="s">
        <v>291</v>
      </c>
      <c r="G756" t="s">
        <v>289</v>
      </c>
    </row>
    <row r="757" spans="1:7" x14ac:dyDescent="0.25">
      <c r="A757" t="s">
        <v>313</v>
      </c>
      <c r="B757">
        <v>2004</v>
      </c>
      <c r="C757" t="s">
        <v>149</v>
      </c>
      <c r="D757" t="s">
        <v>299</v>
      </c>
      <c r="E757" s="83">
        <v>28836000000</v>
      </c>
      <c r="F757" t="s">
        <v>288</v>
      </c>
      <c r="G757" t="s">
        <v>289</v>
      </c>
    </row>
    <row r="758" spans="1:7" x14ac:dyDescent="0.25">
      <c r="A758" t="s">
        <v>313</v>
      </c>
      <c r="B758">
        <v>2004</v>
      </c>
      <c r="C758" t="s">
        <v>290</v>
      </c>
      <c r="D758" t="s">
        <v>299</v>
      </c>
      <c r="E758" s="83">
        <v>3622000000</v>
      </c>
      <c r="F758" t="s">
        <v>291</v>
      </c>
      <c r="G758" t="s">
        <v>289</v>
      </c>
    </row>
    <row r="759" spans="1:7" x14ac:dyDescent="0.25">
      <c r="A759" t="s">
        <v>313</v>
      </c>
      <c r="B759">
        <v>2004</v>
      </c>
      <c r="C759" t="s">
        <v>292</v>
      </c>
      <c r="D759" t="s">
        <v>299</v>
      </c>
      <c r="E759" s="83">
        <v>2000000</v>
      </c>
      <c r="F759" t="s">
        <v>293</v>
      </c>
      <c r="G759" t="s">
        <v>289</v>
      </c>
    </row>
    <row r="760" spans="1:7" x14ac:dyDescent="0.25">
      <c r="A760" t="s">
        <v>313</v>
      </c>
      <c r="B760">
        <v>2005</v>
      </c>
      <c r="C760" t="s">
        <v>149</v>
      </c>
      <c r="D760" t="s">
        <v>299</v>
      </c>
      <c r="E760" s="83">
        <v>32244000000</v>
      </c>
      <c r="F760" t="s">
        <v>288</v>
      </c>
      <c r="G760" t="s">
        <v>289</v>
      </c>
    </row>
    <row r="761" spans="1:7" x14ac:dyDescent="0.25">
      <c r="A761" t="s">
        <v>313</v>
      </c>
      <c r="B761">
        <v>2005</v>
      </c>
      <c r="C761" t="s">
        <v>290</v>
      </c>
      <c r="D761" t="s">
        <v>299</v>
      </c>
      <c r="E761" s="83">
        <v>2870000000</v>
      </c>
      <c r="F761" t="s">
        <v>291</v>
      </c>
      <c r="G761" t="s">
        <v>289</v>
      </c>
    </row>
    <row r="762" spans="1:7" x14ac:dyDescent="0.25">
      <c r="A762" t="s">
        <v>313</v>
      </c>
      <c r="B762">
        <v>2005</v>
      </c>
      <c r="C762" t="s">
        <v>294</v>
      </c>
      <c r="D762" t="s">
        <v>299</v>
      </c>
      <c r="E762" s="83">
        <v>3000000</v>
      </c>
      <c r="F762" t="s">
        <v>295</v>
      </c>
      <c r="G762" t="s">
        <v>289</v>
      </c>
    </row>
    <row r="763" spans="1:7" x14ac:dyDescent="0.25">
      <c r="A763" t="s">
        <v>313</v>
      </c>
      <c r="B763">
        <v>2006</v>
      </c>
      <c r="C763" t="s">
        <v>149</v>
      </c>
      <c r="D763" t="s">
        <v>299</v>
      </c>
      <c r="E763" s="83">
        <v>33603000000</v>
      </c>
      <c r="F763" t="s">
        <v>288</v>
      </c>
      <c r="G763" t="s">
        <v>289</v>
      </c>
    </row>
    <row r="764" spans="1:7" x14ac:dyDescent="0.25">
      <c r="A764" t="s">
        <v>313</v>
      </c>
      <c r="B764">
        <v>2006</v>
      </c>
      <c r="C764" t="s">
        <v>290</v>
      </c>
      <c r="D764" t="s">
        <v>299</v>
      </c>
      <c r="E764" s="83">
        <v>2235000000</v>
      </c>
      <c r="F764" t="s">
        <v>291</v>
      </c>
      <c r="G764" t="s">
        <v>289</v>
      </c>
    </row>
    <row r="765" spans="1:7" x14ac:dyDescent="0.25">
      <c r="A765" t="s">
        <v>313</v>
      </c>
      <c r="B765">
        <v>2006</v>
      </c>
      <c r="C765" t="s">
        <v>296</v>
      </c>
      <c r="D765" t="s">
        <v>299</v>
      </c>
      <c r="E765" s="83">
        <v>151000000</v>
      </c>
      <c r="F765" t="s">
        <v>295</v>
      </c>
      <c r="G765" t="s">
        <v>289</v>
      </c>
    </row>
    <row r="766" spans="1:7" x14ac:dyDescent="0.25">
      <c r="A766" t="s">
        <v>313</v>
      </c>
      <c r="B766">
        <v>2006</v>
      </c>
      <c r="C766" t="s">
        <v>297</v>
      </c>
      <c r="D766" t="s">
        <v>299</v>
      </c>
      <c r="E766">
        <v>0</v>
      </c>
      <c r="F766" t="s">
        <v>295</v>
      </c>
      <c r="G766" t="s">
        <v>289</v>
      </c>
    </row>
    <row r="767" spans="1:7" x14ac:dyDescent="0.25">
      <c r="A767" t="s">
        <v>313</v>
      </c>
      <c r="B767">
        <v>2001</v>
      </c>
      <c r="C767" t="s">
        <v>149</v>
      </c>
      <c r="D767" t="s">
        <v>300</v>
      </c>
      <c r="E767" s="83">
        <v>14020000000</v>
      </c>
      <c r="F767" t="s">
        <v>288</v>
      </c>
      <c r="G767" t="s">
        <v>289</v>
      </c>
    </row>
    <row r="768" spans="1:7" x14ac:dyDescent="0.25">
      <c r="A768" t="s">
        <v>313</v>
      </c>
      <c r="B768">
        <v>2001</v>
      </c>
      <c r="C768" t="s">
        <v>290</v>
      </c>
      <c r="D768" t="s">
        <v>300</v>
      </c>
      <c r="E768">
        <v>0</v>
      </c>
      <c r="F768" t="s">
        <v>291</v>
      </c>
      <c r="G768" t="s">
        <v>289</v>
      </c>
    </row>
    <row r="769" spans="1:7" x14ac:dyDescent="0.25">
      <c r="A769" t="s">
        <v>313</v>
      </c>
      <c r="B769">
        <v>2001</v>
      </c>
      <c r="C769" t="s">
        <v>292</v>
      </c>
      <c r="D769" t="s">
        <v>300</v>
      </c>
      <c r="E769" s="83">
        <v>277000000</v>
      </c>
      <c r="F769" t="s">
        <v>293</v>
      </c>
      <c r="G769" t="s">
        <v>289</v>
      </c>
    </row>
    <row r="770" spans="1:7" x14ac:dyDescent="0.25">
      <c r="A770" t="s">
        <v>313</v>
      </c>
      <c r="B770">
        <v>2002</v>
      </c>
      <c r="C770" t="s">
        <v>149</v>
      </c>
      <c r="D770" t="s">
        <v>300</v>
      </c>
      <c r="E770" s="83">
        <v>14545000000</v>
      </c>
      <c r="F770" t="s">
        <v>288</v>
      </c>
      <c r="G770" t="s">
        <v>289</v>
      </c>
    </row>
    <row r="771" spans="1:7" x14ac:dyDescent="0.25">
      <c r="A771" t="s">
        <v>313</v>
      </c>
      <c r="B771">
        <v>2002</v>
      </c>
      <c r="C771" t="s">
        <v>290</v>
      </c>
      <c r="D771" t="s">
        <v>300</v>
      </c>
      <c r="E771" s="83">
        <v>-26000000</v>
      </c>
      <c r="F771" t="s">
        <v>291</v>
      </c>
      <c r="G771" t="s">
        <v>289</v>
      </c>
    </row>
    <row r="772" spans="1:7" x14ac:dyDescent="0.25">
      <c r="A772" t="s">
        <v>313</v>
      </c>
      <c r="B772">
        <v>2003</v>
      </c>
      <c r="C772" t="s">
        <v>149</v>
      </c>
      <c r="D772" t="s">
        <v>300</v>
      </c>
      <c r="E772" s="83">
        <v>18513000000</v>
      </c>
      <c r="F772" t="s">
        <v>288</v>
      </c>
      <c r="G772" t="s">
        <v>289</v>
      </c>
    </row>
    <row r="773" spans="1:7" x14ac:dyDescent="0.25">
      <c r="A773" t="s">
        <v>313</v>
      </c>
      <c r="B773">
        <v>2003</v>
      </c>
      <c r="C773" t="s">
        <v>290</v>
      </c>
      <c r="D773" t="s">
        <v>300</v>
      </c>
      <c r="E773" s="83">
        <v>312000000</v>
      </c>
      <c r="F773" t="s">
        <v>291</v>
      </c>
      <c r="G773" t="s">
        <v>289</v>
      </c>
    </row>
    <row r="774" spans="1:7" x14ac:dyDescent="0.25">
      <c r="A774" t="s">
        <v>313</v>
      </c>
      <c r="B774">
        <v>2004</v>
      </c>
      <c r="C774" t="s">
        <v>149</v>
      </c>
      <c r="D774" t="s">
        <v>300</v>
      </c>
      <c r="E774" s="83">
        <v>20251000000</v>
      </c>
      <c r="F774" t="s">
        <v>288</v>
      </c>
      <c r="G774" t="s">
        <v>289</v>
      </c>
    </row>
    <row r="775" spans="1:7" x14ac:dyDescent="0.25">
      <c r="A775" t="s">
        <v>313</v>
      </c>
      <c r="B775">
        <v>2004</v>
      </c>
      <c r="C775" t="s">
        <v>290</v>
      </c>
      <c r="D775" t="s">
        <v>300</v>
      </c>
      <c r="E775" s="83">
        <v>39000000</v>
      </c>
      <c r="F775" t="s">
        <v>291</v>
      </c>
      <c r="G775" t="s">
        <v>289</v>
      </c>
    </row>
    <row r="776" spans="1:7" x14ac:dyDescent="0.25">
      <c r="A776" t="s">
        <v>313</v>
      </c>
      <c r="B776">
        <v>2004</v>
      </c>
      <c r="C776" t="s">
        <v>292</v>
      </c>
      <c r="D776" t="s">
        <v>300</v>
      </c>
      <c r="E776">
        <v>0</v>
      </c>
      <c r="F776" t="s">
        <v>293</v>
      </c>
      <c r="G776" t="s">
        <v>289</v>
      </c>
    </row>
    <row r="777" spans="1:7" x14ac:dyDescent="0.25">
      <c r="A777" t="s">
        <v>313</v>
      </c>
      <c r="B777">
        <v>2005</v>
      </c>
      <c r="C777" t="s">
        <v>149</v>
      </c>
      <c r="D777" t="s">
        <v>300</v>
      </c>
      <c r="E777" s="83">
        <v>20408000000</v>
      </c>
      <c r="F777" t="s">
        <v>288</v>
      </c>
      <c r="G777" t="s">
        <v>289</v>
      </c>
    </row>
    <row r="778" spans="1:7" x14ac:dyDescent="0.25">
      <c r="A778" t="s">
        <v>313</v>
      </c>
      <c r="B778">
        <v>2005</v>
      </c>
      <c r="C778" t="s">
        <v>290</v>
      </c>
      <c r="D778" t="s">
        <v>300</v>
      </c>
      <c r="E778" s="83">
        <v>143000000</v>
      </c>
      <c r="F778" t="s">
        <v>291</v>
      </c>
      <c r="G778" t="s">
        <v>289</v>
      </c>
    </row>
    <row r="779" spans="1:7" x14ac:dyDescent="0.25">
      <c r="A779" t="s">
        <v>313</v>
      </c>
      <c r="B779">
        <v>2005</v>
      </c>
      <c r="C779" t="s">
        <v>294</v>
      </c>
      <c r="D779" t="s">
        <v>300</v>
      </c>
      <c r="E779">
        <v>0</v>
      </c>
      <c r="F779" t="s">
        <v>295</v>
      </c>
      <c r="G779" t="s">
        <v>289</v>
      </c>
    </row>
    <row r="780" spans="1:7" x14ac:dyDescent="0.25">
      <c r="A780" t="s">
        <v>313</v>
      </c>
      <c r="B780">
        <v>2006</v>
      </c>
      <c r="C780" t="s">
        <v>149</v>
      </c>
      <c r="D780" t="s">
        <v>300</v>
      </c>
      <c r="E780" s="83">
        <v>21813000000</v>
      </c>
      <c r="F780" t="s">
        <v>288</v>
      </c>
      <c r="G780" t="s">
        <v>289</v>
      </c>
    </row>
    <row r="781" spans="1:7" x14ac:dyDescent="0.25">
      <c r="A781" t="s">
        <v>313</v>
      </c>
      <c r="B781">
        <v>2006</v>
      </c>
      <c r="C781" t="s">
        <v>290</v>
      </c>
      <c r="D781" t="s">
        <v>300</v>
      </c>
      <c r="E781" s="83">
        <v>395000000</v>
      </c>
      <c r="F781" t="s">
        <v>291</v>
      </c>
      <c r="G781" t="s">
        <v>289</v>
      </c>
    </row>
    <row r="782" spans="1:7" x14ac:dyDescent="0.25">
      <c r="A782" t="s">
        <v>313</v>
      </c>
      <c r="B782">
        <v>2006</v>
      </c>
      <c r="C782" t="s">
        <v>296</v>
      </c>
      <c r="D782" t="s">
        <v>300</v>
      </c>
      <c r="E782" s="83">
        <v>12000000</v>
      </c>
      <c r="F782" t="s">
        <v>295</v>
      </c>
      <c r="G782" t="s">
        <v>289</v>
      </c>
    </row>
    <row r="783" spans="1:7" x14ac:dyDescent="0.25">
      <c r="A783" t="s">
        <v>313</v>
      </c>
      <c r="B783">
        <v>2006</v>
      </c>
      <c r="C783" t="s">
        <v>297</v>
      </c>
      <c r="D783" t="s">
        <v>300</v>
      </c>
      <c r="E783">
        <v>0</v>
      </c>
      <c r="F783" t="s">
        <v>295</v>
      </c>
      <c r="G783" t="s">
        <v>289</v>
      </c>
    </row>
    <row r="784" spans="1:7" x14ac:dyDescent="0.25">
      <c r="A784" t="s">
        <v>313</v>
      </c>
      <c r="B784">
        <v>2001</v>
      </c>
      <c r="C784" t="s">
        <v>149</v>
      </c>
      <c r="D784" t="s">
        <v>301</v>
      </c>
      <c r="E784" s="83">
        <v>1386000000</v>
      </c>
      <c r="F784" t="s">
        <v>288</v>
      </c>
      <c r="G784" t="s">
        <v>289</v>
      </c>
    </row>
    <row r="785" spans="1:7" x14ac:dyDescent="0.25">
      <c r="A785" t="s">
        <v>313</v>
      </c>
      <c r="B785">
        <v>2001</v>
      </c>
      <c r="C785" t="s">
        <v>290</v>
      </c>
      <c r="D785" t="s">
        <v>301</v>
      </c>
      <c r="E785">
        <v>0</v>
      </c>
      <c r="F785" t="s">
        <v>291</v>
      </c>
      <c r="G785" t="s">
        <v>289</v>
      </c>
    </row>
    <row r="786" spans="1:7" x14ac:dyDescent="0.25">
      <c r="A786" t="s">
        <v>313</v>
      </c>
      <c r="B786">
        <v>2001</v>
      </c>
      <c r="C786" t="s">
        <v>292</v>
      </c>
      <c r="D786" t="s">
        <v>301</v>
      </c>
      <c r="E786" s="83">
        <v>24000000</v>
      </c>
      <c r="F786" t="s">
        <v>293</v>
      </c>
      <c r="G786" t="s">
        <v>289</v>
      </c>
    </row>
    <row r="787" spans="1:7" x14ac:dyDescent="0.25">
      <c r="A787" t="s">
        <v>313</v>
      </c>
      <c r="B787">
        <v>2002</v>
      </c>
      <c r="C787" t="s">
        <v>149</v>
      </c>
      <c r="D787" t="s">
        <v>301</v>
      </c>
      <c r="E787" s="83">
        <v>1759000000</v>
      </c>
      <c r="F787" t="s">
        <v>288</v>
      </c>
      <c r="G787" t="s">
        <v>289</v>
      </c>
    </row>
    <row r="788" spans="1:7" x14ac:dyDescent="0.25">
      <c r="A788" t="s">
        <v>313</v>
      </c>
      <c r="B788">
        <v>2002</v>
      </c>
      <c r="C788" t="s">
        <v>290</v>
      </c>
      <c r="D788" t="s">
        <v>301</v>
      </c>
      <c r="E788" s="83">
        <v>47000000</v>
      </c>
      <c r="F788" t="s">
        <v>291</v>
      </c>
      <c r="G788" t="s">
        <v>289</v>
      </c>
    </row>
    <row r="789" spans="1:7" x14ac:dyDescent="0.25">
      <c r="A789" t="s">
        <v>313</v>
      </c>
      <c r="B789">
        <v>2003</v>
      </c>
      <c r="C789" t="s">
        <v>149</v>
      </c>
      <c r="D789" t="s">
        <v>301</v>
      </c>
      <c r="E789" s="83">
        <v>1496000000</v>
      </c>
      <c r="F789" t="s">
        <v>288</v>
      </c>
      <c r="G789" t="s">
        <v>289</v>
      </c>
    </row>
    <row r="790" spans="1:7" x14ac:dyDescent="0.25">
      <c r="A790" t="s">
        <v>313</v>
      </c>
      <c r="B790">
        <v>2003</v>
      </c>
      <c r="C790" t="s">
        <v>290</v>
      </c>
      <c r="D790" t="s">
        <v>301</v>
      </c>
      <c r="E790" s="83">
        <v>138000000</v>
      </c>
      <c r="F790" t="s">
        <v>291</v>
      </c>
      <c r="G790" t="s">
        <v>289</v>
      </c>
    </row>
    <row r="791" spans="1:7" x14ac:dyDescent="0.25">
      <c r="A791" t="s">
        <v>313</v>
      </c>
      <c r="B791">
        <v>2004</v>
      </c>
      <c r="C791" t="s">
        <v>149</v>
      </c>
      <c r="D791" t="s">
        <v>301</v>
      </c>
      <c r="E791" s="83">
        <v>1538000000</v>
      </c>
      <c r="F791" t="s">
        <v>288</v>
      </c>
      <c r="G791" t="s">
        <v>289</v>
      </c>
    </row>
    <row r="792" spans="1:7" x14ac:dyDescent="0.25">
      <c r="A792" t="s">
        <v>313</v>
      </c>
      <c r="B792">
        <v>2004</v>
      </c>
      <c r="C792" t="s">
        <v>290</v>
      </c>
      <c r="D792" t="s">
        <v>301</v>
      </c>
      <c r="E792" s="83">
        <v>293000000</v>
      </c>
      <c r="F792" t="s">
        <v>291</v>
      </c>
      <c r="G792" t="s">
        <v>289</v>
      </c>
    </row>
    <row r="793" spans="1:7" x14ac:dyDescent="0.25">
      <c r="A793" t="s">
        <v>313</v>
      </c>
      <c r="B793">
        <v>2004</v>
      </c>
      <c r="C793" t="s">
        <v>292</v>
      </c>
      <c r="D793" t="s">
        <v>301</v>
      </c>
      <c r="E793">
        <v>0</v>
      </c>
      <c r="F793" t="s">
        <v>293</v>
      </c>
      <c r="G793" t="s">
        <v>289</v>
      </c>
    </row>
    <row r="794" spans="1:7" x14ac:dyDescent="0.25">
      <c r="A794" t="s">
        <v>313</v>
      </c>
      <c r="B794">
        <v>2005</v>
      </c>
      <c r="C794" t="s">
        <v>149</v>
      </c>
      <c r="D794" t="s">
        <v>301</v>
      </c>
      <c r="E794" s="83">
        <v>1358000000</v>
      </c>
      <c r="F794" t="s">
        <v>288</v>
      </c>
      <c r="G794" t="s">
        <v>289</v>
      </c>
    </row>
    <row r="795" spans="1:7" x14ac:dyDescent="0.25">
      <c r="A795" t="s">
        <v>313</v>
      </c>
      <c r="B795">
        <v>2005</v>
      </c>
      <c r="C795" t="s">
        <v>290</v>
      </c>
      <c r="D795" t="s">
        <v>301</v>
      </c>
      <c r="E795" s="83">
        <v>141000000</v>
      </c>
      <c r="F795" t="s">
        <v>291</v>
      </c>
      <c r="G795" t="s">
        <v>289</v>
      </c>
    </row>
    <row r="796" spans="1:7" x14ac:dyDescent="0.25">
      <c r="A796" t="s">
        <v>313</v>
      </c>
      <c r="B796">
        <v>2005</v>
      </c>
      <c r="C796" t="s">
        <v>294</v>
      </c>
      <c r="D796" t="s">
        <v>301</v>
      </c>
      <c r="E796">
        <v>0</v>
      </c>
      <c r="F796" t="s">
        <v>295</v>
      </c>
      <c r="G796" t="s">
        <v>289</v>
      </c>
    </row>
    <row r="797" spans="1:7" x14ac:dyDescent="0.25">
      <c r="A797" t="s">
        <v>313</v>
      </c>
      <c r="B797">
        <v>2006</v>
      </c>
      <c r="C797" t="s">
        <v>149</v>
      </c>
      <c r="D797" t="s">
        <v>301</v>
      </c>
      <c r="E797" s="83">
        <v>1964000000</v>
      </c>
      <c r="F797" t="s">
        <v>288</v>
      </c>
      <c r="G797" t="s">
        <v>289</v>
      </c>
    </row>
    <row r="798" spans="1:7" x14ac:dyDescent="0.25">
      <c r="A798" t="s">
        <v>313</v>
      </c>
      <c r="B798">
        <v>2006</v>
      </c>
      <c r="C798" t="s">
        <v>290</v>
      </c>
      <c r="D798" t="s">
        <v>301</v>
      </c>
      <c r="E798" s="83">
        <v>28000000</v>
      </c>
      <c r="F798" t="s">
        <v>291</v>
      </c>
      <c r="G798" t="s">
        <v>289</v>
      </c>
    </row>
    <row r="799" spans="1:7" x14ac:dyDescent="0.25">
      <c r="A799" t="s">
        <v>313</v>
      </c>
      <c r="B799">
        <v>2006</v>
      </c>
      <c r="C799" t="s">
        <v>296</v>
      </c>
      <c r="D799" t="s">
        <v>301</v>
      </c>
      <c r="E799" s="83">
        <v>191000000</v>
      </c>
      <c r="F799" t="s">
        <v>295</v>
      </c>
      <c r="G799" t="s">
        <v>289</v>
      </c>
    </row>
    <row r="800" spans="1:7" x14ac:dyDescent="0.25">
      <c r="A800" t="s">
        <v>313</v>
      </c>
      <c r="B800">
        <v>2006</v>
      </c>
      <c r="C800" t="s">
        <v>297</v>
      </c>
      <c r="D800" t="s">
        <v>301</v>
      </c>
      <c r="E800">
        <v>0</v>
      </c>
      <c r="F800" t="s">
        <v>295</v>
      </c>
      <c r="G800" t="s">
        <v>289</v>
      </c>
    </row>
    <row r="801" spans="1:7" x14ac:dyDescent="0.25">
      <c r="A801" t="s">
        <v>313</v>
      </c>
      <c r="B801">
        <v>2001</v>
      </c>
      <c r="C801" t="s">
        <v>149</v>
      </c>
      <c r="D801" t="s">
        <v>302</v>
      </c>
      <c r="E801" s="83">
        <v>1070000000</v>
      </c>
      <c r="F801" t="s">
        <v>288</v>
      </c>
      <c r="G801" t="s">
        <v>289</v>
      </c>
    </row>
    <row r="802" spans="1:7" x14ac:dyDescent="0.25">
      <c r="A802" t="s">
        <v>313</v>
      </c>
      <c r="B802">
        <v>2001</v>
      </c>
      <c r="C802" t="s">
        <v>290</v>
      </c>
      <c r="D802" t="s">
        <v>302</v>
      </c>
      <c r="E802">
        <v>0</v>
      </c>
      <c r="F802" t="s">
        <v>291</v>
      </c>
      <c r="G802" t="s">
        <v>289</v>
      </c>
    </row>
    <row r="803" spans="1:7" x14ac:dyDescent="0.25">
      <c r="A803" t="s">
        <v>313</v>
      </c>
      <c r="B803">
        <v>2001</v>
      </c>
      <c r="C803" t="s">
        <v>292</v>
      </c>
      <c r="D803" t="s">
        <v>302</v>
      </c>
      <c r="E803" s="83">
        <v>14000000</v>
      </c>
      <c r="F803" t="s">
        <v>293</v>
      </c>
      <c r="G803" t="s">
        <v>289</v>
      </c>
    </row>
    <row r="804" spans="1:7" x14ac:dyDescent="0.25">
      <c r="A804" t="s">
        <v>313</v>
      </c>
      <c r="B804">
        <v>2002</v>
      </c>
      <c r="C804" t="s">
        <v>149</v>
      </c>
      <c r="D804" t="s">
        <v>302</v>
      </c>
      <c r="E804" s="83">
        <v>1374000000</v>
      </c>
      <c r="F804" t="s">
        <v>288</v>
      </c>
      <c r="G804" t="s">
        <v>289</v>
      </c>
    </row>
    <row r="805" spans="1:7" x14ac:dyDescent="0.25">
      <c r="A805" t="s">
        <v>313</v>
      </c>
      <c r="B805">
        <v>2002</v>
      </c>
      <c r="C805" t="s">
        <v>290</v>
      </c>
      <c r="D805" t="s">
        <v>302</v>
      </c>
      <c r="E805">
        <v>0</v>
      </c>
      <c r="F805" t="s">
        <v>291</v>
      </c>
      <c r="G805" t="s">
        <v>289</v>
      </c>
    </row>
    <row r="806" spans="1:7" x14ac:dyDescent="0.25">
      <c r="A806" t="s">
        <v>313</v>
      </c>
      <c r="B806">
        <v>2003</v>
      </c>
      <c r="C806" t="s">
        <v>149</v>
      </c>
      <c r="D806" t="s">
        <v>302</v>
      </c>
      <c r="E806" s="83">
        <v>1534000000</v>
      </c>
      <c r="F806" t="s">
        <v>288</v>
      </c>
      <c r="G806" t="s">
        <v>289</v>
      </c>
    </row>
    <row r="807" spans="1:7" x14ac:dyDescent="0.25">
      <c r="A807" t="s">
        <v>313</v>
      </c>
      <c r="B807">
        <v>2003</v>
      </c>
      <c r="C807" t="s">
        <v>290</v>
      </c>
      <c r="D807" t="s">
        <v>302</v>
      </c>
      <c r="E807" s="83">
        <v>2000000</v>
      </c>
      <c r="F807" t="s">
        <v>291</v>
      </c>
      <c r="G807" t="s">
        <v>289</v>
      </c>
    </row>
    <row r="808" spans="1:7" x14ac:dyDescent="0.25">
      <c r="A808" t="s">
        <v>313</v>
      </c>
      <c r="B808">
        <v>2004</v>
      </c>
      <c r="C808" t="s">
        <v>149</v>
      </c>
      <c r="D808" t="s">
        <v>302</v>
      </c>
      <c r="E808" s="83">
        <v>1434000000</v>
      </c>
      <c r="F808" t="s">
        <v>288</v>
      </c>
      <c r="G808" t="s">
        <v>289</v>
      </c>
    </row>
    <row r="809" spans="1:7" x14ac:dyDescent="0.25">
      <c r="A809" t="s">
        <v>313</v>
      </c>
      <c r="B809">
        <v>2004</v>
      </c>
      <c r="C809" t="s">
        <v>290</v>
      </c>
      <c r="D809" t="s">
        <v>302</v>
      </c>
      <c r="E809" s="83">
        <v>7000000</v>
      </c>
      <c r="F809" t="s">
        <v>291</v>
      </c>
      <c r="G809" t="s">
        <v>289</v>
      </c>
    </row>
    <row r="810" spans="1:7" x14ac:dyDescent="0.25">
      <c r="A810" t="s">
        <v>313</v>
      </c>
      <c r="B810">
        <v>2004</v>
      </c>
      <c r="C810" t="s">
        <v>292</v>
      </c>
      <c r="D810" t="s">
        <v>302</v>
      </c>
      <c r="E810">
        <v>0</v>
      </c>
      <c r="F810" t="s">
        <v>293</v>
      </c>
      <c r="G810" t="s">
        <v>289</v>
      </c>
    </row>
    <row r="811" spans="1:7" x14ac:dyDescent="0.25">
      <c r="A811" t="s">
        <v>313</v>
      </c>
      <c r="B811">
        <v>2005</v>
      </c>
      <c r="C811" t="s">
        <v>149</v>
      </c>
      <c r="D811" t="s">
        <v>302</v>
      </c>
      <c r="E811" s="83">
        <v>1669000000</v>
      </c>
      <c r="F811" t="s">
        <v>288</v>
      </c>
      <c r="G811" t="s">
        <v>289</v>
      </c>
    </row>
    <row r="812" spans="1:7" x14ac:dyDescent="0.25">
      <c r="A812" t="s">
        <v>313</v>
      </c>
      <c r="B812">
        <v>2005</v>
      </c>
      <c r="C812" t="s">
        <v>290</v>
      </c>
      <c r="D812" t="s">
        <v>302</v>
      </c>
      <c r="E812">
        <v>0</v>
      </c>
      <c r="F812" t="s">
        <v>291</v>
      </c>
      <c r="G812" t="s">
        <v>289</v>
      </c>
    </row>
    <row r="813" spans="1:7" x14ac:dyDescent="0.25">
      <c r="A813" t="s">
        <v>313</v>
      </c>
      <c r="B813">
        <v>2005</v>
      </c>
      <c r="C813" t="s">
        <v>294</v>
      </c>
      <c r="D813" t="s">
        <v>302</v>
      </c>
      <c r="E813" s="83">
        <v>11000000</v>
      </c>
      <c r="F813" t="s">
        <v>295</v>
      </c>
      <c r="G813" t="s">
        <v>289</v>
      </c>
    </row>
    <row r="814" spans="1:7" x14ac:dyDescent="0.25">
      <c r="A814" t="s">
        <v>313</v>
      </c>
      <c r="B814">
        <v>2006</v>
      </c>
      <c r="C814" t="s">
        <v>149</v>
      </c>
      <c r="D814" t="s">
        <v>302</v>
      </c>
      <c r="E814" s="83">
        <v>1761000000</v>
      </c>
      <c r="F814" t="s">
        <v>288</v>
      </c>
      <c r="G814" t="s">
        <v>289</v>
      </c>
    </row>
    <row r="815" spans="1:7" x14ac:dyDescent="0.25">
      <c r="A815" t="s">
        <v>313</v>
      </c>
      <c r="B815">
        <v>2006</v>
      </c>
      <c r="C815" t="s">
        <v>290</v>
      </c>
      <c r="D815" t="s">
        <v>302</v>
      </c>
      <c r="E815">
        <v>0</v>
      </c>
      <c r="F815" t="s">
        <v>291</v>
      </c>
      <c r="G815" t="s">
        <v>289</v>
      </c>
    </row>
    <row r="816" spans="1:7" x14ac:dyDescent="0.25">
      <c r="A816" t="s">
        <v>313</v>
      </c>
      <c r="B816">
        <v>2006</v>
      </c>
      <c r="C816" t="s">
        <v>296</v>
      </c>
      <c r="D816" t="s">
        <v>302</v>
      </c>
      <c r="E816" s="83">
        <v>325000000</v>
      </c>
      <c r="F816" t="s">
        <v>295</v>
      </c>
      <c r="G816" t="s">
        <v>289</v>
      </c>
    </row>
    <row r="817" spans="1:7" x14ac:dyDescent="0.25">
      <c r="A817" t="s">
        <v>313</v>
      </c>
      <c r="B817">
        <v>2006</v>
      </c>
      <c r="C817" t="s">
        <v>297</v>
      </c>
      <c r="D817" t="s">
        <v>302</v>
      </c>
      <c r="E817">
        <v>0</v>
      </c>
      <c r="F817" t="s">
        <v>295</v>
      </c>
      <c r="G817" t="s">
        <v>289</v>
      </c>
    </row>
    <row r="818" spans="1:7" x14ac:dyDescent="0.25">
      <c r="A818" t="s">
        <v>313</v>
      </c>
      <c r="B818">
        <v>2001</v>
      </c>
      <c r="C818" t="s">
        <v>149</v>
      </c>
      <c r="D818" t="s">
        <v>303</v>
      </c>
      <c r="E818" s="83">
        <v>12000000</v>
      </c>
      <c r="F818" t="s">
        <v>288</v>
      </c>
      <c r="G818" t="s">
        <v>289</v>
      </c>
    </row>
    <row r="819" spans="1:7" x14ac:dyDescent="0.25">
      <c r="A819" t="s">
        <v>313</v>
      </c>
      <c r="B819">
        <v>2001</v>
      </c>
      <c r="C819" t="s">
        <v>290</v>
      </c>
      <c r="D819" t="s">
        <v>303</v>
      </c>
      <c r="E819">
        <v>0</v>
      </c>
      <c r="F819" t="s">
        <v>291</v>
      </c>
      <c r="G819" t="s">
        <v>289</v>
      </c>
    </row>
    <row r="820" spans="1:7" x14ac:dyDescent="0.25">
      <c r="A820" t="s">
        <v>313</v>
      </c>
      <c r="B820">
        <v>2001</v>
      </c>
      <c r="C820" t="s">
        <v>292</v>
      </c>
      <c r="D820" t="s">
        <v>303</v>
      </c>
      <c r="E820">
        <v>0</v>
      </c>
      <c r="F820" t="s">
        <v>293</v>
      </c>
      <c r="G820" t="s">
        <v>289</v>
      </c>
    </row>
    <row r="821" spans="1:7" x14ac:dyDescent="0.25">
      <c r="A821" t="s">
        <v>313</v>
      </c>
      <c r="B821">
        <v>2002</v>
      </c>
      <c r="C821" t="s">
        <v>149</v>
      </c>
      <c r="D821" t="s">
        <v>303</v>
      </c>
      <c r="E821" s="83">
        <v>34000000</v>
      </c>
      <c r="F821" t="s">
        <v>288</v>
      </c>
      <c r="G821" t="s">
        <v>289</v>
      </c>
    </row>
    <row r="822" spans="1:7" x14ac:dyDescent="0.25">
      <c r="A822" t="s">
        <v>313</v>
      </c>
      <c r="B822">
        <v>2002</v>
      </c>
      <c r="C822" t="s">
        <v>290</v>
      </c>
      <c r="D822" t="s">
        <v>303</v>
      </c>
      <c r="E822">
        <v>0</v>
      </c>
      <c r="F822" t="s">
        <v>291</v>
      </c>
      <c r="G822" t="s">
        <v>289</v>
      </c>
    </row>
    <row r="823" spans="1:7" x14ac:dyDescent="0.25">
      <c r="A823" t="s">
        <v>313</v>
      </c>
      <c r="B823">
        <v>2003</v>
      </c>
      <c r="C823" t="s">
        <v>149</v>
      </c>
      <c r="D823" t="s">
        <v>303</v>
      </c>
      <c r="E823" s="83">
        <v>24000000</v>
      </c>
      <c r="F823" t="s">
        <v>288</v>
      </c>
      <c r="G823" t="s">
        <v>289</v>
      </c>
    </row>
    <row r="824" spans="1:7" x14ac:dyDescent="0.25">
      <c r="A824" t="s">
        <v>313</v>
      </c>
      <c r="B824">
        <v>2003</v>
      </c>
      <c r="C824" t="s">
        <v>290</v>
      </c>
      <c r="D824" t="s">
        <v>303</v>
      </c>
      <c r="E824">
        <v>0</v>
      </c>
      <c r="F824" t="s">
        <v>291</v>
      </c>
      <c r="G824" t="s">
        <v>289</v>
      </c>
    </row>
    <row r="825" spans="1:7" x14ac:dyDescent="0.25">
      <c r="A825" t="s">
        <v>313</v>
      </c>
      <c r="B825">
        <v>2004</v>
      </c>
      <c r="C825" t="s">
        <v>149</v>
      </c>
      <c r="D825" t="s">
        <v>303</v>
      </c>
      <c r="E825">
        <v>0</v>
      </c>
      <c r="F825" t="s">
        <v>288</v>
      </c>
      <c r="G825" t="s">
        <v>289</v>
      </c>
    </row>
    <row r="826" spans="1:7" x14ac:dyDescent="0.25">
      <c r="A826" t="s">
        <v>313</v>
      </c>
      <c r="B826">
        <v>2004</v>
      </c>
      <c r="C826" t="s">
        <v>290</v>
      </c>
      <c r="D826" t="s">
        <v>303</v>
      </c>
      <c r="E826">
        <v>0</v>
      </c>
      <c r="F826" t="s">
        <v>291</v>
      </c>
      <c r="G826" t="s">
        <v>289</v>
      </c>
    </row>
    <row r="827" spans="1:7" x14ac:dyDescent="0.25">
      <c r="A827" t="s">
        <v>313</v>
      </c>
      <c r="B827">
        <v>2004</v>
      </c>
      <c r="C827" t="s">
        <v>292</v>
      </c>
      <c r="D827" t="s">
        <v>303</v>
      </c>
      <c r="E827">
        <v>0</v>
      </c>
      <c r="F827" t="s">
        <v>293</v>
      </c>
      <c r="G827" t="s">
        <v>289</v>
      </c>
    </row>
    <row r="828" spans="1:7" x14ac:dyDescent="0.25">
      <c r="A828" t="s">
        <v>313</v>
      </c>
      <c r="B828">
        <v>2005</v>
      </c>
      <c r="C828" t="s">
        <v>149</v>
      </c>
      <c r="D828" t="s">
        <v>303</v>
      </c>
      <c r="E828">
        <v>0</v>
      </c>
      <c r="F828" t="s">
        <v>288</v>
      </c>
      <c r="G828" t="s">
        <v>289</v>
      </c>
    </row>
    <row r="829" spans="1:7" x14ac:dyDescent="0.25">
      <c r="A829" t="s">
        <v>313</v>
      </c>
      <c r="B829">
        <v>2005</v>
      </c>
      <c r="C829" t="s">
        <v>290</v>
      </c>
      <c r="D829" t="s">
        <v>303</v>
      </c>
      <c r="E829">
        <v>0</v>
      </c>
      <c r="F829" t="s">
        <v>291</v>
      </c>
      <c r="G829" t="s">
        <v>289</v>
      </c>
    </row>
    <row r="830" spans="1:7" x14ac:dyDescent="0.25">
      <c r="A830" t="s">
        <v>313</v>
      </c>
      <c r="B830">
        <v>2005</v>
      </c>
      <c r="C830" t="s">
        <v>294</v>
      </c>
      <c r="D830" t="s">
        <v>303</v>
      </c>
      <c r="E830">
        <v>0</v>
      </c>
      <c r="F830" t="s">
        <v>295</v>
      </c>
      <c r="G830" t="s">
        <v>289</v>
      </c>
    </row>
    <row r="831" spans="1:7" x14ac:dyDescent="0.25">
      <c r="A831" t="s">
        <v>313</v>
      </c>
      <c r="B831">
        <v>2006</v>
      </c>
      <c r="C831" t="s">
        <v>149</v>
      </c>
      <c r="D831" t="s">
        <v>303</v>
      </c>
      <c r="E831" s="83">
        <v>212000000</v>
      </c>
      <c r="F831" t="s">
        <v>288</v>
      </c>
      <c r="G831" t="s">
        <v>289</v>
      </c>
    </row>
    <row r="832" spans="1:7" x14ac:dyDescent="0.25">
      <c r="A832" t="s">
        <v>313</v>
      </c>
      <c r="B832">
        <v>2006</v>
      </c>
      <c r="C832" t="s">
        <v>290</v>
      </c>
      <c r="D832" t="s">
        <v>303</v>
      </c>
      <c r="E832">
        <v>0</v>
      </c>
      <c r="F832" t="s">
        <v>291</v>
      </c>
      <c r="G832" t="s">
        <v>289</v>
      </c>
    </row>
    <row r="833" spans="1:7" x14ac:dyDescent="0.25">
      <c r="A833" t="s">
        <v>313</v>
      </c>
      <c r="B833">
        <v>2006</v>
      </c>
      <c r="C833" t="s">
        <v>296</v>
      </c>
      <c r="D833" t="s">
        <v>303</v>
      </c>
      <c r="E833">
        <v>0</v>
      </c>
      <c r="F833" t="s">
        <v>295</v>
      </c>
      <c r="G833" t="s">
        <v>289</v>
      </c>
    </row>
    <row r="834" spans="1:7" x14ac:dyDescent="0.25">
      <c r="A834" t="s">
        <v>313</v>
      </c>
      <c r="B834">
        <v>2006</v>
      </c>
      <c r="C834" t="s">
        <v>297</v>
      </c>
      <c r="D834" t="s">
        <v>303</v>
      </c>
      <c r="E834">
        <v>0</v>
      </c>
      <c r="F834" t="s">
        <v>295</v>
      </c>
      <c r="G834" t="s">
        <v>289</v>
      </c>
    </row>
    <row r="835" spans="1:7" x14ac:dyDescent="0.25">
      <c r="A835" t="s">
        <v>313</v>
      </c>
      <c r="B835">
        <v>2007</v>
      </c>
      <c r="C835" t="s">
        <v>149</v>
      </c>
      <c r="D835" t="s">
        <v>287</v>
      </c>
      <c r="E835" s="83">
        <v>30163000000</v>
      </c>
      <c r="F835" t="s">
        <v>288</v>
      </c>
      <c r="G835" t="s">
        <v>289</v>
      </c>
    </row>
    <row r="836" spans="1:7" x14ac:dyDescent="0.25">
      <c r="A836" t="s">
        <v>313</v>
      </c>
      <c r="B836">
        <v>2007</v>
      </c>
      <c r="C836" t="s">
        <v>290</v>
      </c>
      <c r="D836" t="s">
        <v>287</v>
      </c>
      <c r="E836" s="83">
        <v>1626000000</v>
      </c>
      <c r="F836" t="s">
        <v>291</v>
      </c>
      <c r="G836" t="s">
        <v>289</v>
      </c>
    </row>
    <row r="837" spans="1:7" x14ac:dyDescent="0.25">
      <c r="A837" t="s">
        <v>313</v>
      </c>
      <c r="B837">
        <v>2007</v>
      </c>
      <c r="C837" t="s">
        <v>292</v>
      </c>
      <c r="D837" t="s">
        <v>287</v>
      </c>
      <c r="E837">
        <v>0</v>
      </c>
      <c r="F837" t="s">
        <v>293</v>
      </c>
      <c r="G837" t="s">
        <v>289</v>
      </c>
    </row>
    <row r="838" spans="1:7" x14ac:dyDescent="0.25">
      <c r="A838" t="s">
        <v>313</v>
      </c>
      <c r="B838">
        <v>2008</v>
      </c>
      <c r="C838" t="s">
        <v>149</v>
      </c>
      <c r="D838" t="s">
        <v>287</v>
      </c>
      <c r="E838" s="83">
        <v>30677000000</v>
      </c>
      <c r="F838" t="s">
        <v>288</v>
      </c>
      <c r="G838" t="s">
        <v>289</v>
      </c>
    </row>
    <row r="839" spans="1:7" x14ac:dyDescent="0.25">
      <c r="A839" t="s">
        <v>313</v>
      </c>
      <c r="B839">
        <v>2008</v>
      </c>
      <c r="C839" t="s">
        <v>290</v>
      </c>
      <c r="D839" t="s">
        <v>287</v>
      </c>
      <c r="E839" s="83">
        <v>1503000000</v>
      </c>
      <c r="F839" t="s">
        <v>291</v>
      </c>
      <c r="G839" t="s">
        <v>289</v>
      </c>
    </row>
    <row r="840" spans="1:7" x14ac:dyDescent="0.25">
      <c r="A840" t="s">
        <v>313</v>
      </c>
      <c r="B840">
        <v>2009</v>
      </c>
      <c r="C840" t="s">
        <v>149</v>
      </c>
      <c r="D840" t="s">
        <v>287</v>
      </c>
      <c r="E840" s="83">
        <v>31847000000</v>
      </c>
      <c r="F840" t="s">
        <v>288</v>
      </c>
      <c r="G840" t="s">
        <v>289</v>
      </c>
    </row>
    <row r="841" spans="1:7" x14ac:dyDescent="0.25">
      <c r="A841" t="s">
        <v>313</v>
      </c>
      <c r="B841">
        <v>2009</v>
      </c>
      <c r="C841" t="s">
        <v>304</v>
      </c>
      <c r="D841" t="s">
        <v>287</v>
      </c>
      <c r="E841">
        <v>0</v>
      </c>
      <c r="F841" t="s">
        <v>293</v>
      </c>
      <c r="G841" t="s">
        <v>289</v>
      </c>
    </row>
    <row r="842" spans="1:7" x14ac:dyDescent="0.25">
      <c r="A842" t="s">
        <v>313</v>
      </c>
      <c r="B842">
        <v>2009</v>
      </c>
      <c r="C842" t="s">
        <v>290</v>
      </c>
      <c r="D842" t="s">
        <v>287</v>
      </c>
      <c r="E842" s="83">
        <v>75000000</v>
      </c>
      <c r="F842" t="s">
        <v>291</v>
      </c>
      <c r="G842" t="s">
        <v>289</v>
      </c>
    </row>
    <row r="843" spans="1:7" x14ac:dyDescent="0.25">
      <c r="A843" t="s">
        <v>313</v>
      </c>
      <c r="B843">
        <v>2009</v>
      </c>
      <c r="C843" t="s">
        <v>305</v>
      </c>
      <c r="D843" t="s">
        <v>287</v>
      </c>
      <c r="E843" s="83">
        <v>1561000000</v>
      </c>
      <c r="F843" t="s">
        <v>291</v>
      </c>
      <c r="G843" t="s">
        <v>289</v>
      </c>
    </row>
    <row r="844" spans="1:7" x14ac:dyDescent="0.25">
      <c r="A844" t="s">
        <v>313</v>
      </c>
      <c r="B844">
        <v>2010</v>
      </c>
      <c r="C844" t="s">
        <v>149</v>
      </c>
      <c r="D844" t="s">
        <v>287</v>
      </c>
      <c r="E844" s="83">
        <v>33614000000</v>
      </c>
      <c r="F844" t="s">
        <v>288</v>
      </c>
      <c r="G844" t="s">
        <v>289</v>
      </c>
    </row>
    <row r="845" spans="1:7" x14ac:dyDescent="0.25">
      <c r="A845" t="s">
        <v>313</v>
      </c>
      <c r="B845">
        <v>2010</v>
      </c>
      <c r="C845" t="s">
        <v>305</v>
      </c>
      <c r="D845" t="s">
        <v>287</v>
      </c>
      <c r="E845" s="83">
        <v>1792000000</v>
      </c>
      <c r="F845" t="s">
        <v>291</v>
      </c>
      <c r="G845" t="s">
        <v>289</v>
      </c>
    </row>
    <row r="846" spans="1:7" x14ac:dyDescent="0.25">
      <c r="A846" t="s">
        <v>313</v>
      </c>
      <c r="B846">
        <v>2010</v>
      </c>
      <c r="C846" t="s">
        <v>306</v>
      </c>
      <c r="D846" t="s">
        <v>287</v>
      </c>
      <c r="E846">
        <v>0</v>
      </c>
      <c r="F846" t="s">
        <v>295</v>
      </c>
      <c r="G846" t="s">
        <v>289</v>
      </c>
    </row>
    <row r="847" spans="1:7" x14ac:dyDescent="0.25">
      <c r="A847" t="s">
        <v>313</v>
      </c>
      <c r="B847">
        <v>2011</v>
      </c>
      <c r="C847" t="s">
        <v>149</v>
      </c>
      <c r="D847" t="s">
        <v>287</v>
      </c>
      <c r="E847" s="83">
        <v>34235000000</v>
      </c>
      <c r="F847" t="s">
        <v>288</v>
      </c>
      <c r="G847" t="s">
        <v>289</v>
      </c>
    </row>
    <row r="848" spans="1:7" x14ac:dyDescent="0.25">
      <c r="A848" t="s">
        <v>313</v>
      </c>
      <c r="B848">
        <v>2011</v>
      </c>
      <c r="C848" t="s">
        <v>305</v>
      </c>
      <c r="D848" t="s">
        <v>287</v>
      </c>
      <c r="E848" s="83">
        <v>1805000000</v>
      </c>
      <c r="F848" t="s">
        <v>291</v>
      </c>
      <c r="G848" t="s">
        <v>289</v>
      </c>
    </row>
    <row r="849" spans="1:7" x14ac:dyDescent="0.25">
      <c r="A849" t="s">
        <v>313</v>
      </c>
      <c r="B849">
        <v>2012</v>
      </c>
      <c r="C849" t="s">
        <v>149</v>
      </c>
      <c r="D849" t="s">
        <v>287</v>
      </c>
      <c r="E849" s="83">
        <v>35131000000</v>
      </c>
      <c r="F849" t="s">
        <v>288</v>
      </c>
      <c r="G849" t="s">
        <v>289</v>
      </c>
    </row>
    <row r="850" spans="1:7" x14ac:dyDescent="0.25">
      <c r="A850" t="s">
        <v>313</v>
      </c>
      <c r="B850">
        <v>2012</v>
      </c>
      <c r="C850" t="s">
        <v>305</v>
      </c>
      <c r="D850" t="s">
        <v>287</v>
      </c>
      <c r="E850" s="83">
        <v>1493000000</v>
      </c>
      <c r="F850" t="s">
        <v>291</v>
      </c>
      <c r="G850" t="s">
        <v>289</v>
      </c>
    </row>
    <row r="851" spans="1:7" x14ac:dyDescent="0.25">
      <c r="A851" t="s">
        <v>313</v>
      </c>
      <c r="B851">
        <v>2007</v>
      </c>
      <c r="C851" t="s">
        <v>149</v>
      </c>
      <c r="D851" t="s">
        <v>298</v>
      </c>
      <c r="E851" s="83">
        <v>38584000000</v>
      </c>
      <c r="F851" t="s">
        <v>288</v>
      </c>
      <c r="G851" t="s">
        <v>289</v>
      </c>
    </row>
    <row r="852" spans="1:7" x14ac:dyDescent="0.25">
      <c r="A852" t="s">
        <v>313</v>
      </c>
      <c r="B852">
        <v>2007</v>
      </c>
      <c r="C852" t="s">
        <v>290</v>
      </c>
      <c r="D852" t="s">
        <v>298</v>
      </c>
      <c r="E852" s="83">
        <v>9653000000</v>
      </c>
      <c r="F852" t="s">
        <v>291</v>
      </c>
      <c r="G852" t="s">
        <v>289</v>
      </c>
    </row>
    <row r="853" spans="1:7" x14ac:dyDescent="0.25">
      <c r="A853" t="s">
        <v>313</v>
      </c>
      <c r="B853">
        <v>2007</v>
      </c>
      <c r="C853" t="s">
        <v>292</v>
      </c>
      <c r="D853" t="s">
        <v>298</v>
      </c>
      <c r="E853">
        <v>0</v>
      </c>
      <c r="F853" t="s">
        <v>293</v>
      </c>
      <c r="G853" t="s">
        <v>289</v>
      </c>
    </row>
    <row r="854" spans="1:7" x14ac:dyDescent="0.25">
      <c r="A854" t="s">
        <v>313</v>
      </c>
      <c r="B854">
        <v>2008</v>
      </c>
      <c r="C854" t="s">
        <v>149</v>
      </c>
      <c r="D854" t="s">
        <v>298</v>
      </c>
      <c r="E854" s="83">
        <v>40957000000</v>
      </c>
      <c r="F854" t="s">
        <v>288</v>
      </c>
      <c r="G854" t="s">
        <v>289</v>
      </c>
    </row>
    <row r="855" spans="1:7" x14ac:dyDescent="0.25">
      <c r="A855" t="s">
        <v>313</v>
      </c>
      <c r="B855">
        <v>2008</v>
      </c>
      <c r="C855" t="s">
        <v>290</v>
      </c>
      <c r="D855" t="s">
        <v>298</v>
      </c>
      <c r="E855" s="83">
        <v>11268000000</v>
      </c>
      <c r="F855" t="s">
        <v>291</v>
      </c>
      <c r="G855" t="s">
        <v>289</v>
      </c>
    </row>
    <row r="856" spans="1:7" x14ac:dyDescent="0.25">
      <c r="A856" t="s">
        <v>313</v>
      </c>
      <c r="B856">
        <v>2009</v>
      </c>
      <c r="C856" t="s">
        <v>149</v>
      </c>
      <c r="D856" t="s">
        <v>298</v>
      </c>
      <c r="E856" s="83">
        <v>44353000000</v>
      </c>
      <c r="F856" t="s">
        <v>288</v>
      </c>
      <c r="G856" t="s">
        <v>289</v>
      </c>
    </row>
    <row r="857" spans="1:7" x14ac:dyDescent="0.25">
      <c r="A857" t="s">
        <v>313</v>
      </c>
      <c r="B857">
        <v>2009</v>
      </c>
      <c r="C857" t="s">
        <v>304</v>
      </c>
      <c r="D857" t="s">
        <v>298</v>
      </c>
      <c r="E857" s="83">
        <v>1135000000</v>
      </c>
      <c r="F857" t="s">
        <v>293</v>
      </c>
      <c r="G857" t="s">
        <v>289</v>
      </c>
    </row>
    <row r="858" spans="1:7" x14ac:dyDescent="0.25">
      <c r="A858" t="s">
        <v>313</v>
      </c>
      <c r="B858">
        <v>2009</v>
      </c>
      <c r="C858" t="s">
        <v>290</v>
      </c>
      <c r="D858" t="s">
        <v>298</v>
      </c>
      <c r="E858" s="83">
        <v>4140000000</v>
      </c>
      <c r="F858" t="s">
        <v>291</v>
      </c>
      <c r="G858" t="s">
        <v>289</v>
      </c>
    </row>
    <row r="859" spans="1:7" x14ac:dyDescent="0.25">
      <c r="A859" t="s">
        <v>313</v>
      </c>
      <c r="B859">
        <v>2009</v>
      </c>
      <c r="C859" t="s">
        <v>305</v>
      </c>
      <c r="D859" t="s">
        <v>298</v>
      </c>
      <c r="E859" s="83">
        <v>5601000000</v>
      </c>
      <c r="F859" t="s">
        <v>291</v>
      </c>
      <c r="G859" t="s">
        <v>289</v>
      </c>
    </row>
    <row r="860" spans="1:7" x14ac:dyDescent="0.25">
      <c r="A860" t="s">
        <v>313</v>
      </c>
      <c r="B860">
        <v>2010</v>
      </c>
      <c r="C860" t="s">
        <v>149</v>
      </c>
      <c r="D860" t="s">
        <v>298</v>
      </c>
      <c r="E860" s="83">
        <v>42267000000</v>
      </c>
      <c r="F860" t="s">
        <v>288</v>
      </c>
      <c r="G860" t="s">
        <v>289</v>
      </c>
    </row>
    <row r="861" spans="1:7" x14ac:dyDescent="0.25">
      <c r="A861" t="s">
        <v>313</v>
      </c>
      <c r="B861">
        <v>2010</v>
      </c>
      <c r="C861" t="s">
        <v>305</v>
      </c>
      <c r="D861" t="s">
        <v>298</v>
      </c>
      <c r="E861" s="83">
        <v>13560000000</v>
      </c>
      <c r="F861" t="s">
        <v>291</v>
      </c>
      <c r="G861" t="s">
        <v>289</v>
      </c>
    </row>
    <row r="862" spans="1:7" x14ac:dyDescent="0.25">
      <c r="A862" t="s">
        <v>313</v>
      </c>
      <c r="B862">
        <v>2010</v>
      </c>
      <c r="C862" t="s">
        <v>306</v>
      </c>
      <c r="D862" t="s">
        <v>298</v>
      </c>
      <c r="E862" s="83">
        <v>218000000</v>
      </c>
      <c r="F862" t="s">
        <v>295</v>
      </c>
      <c r="G862" t="s">
        <v>289</v>
      </c>
    </row>
    <row r="863" spans="1:7" x14ac:dyDescent="0.25">
      <c r="A863" t="s">
        <v>313</v>
      </c>
      <c r="B863">
        <v>2011</v>
      </c>
      <c r="C863" t="s">
        <v>149</v>
      </c>
      <c r="D863" t="s">
        <v>298</v>
      </c>
      <c r="E863" s="83">
        <v>45820000000</v>
      </c>
      <c r="F863" t="s">
        <v>288</v>
      </c>
      <c r="G863" t="s">
        <v>289</v>
      </c>
    </row>
    <row r="864" spans="1:7" x14ac:dyDescent="0.25">
      <c r="A864" t="s">
        <v>313</v>
      </c>
      <c r="B864">
        <v>2011</v>
      </c>
      <c r="C864" t="s">
        <v>305</v>
      </c>
      <c r="D864" t="s">
        <v>298</v>
      </c>
      <c r="E864" s="83">
        <v>13538000000</v>
      </c>
      <c r="F864" t="s">
        <v>291</v>
      </c>
      <c r="G864" t="s">
        <v>289</v>
      </c>
    </row>
    <row r="865" spans="1:7" x14ac:dyDescent="0.25">
      <c r="A865" t="s">
        <v>313</v>
      </c>
      <c r="B865">
        <v>2012</v>
      </c>
      <c r="C865" t="s">
        <v>149</v>
      </c>
      <c r="D865" t="s">
        <v>298</v>
      </c>
      <c r="E865" s="83">
        <v>47007000000</v>
      </c>
      <c r="F865" t="s">
        <v>288</v>
      </c>
      <c r="G865" t="s">
        <v>289</v>
      </c>
    </row>
    <row r="866" spans="1:7" x14ac:dyDescent="0.25">
      <c r="A866" t="s">
        <v>313</v>
      </c>
      <c r="B866">
        <v>2012</v>
      </c>
      <c r="C866" t="s">
        <v>305</v>
      </c>
      <c r="D866" t="s">
        <v>298</v>
      </c>
      <c r="E866" s="83">
        <v>10595000000</v>
      </c>
      <c r="F866" t="s">
        <v>291</v>
      </c>
      <c r="G866" t="s">
        <v>289</v>
      </c>
    </row>
    <row r="867" spans="1:7" x14ac:dyDescent="0.25">
      <c r="A867" t="s">
        <v>313</v>
      </c>
      <c r="B867">
        <v>2007</v>
      </c>
      <c r="C867" t="s">
        <v>149</v>
      </c>
      <c r="D867" t="s">
        <v>299</v>
      </c>
      <c r="E867" s="83">
        <v>31490000000</v>
      </c>
      <c r="F867" t="s">
        <v>288</v>
      </c>
      <c r="G867" t="s">
        <v>289</v>
      </c>
    </row>
    <row r="868" spans="1:7" x14ac:dyDescent="0.25">
      <c r="A868" t="s">
        <v>313</v>
      </c>
      <c r="B868">
        <v>2007</v>
      </c>
      <c r="C868" t="s">
        <v>290</v>
      </c>
      <c r="D868" t="s">
        <v>299</v>
      </c>
      <c r="E868" s="83">
        <v>7945000000</v>
      </c>
      <c r="F868" t="s">
        <v>291</v>
      </c>
      <c r="G868" t="s">
        <v>289</v>
      </c>
    </row>
    <row r="869" spans="1:7" x14ac:dyDescent="0.25">
      <c r="A869" t="s">
        <v>313</v>
      </c>
      <c r="B869">
        <v>2007</v>
      </c>
      <c r="C869" t="s">
        <v>292</v>
      </c>
      <c r="D869" t="s">
        <v>299</v>
      </c>
      <c r="E869">
        <v>0</v>
      </c>
      <c r="F869" t="s">
        <v>293</v>
      </c>
      <c r="G869" t="s">
        <v>289</v>
      </c>
    </row>
    <row r="870" spans="1:7" x14ac:dyDescent="0.25">
      <c r="A870" t="s">
        <v>313</v>
      </c>
      <c r="B870">
        <v>2008</v>
      </c>
      <c r="C870" t="s">
        <v>149</v>
      </c>
      <c r="D870" t="s">
        <v>299</v>
      </c>
      <c r="E870" s="83">
        <v>35136000000</v>
      </c>
      <c r="F870" t="s">
        <v>288</v>
      </c>
      <c r="G870" t="s">
        <v>289</v>
      </c>
    </row>
    <row r="871" spans="1:7" x14ac:dyDescent="0.25">
      <c r="A871" t="s">
        <v>313</v>
      </c>
      <c r="B871">
        <v>2008</v>
      </c>
      <c r="C871" t="s">
        <v>290</v>
      </c>
      <c r="D871" t="s">
        <v>299</v>
      </c>
      <c r="E871" s="83">
        <v>8679000000</v>
      </c>
      <c r="F871" t="s">
        <v>291</v>
      </c>
      <c r="G871" t="s">
        <v>289</v>
      </c>
    </row>
    <row r="872" spans="1:7" x14ac:dyDescent="0.25">
      <c r="A872" t="s">
        <v>313</v>
      </c>
      <c r="B872">
        <v>2009</v>
      </c>
      <c r="C872" t="s">
        <v>149</v>
      </c>
      <c r="D872" t="s">
        <v>299</v>
      </c>
      <c r="E872" s="83">
        <v>35938000000</v>
      </c>
      <c r="F872" t="s">
        <v>288</v>
      </c>
      <c r="G872" t="s">
        <v>289</v>
      </c>
    </row>
    <row r="873" spans="1:7" x14ac:dyDescent="0.25">
      <c r="A873" t="s">
        <v>313</v>
      </c>
      <c r="B873">
        <v>2009</v>
      </c>
      <c r="C873" t="s">
        <v>304</v>
      </c>
      <c r="D873" t="s">
        <v>299</v>
      </c>
      <c r="E873">
        <v>0</v>
      </c>
      <c r="F873" t="s">
        <v>293</v>
      </c>
      <c r="G873" t="s">
        <v>289</v>
      </c>
    </row>
    <row r="874" spans="1:7" x14ac:dyDescent="0.25">
      <c r="A874" t="s">
        <v>313</v>
      </c>
      <c r="B874">
        <v>2009</v>
      </c>
      <c r="C874" t="s">
        <v>290</v>
      </c>
      <c r="D874" t="s">
        <v>299</v>
      </c>
      <c r="E874" s="83">
        <v>1658000000</v>
      </c>
      <c r="F874" t="s">
        <v>291</v>
      </c>
      <c r="G874" t="s">
        <v>289</v>
      </c>
    </row>
    <row r="875" spans="1:7" x14ac:dyDescent="0.25">
      <c r="A875" t="s">
        <v>313</v>
      </c>
      <c r="B875">
        <v>2009</v>
      </c>
      <c r="C875" t="s">
        <v>305</v>
      </c>
      <c r="D875" t="s">
        <v>299</v>
      </c>
      <c r="E875" s="83">
        <v>6585000000</v>
      </c>
      <c r="F875" t="s">
        <v>291</v>
      </c>
      <c r="G875" t="s">
        <v>289</v>
      </c>
    </row>
    <row r="876" spans="1:7" x14ac:dyDescent="0.25">
      <c r="A876" t="s">
        <v>313</v>
      </c>
      <c r="B876">
        <v>2010</v>
      </c>
      <c r="C876" t="s">
        <v>149</v>
      </c>
      <c r="D876" t="s">
        <v>299</v>
      </c>
      <c r="E876" s="83">
        <v>35830000000</v>
      </c>
      <c r="F876" t="s">
        <v>288</v>
      </c>
      <c r="G876" t="s">
        <v>289</v>
      </c>
    </row>
    <row r="877" spans="1:7" x14ac:dyDescent="0.25">
      <c r="A877" t="s">
        <v>313</v>
      </c>
      <c r="B877">
        <v>2010</v>
      </c>
      <c r="C877" t="s">
        <v>305</v>
      </c>
      <c r="D877" t="s">
        <v>299</v>
      </c>
      <c r="E877" s="83">
        <v>4556000000</v>
      </c>
      <c r="F877" t="s">
        <v>291</v>
      </c>
      <c r="G877" t="s">
        <v>289</v>
      </c>
    </row>
    <row r="878" spans="1:7" x14ac:dyDescent="0.25">
      <c r="A878" t="s">
        <v>313</v>
      </c>
      <c r="B878">
        <v>2010</v>
      </c>
      <c r="C878" t="s">
        <v>306</v>
      </c>
      <c r="D878" t="s">
        <v>299</v>
      </c>
      <c r="E878">
        <v>0</v>
      </c>
      <c r="F878" t="s">
        <v>295</v>
      </c>
      <c r="G878" t="s">
        <v>289</v>
      </c>
    </row>
    <row r="879" spans="1:7" x14ac:dyDescent="0.25">
      <c r="A879" t="s">
        <v>313</v>
      </c>
      <c r="B879">
        <v>2011</v>
      </c>
      <c r="C879" t="s">
        <v>149</v>
      </c>
      <c r="D879" t="s">
        <v>299</v>
      </c>
      <c r="E879" s="83">
        <v>36277000000</v>
      </c>
      <c r="F879" t="s">
        <v>288</v>
      </c>
      <c r="G879" t="s">
        <v>289</v>
      </c>
    </row>
    <row r="880" spans="1:7" x14ac:dyDescent="0.25">
      <c r="A880" t="s">
        <v>313</v>
      </c>
      <c r="B880">
        <v>2011</v>
      </c>
      <c r="C880" t="s">
        <v>305</v>
      </c>
      <c r="D880" t="s">
        <v>299</v>
      </c>
      <c r="E880" s="83">
        <v>5512000000</v>
      </c>
      <c r="F880" t="s">
        <v>291</v>
      </c>
      <c r="G880" t="s">
        <v>289</v>
      </c>
    </row>
    <row r="881" spans="1:7" x14ac:dyDescent="0.25">
      <c r="A881" t="s">
        <v>313</v>
      </c>
      <c r="B881">
        <v>2012</v>
      </c>
      <c r="C881" t="s">
        <v>149</v>
      </c>
      <c r="D881" t="s">
        <v>299</v>
      </c>
      <c r="E881" s="83">
        <v>36020000000</v>
      </c>
      <c r="F881" t="s">
        <v>288</v>
      </c>
      <c r="G881" t="s">
        <v>289</v>
      </c>
    </row>
    <row r="882" spans="1:7" x14ac:dyDescent="0.25">
      <c r="A882" t="s">
        <v>313</v>
      </c>
      <c r="B882">
        <v>2012</v>
      </c>
      <c r="C882" t="s">
        <v>305</v>
      </c>
      <c r="D882" t="s">
        <v>299</v>
      </c>
      <c r="E882" s="83">
        <v>4472000000</v>
      </c>
      <c r="F882" t="s">
        <v>291</v>
      </c>
      <c r="G882" t="s">
        <v>289</v>
      </c>
    </row>
    <row r="883" spans="1:7" x14ac:dyDescent="0.25">
      <c r="A883" t="s">
        <v>313</v>
      </c>
      <c r="B883">
        <v>2007</v>
      </c>
      <c r="C883" t="s">
        <v>149</v>
      </c>
      <c r="D883" t="s">
        <v>300</v>
      </c>
      <c r="E883" s="83">
        <v>24342000000</v>
      </c>
      <c r="F883" t="s">
        <v>288</v>
      </c>
      <c r="G883" t="s">
        <v>289</v>
      </c>
    </row>
    <row r="884" spans="1:7" x14ac:dyDescent="0.25">
      <c r="A884" t="s">
        <v>313</v>
      </c>
      <c r="B884">
        <v>2007</v>
      </c>
      <c r="C884" t="s">
        <v>290</v>
      </c>
      <c r="D884" t="s">
        <v>300</v>
      </c>
      <c r="E884" s="83">
        <v>224000000</v>
      </c>
      <c r="F884" t="s">
        <v>291</v>
      </c>
      <c r="G884" t="s">
        <v>289</v>
      </c>
    </row>
    <row r="885" spans="1:7" x14ac:dyDescent="0.25">
      <c r="A885" t="s">
        <v>313</v>
      </c>
      <c r="B885">
        <v>2007</v>
      </c>
      <c r="C885" t="s">
        <v>292</v>
      </c>
      <c r="D885" t="s">
        <v>300</v>
      </c>
      <c r="E885">
        <v>0</v>
      </c>
      <c r="F885" t="s">
        <v>293</v>
      </c>
      <c r="G885" t="s">
        <v>289</v>
      </c>
    </row>
    <row r="886" spans="1:7" x14ac:dyDescent="0.25">
      <c r="A886" t="s">
        <v>313</v>
      </c>
      <c r="B886">
        <v>2008</v>
      </c>
      <c r="C886" t="s">
        <v>149</v>
      </c>
      <c r="D886" t="s">
        <v>300</v>
      </c>
      <c r="E886" s="83">
        <v>26261000000</v>
      </c>
      <c r="F886" t="s">
        <v>288</v>
      </c>
      <c r="G886" t="s">
        <v>289</v>
      </c>
    </row>
    <row r="887" spans="1:7" x14ac:dyDescent="0.25">
      <c r="A887" t="s">
        <v>313</v>
      </c>
      <c r="B887">
        <v>2008</v>
      </c>
      <c r="C887" t="s">
        <v>290</v>
      </c>
      <c r="D887" t="s">
        <v>300</v>
      </c>
      <c r="E887" s="83">
        <v>368000000</v>
      </c>
      <c r="F887" t="s">
        <v>291</v>
      </c>
      <c r="G887" t="s">
        <v>289</v>
      </c>
    </row>
    <row r="888" spans="1:7" x14ac:dyDescent="0.25">
      <c r="A888" t="s">
        <v>313</v>
      </c>
      <c r="B888">
        <v>2009</v>
      </c>
      <c r="C888" t="s">
        <v>149</v>
      </c>
      <c r="D888" t="s">
        <v>300</v>
      </c>
      <c r="E888" s="83">
        <v>26305000000</v>
      </c>
      <c r="F888" t="s">
        <v>288</v>
      </c>
      <c r="G888" t="s">
        <v>289</v>
      </c>
    </row>
    <row r="889" spans="1:7" x14ac:dyDescent="0.25">
      <c r="A889" t="s">
        <v>313</v>
      </c>
      <c r="B889">
        <v>2009</v>
      </c>
      <c r="C889" t="s">
        <v>304</v>
      </c>
      <c r="D889" t="s">
        <v>300</v>
      </c>
      <c r="E889" s="83">
        <v>75000000</v>
      </c>
      <c r="F889" t="s">
        <v>293</v>
      </c>
      <c r="G889" t="s">
        <v>289</v>
      </c>
    </row>
    <row r="890" spans="1:7" x14ac:dyDescent="0.25">
      <c r="A890" t="s">
        <v>313</v>
      </c>
      <c r="B890">
        <v>2009</v>
      </c>
      <c r="C890" t="s">
        <v>290</v>
      </c>
      <c r="D890" t="s">
        <v>300</v>
      </c>
      <c r="E890" s="83">
        <v>36000000</v>
      </c>
      <c r="F890" t="s">
        <v>291</v>
      </c>
      <c r="G890" t="s">
        <v>289</v>
      </c>
    </row>
    <row r="891" spans="1:7" x14ac:dyDescent="0.25">
      <c r="A891" t="s">
        <v>313</v>
      </c>
      <c r="B891">
        <v>2009</v>
      </c>
      <c r="C891" t="s">
        <v>305</v>
      </c>
      <c r="D891" t="s">
        <v>300</v>
      </c>
      <c r="E891" s="83">
        <v>-127000000</v>
      </c>
      <c r="F891" t="s">
        <v>291</v>
      </c>
      <c r="G891" t="s">
        <v>289</v>
      </c>
    </row>
    <row r="892" spans="1:7" x14ac:dyDescent="0.25">
      <c r="A892" t="s">
        <v>313</v>
      </c>
      <c r="B892">
        <v>2010</v>
      </c>
      <c r="C892" t="s">
        <v>149</v>
      </c>
      <c r="D892" t="s">
        <v>300</v>
      </c>
      <c r="E892" s="83">
        <v>27700000000</v>
      </c>
      <c r="F892" t="s">
        <v>288</v>
      </c>
      <c r="G892" t="s">
        <v>289</v>
      </c>
    </row>
    <row r="893" spans="1:7" x14ac:dyDescent="0.25">
      <c r="A893" t="s">
        <v>313</v>
      </c>
      <c r="B893">
        <v>2010</v>
      </c>
      <c r="C893" t="s">
        <v>305</v>
      </c>
      <c r="D893" t="s">
        <v>300</v>
      </c>
      <c r="E893" s="83">
        <v>247000000</v>
      </c>
      <c r="F893" t="s">
        <v>291</v>
      </c>
      <c r="G893" t="s">
        <v>289</v>
      </c>
    </row>
    <row r="894" spans="1:7" x14ac:dyDescent="0.25">
      <c r="A894" t="s">
        <v>313</v>
      </c>
      <c r="B894">
        <v>2010</v>
      </c>
      <c r="C894" t="s">
        <v>306</v>
      </c>
      <c r="D894" t="s">
        <v>300</v>
      </c>
      <c r="E894">
        <v>0</v>
      </c>
      <c r="F894" t="s">
        <v>295</v>
      </c>
      <c r="G894" t="s">
        <v>289</v>
      </c>
    </row>
    <row r="895" spans="1:7" x14ac:dyDescent="0.25">
      <c r="A895" t="s">
        <v>313</v>
      </c>
      <c r="B895">
        <v>2011</v>
      </c>
      <c r="C895" t="s">
        <v>149</v>
      </c>
      <c r="D895" t="s">
        <v>300</v>
      </c>
      <c r="E895" s="83">
        <v>26982000000</v>
      </c>
      <c r="F895" t="s">
        <v>288</v>
      </c>
      <c r="G895" t="s">
        <v>289</v>
      </c>
    </row>
    <row r="896" spans="1:7" x14ac:dyDescent="0.25">
      <c r="A896" t="s">
        <v>313</v>
      </c>
      <c r="B896">
        <v>2011</v>
      </c>
      <c r="C896" t="s">
        <v>305</v>
      </c>
      <c r="D896" t="s">
        <v>300</v>
      </c>
      <c r="E896" s="83">
        <v>499000000</v>
      </c>
      <c r="F896" t="s">
        <v>291</v>
      </c>
      <c r="G896" t="s">
        <v>289</v>
      </c>
    </row>
    <row r="897" spans="1:7" x14ac:dyDescent="0.25">
      <c r="A897" t="s">
        <v>313</v>
      </c>
      <c r="B897">
        <v>2012</v>
      </c>
      <c r="C897" t="s">
        <v>149</v>
      </c>
      <c r="D897" t="s">
        <v>300</v>
      </c>
      <c r="E897" s="83">
        <v>26113000000</v>
      </c>
      <c r="F897" t="s">
        <v>288</v>
      </c>
      <c r="G897" t="s">
        <v>289</v>
      </c>
    </row>
    <row r="898" spans="1:7" x14ac:dyDescent="0.25">
      <c r="A898" t="s">
        <v>313</v>
      </c>
      <c r="B898">
        <v>2012</v>
      </c>
      <c r="C898" t="s">
        <v>305</v>
      </c>
      <c r="D898" t="s">
        <v>300</v>
      </c>
      <c r="E898" s="83">
        <v>260000000</v>
      </c>
      <c r="F898" t="s">
        <v>291</v>
      </c>
      <c r="G898" t="s">
        <v>289</v>
      </c>
    </row>
    <row r="899" spans="1:7" x14ac:dyDescent="0.25">
      <c r="A899" t="s">
        <v>313</v>
      </c>
      <c r="B899">
        <v>2007</v>
      </c>
      <c r="C899" t="s">
        <v>149</v>
      </c>
      <c r="D899" t="s">
        <v>301</v>
      </c>
      <c r="E899" s="83">
        <v>2285000000</v>
      </c>
      <c r="F899" t="s">
        <v>288</v>
      </c>
      <c r="G899" t="s">
        <v>289</v>
      </c>
    </row>
    <row r="900" spans="1:7" x14ac:dyDescent="0.25">
      <c r="A900" t="s">
        <v>313</v>
      </c>
      <c r="B900">
        <v>2007</v>
      </c>
      <c r="C900" t="s">
        <v>290</v>
      </c>
      <c r="D900" t="s">
        <v>301</v>
      </c>
      <c r="E900" s="83">
        <v>43000000</v>
      </c>
      <c r="F900" t="s">
        <v>291</v>
      </c>
      <c r="G900" t="s">
        <v>289</v>
      </c>
    </row>
    <row r="901" spans="1:7" x14ac:dyDescent="0.25">
      <c r="A901" t="s">
        <v>313</v>
      </c>
      <c r="B901">
        <v>2007</v>
      </c>
      <c r="C901" t="s">
        <v>292</v>
      </c>
      <c r="D901" t="s">
        <v>301</v>
      </c>
      <c r="E901">
        <v>0</v>
      </c>
      <c r="F901" t="s">
        <v>293</v>
      </c>
      <c r="G901" t="s">
        <v>289</v>
      </c>
    </row>
    <row r="902" spans="1:7" x14ac:dyDescent="0.25">
      <c r="A902" t="s">
        <v>313</v>
      </c>
      <c r="B902">
        <v>2008</v>
      </c>
      <c r="C902" t="s">
        <v>149</v>
      </c>
      <c r="D902" t="s">
        <v>301</v>
      </c>
      <c r="E902" s="83">
        <v>2507000000</v>
      </c>
      <c r="F902" t="s">
        <v>288</v>
      </c>
      <c r="G902" t="s">
        <v>289</v>
      </c>
    </row>
    <row r="903" spans="1:7" x14ac:dyDescent="0.25">
      <c r="A903" t="s">
        <v>313</v>
      </c>
      <c r="B903">
        <v>2008</v>
      </c>
      <c r="C903" t="s">
        <v>290</v>
      </c>
      <c r="D903" t="s">
        <v>301</v>
      </c>
      <c r="E903" s="83">
        <v>582000000</v>
      </c>
      <c r="F903" t="s">
        <v>291</v>
      </c>
      <c r="G903" t="s">
        <v>289</v>
      </c>
    </row>
    <row r="904" spans="1:7" x14ac:dyDescent="0.25">
      <c r="A904" t="s">
        <v>313</v>
      </c>
      <c r="B904">
        <v>2009</v>
      </c>
      <c r="C904" t="s">
        <v>149</v>
      </c>
      <c r="D904" t="s">
        <v>301</v>
      </c>
      <c r="E904" s="83">
        <v>2591000000</v>
      </c>
      <c r="F904" t="s">
        <v>288</v>
      </c>
      <c r="G904" t="s">
        <v>289</v>
      </c>
    </row>
    <row r="905" spans="1:7" x14ac:dyDescent="0.25">
      <c r="A905" t="s">
        <v>313</v>
      </c>
      <c r="B905">
        <v>2009</v>
      </c>
      <c r="C905" t="s">
        <v>304</v>
      </c>
      <c r="D905" t="s">
        <v>301</v>
      </c>
      <c r="E905" s="83">
        <v>230000000</v>
      </c>
      <c r="F905" t="s">
        <v>293</v>
      </c>
      <c r="G905" t="s">
        <v>289</v>
      </c>
    </row>
    <row r="906" spans="1:7" x14ac:dyDescent="0.25">
      <c r="A906" t="s">
        <v>313</v>
      </c>
      <c r="B906">
        <v>2009</v>
      </c>
      <c r="C906" t="s">
        <v>290</v>
      </c>
      <c r="D906" t="s">
        <v>301</v>
      </c>
      <c r="E906">
        <v>0</v>
      </c>
      <c r="F906" t="s">
        <v>291</v>
      </c>
      <c r="G906" t="s">
        <v>289</v>
      </c>
    </row>
    <row r="907" spans="1:7" x14ac:dyDescent="0.25">
      <c r="A907" t="s">
        <v>313</v>
      </c>
      <c r="B907">
        <v>2009</v>
      </c>
      <c r="C907" t="s">
        <v>305</v>
      </c>
      <c r="D907" t="s">
        <v>301</v>
      </c>
      <c r="E907" s="83">
        <v>282000000</v>
      </c>
      <c r="F907" t="s">
        <v>291</v>
      </c>
      <c r="G907" t="s">
        <v>289</v>
      </c>
    </row>
    <row r="908" spans="1:7" x14ac:dyDescent="0.25">
      <c r="A908" t="s">
        <v>313</v>
      </c>
      <c r="B908">
        <v>2010</v>
      </c>
      <c r="C908" t="s">
        <v>149</v>
      </c>
      <c r="D908" t="s">
        <v>301</v>
      </c>
      <c r="E908" s="83">
        <v>2317000000</v>
      </c>
      <c r="F908" t="s">
        <v>288</v>
      </c>
      <c r="G908" t="s">
        <v>289</v>
      </c>
    </row>
    <row r="909" spans="1:7" x14ac:dyDescent="0.25">
      <c r="A909" t="s">
        <v>313</v>
      </c>
      <c r="B909">
        <v>2010</v>
      </c>
      <c r="C909" t="s">
        <v>305</v>
      </c>
      <c r="D909" t="s">
        <v>301</v>
      </c>
      <c r="E909" s="83">
        <v>881000000</v>
      </c>
      <c r="F909" t="s">
        <v>291</v>
      </c>
      <c r="G909" t="s">
        <v>289</v>
      </c>
    </row>
    <row r="910" spans="1:7" x14ac:dyDescent="0.25">
      <c r="A910" t="s">
        <v>313</v>
      </c>
      <c r="B910">
        <v>2010</v>
      </c>
      <c r="C910" t="s">
        <v>306</v>
      </c>
      <c r="D910" t="s">
        <v>301</v>
      </c>
      <c r="E910">
        <v>0</v>
      </c>
      <c r="F910" t="s">
        <v>295</v>
      </c>
      <c r="G910" t="s">
        <v>289</v>
      </c>
    </row>
    <row r="911" spans="1:7" x14ac:dyDescent="0.25">
      <c r="A911" t="s">
        <v>313</v>
      </c>
      <c r="B911">
        <v>2011</v>
      </c>
      <c r="C911" t="s">
        <v>149</v>
      </c>
      <c r="D911" t="s">
        <v>301</v>
      </c>
      <c r="E911" s="83">
        <v>1416000000</v>
      </c>
      <c r="F911" t="s">
        <v>288</v>
      </c>
      <c r="G911" t="s">
        <v>289</v>
      </c>
    </row>
    <row r="912" spans="1:7" x14ac:dyDescent="0.25">
      <c r="A912" t="s">
        <v>313</v>
      </c>
      <c r="B912">
        <v>2011</v>
      </c>
      <c r="C912" t="s">
        <v>305</v>
      </c>
      <c r="D912" t="s">
        <v>301</v>
      </c>
      <c r="E912" s="83">
        <v>195000000</v>
      </c>
      <c r="F912" t="s">
        <v>291</v>
      </c>
      <c r="G912" t="s">
        <v>289</v>
      </c>
    </row>
    <row r="913" spans="1:7" x14ac:dyDescent="0.25">
      <c r="A913" t="s">
        <v>313</v>
      </c>
      <c r="B913">
        <v>2012</v>
      </c>
      <c r="C913" t="s">
        <v>149</v>
      </c>
      <c r="D913" t="s">
        <v>301</v>
      </c>
      <c r="E913" s="83">
        <v>1468000000</v>
      </c>
      <c r="F913" t="s">
        <v>288</v>
      </c>
      <c r="G913" t="s">
        <v>289</v>
      </c>
    </row>
    <row r="914" spans="1:7" x14ac:dyDescent="0.25">
      <c r="A914" t="s">
        <v>313</v>
      </c>
      <c r="B914">
        <v>2012</v>
      </c>
      <c r="C914" t="s">
        <v>305</v>
      </c>
      <c r="D914" t="s">
        <v>301</v>
      </c>
      <c r="E914" s="83">
        <v>-35000000</v>
      </c>
      <c r="F914" t="s">
        <v>291</v>
      </c>
      <c r="G914" t="s">
        <v>289</v>
      </c>
    </row>
    <row r="915" spans="1:7" x14ac:dyDescent="0.25">
      <c r="A915" t="s">
        <v>313</v>
      </c>
      <c r="B915">
        <v>2007</v>
      </c>
      <c r="C915" t="s">
        <v>149</v>
      </c>
      <c r="D915" t="s">
        <v>302</v>
      </c>
      <c r="E915" s="83">
        <v>1900000000</v>
      </c>
      <c r="F915" t="s">
        <v>288</v>
      </c>
      <c r="G915" t="s">
        <v>289</v>
      </c>
    </row>
    <row r="916" spans="1:7" x14ac:dyDescent="0.25">
      <c r="A916" t="s">
        <v>313</v>
      </c>
      <c r="B916">
        <v>2007</v>
      </c>
      <c r="C916" t="s">
        <v>290</v>
      </c>
      <c r="D916" t="s">
        <v>302</v>
      </c>
      <c r="E916">
        <v>0</v>
      </c>
      <c r="F916" t="s">
        <v>291</v>
      </c>
      <c r="G916" t="s">
        <v>289</v>
      </c>
    </row>
    <row r="917" spans="1:7" x14ac:dyDescent="0.25">
      <c r="A917" t="s">
        <v>313</v>
      </c>
      <c r="B917">
        <v>2007</v>
      </c>
      <c r="C917" t="s">
        <v>292</v>
      </c>
      <c r="D917" t="s">
        <v>302</v>
      </c>
      <c r="E917">
        <v>0</v>
      </c>
      <c r="F917" t="s">
        <v>293</v>
      </c>
      <c r="G917" t="s">
        <v>289</v>
      </c>
    </row>
    <row r="918" spans="1:7" x14ac:dyDescent="0.25">
      <c r="A918" t="s">
        <v>313</v>
      </c>
      <c r="B918">
        <v>2008</v>
      </c>
      <c r="C918" t="s">
        <v>149</v>
      </c>
      <c r="D918" t="s">
        <v>302</v>
      </c>
      <c r="E918" s="83">
        <v>1001000000</v>
      </c>
      <c r="F918" t="s">
        <v>288</v>
      </c>
      <c r="G918" t="s">
        <v>289</v>
      </c>
    </row>
    <row r="919" spans="1:7" x14ac:dyDescent="0.25">
      <c r="A919" t="s">
        <v>313</v>
      </c>
      <c r="B919">
        <v>2008</v>
      </c>
      <c r="C919" t="s">
        <v>290</v>
      </c>
      <c r="D919" t="s">
        <v>302</v>
      </c>
      <c r="E919">
        <v>0</v>
      </c>
      <c r="F919" t="s">
        <v>291</v>
      </c>
      <c r="G919" t="s">
        <v>289</v>
      </c>
    </row>
    <row r="920" spans="1:7" x14ac:dyDescent="0.25">
      <c r="A920" t="s">
        <v>313</v>
      </c>
      <c r="B920">
        <v>2009</v>
      </c>
      <c r="C920" t="s">
        <v>149</v>
      </c>
      <c r="D920" t="s">
        <v>302</v>
      </c>
      <c r="E920" s="83">
        <v>990000000</v>
      </c>
      <c r="F920" t="s">
        <v>288</v>
      </c>
      <c r="G920" t="s">
        <v>289</v>
      </c>
    </row>
    <row r="921" spans="1:7" x14ac:dyDescent="0.25">
      <c r="A921" t="s">
        <v>313</v>
      </c>
      <c r="B921">
        <v>2009</v>
      </c>
      <c r="C921" t="s">
        <v>304</v>
      </c>
      <c r="D921" t="s">
        <v>302</v>
      </c>
      <c r="E921" s="83">
        <v>97000000</v>
      </c>
      <c r="F921" t="s">
        <v>293</v>
      </c>
      <c r="G921" t="s">
        <v>289</v>
      </c>
    </row>
    <row r="922" spans="1:7" x14ac:dyDescent="0.25">
      <c r="A922" t="s">
        <v>313</v>
      </c>
      <c r="B922">
        <v>2009</v>
      </c>
      <c r="C922" t="s">
        <v>290</v>
      </c>
      <c r="D922" t="s">
        <v>302</v>
      </c>
      <c r="E922">
        <v>0</v>
      </c>
      <c r="F922" t="s">
        <v>291</v>
      </c>
      <c r="G922" t="s">
        <v>289</v>
      </c>
    </row>
    <row r="923" spans="1:7" x14ac:dyDescent="0.25">
      <c r="A923" t="s">
        <v>313</v>
      </c>
      <c r="B923">
        <v>2009</v>
      </c>
      <c r="C923" t="s">
        <v>305</v>
      </c>
      <c r="D923" t="s">
        <v>302</v>
      </c>
      <c r="E923">
        <v>0</v>
      </c>
      <c r="F923" t="s">
        <v>291</v>
      </c>
      <c r="G923" t="s">
        <v>289</v>
      </c>
    </row>
    <row r="924" spans="1:7" x14ac:dyDescent="0.25">
      <c r="A924" t="s">
        <v>313</v>
      </c>
      <c r="B924">
        <v>2010</v>
      </c>
      <c r="C924" t="s">
        <v>149</v>
      </c>
      <c r="D924" t="s">
        <v>302</v>
      </c>
      <c r="E924" s="83">
        <v>569000000</v>
      </c>
      <c r="F924" t="s">
        <v>288</v>
      </c>
      <c r="G924" t="s">
        <v>289</v>
      </c>
    </row>
    <row r="925" spans="1:7" x14ac:dyDescent="0.25">
      <c r="A925" t="s">
        <v>313</v>
      </c>
      <c r="B925">
        <v>2010</v>
      </c>
      <c r="C925" t="s">
        <v>305</v>
      </c>
      <c r="D925" t="s">
        <v>302</v>
      </c>
      <c r="E925" s="83">
        <v>8000000</v>
      </c>
      <c r="F925" t="s">
        <v>291</v>
      </c>
      <c r="G925" t="s">
        <v>289</v>
      </c>
    </row>
    <row r="926" spans="1:7" x14ac:dyDescent="0.25">
      <c r="A926" t="s">
        <v>313</v>
      </c>
      <c r="B926">
        <v>2010</v>
      </c>
      <c r="C926" t="s">
        <v>306</v>
      </c>
      <c r="D926" t="s">
        <v>302</v>
      </c>
      <c r="E926">
        <v>0</v>
      </c>
      <c r="F926" t="s">
        <v>295</v>
      </c>
      <c r="G926" t="s">
        <v>289</v>
      </c>
    </row>
    <row r="927" spans="1:7" x14ac:dyDescent="0.25">
      <c r="A927" t="s">
        <v>313</v>
      </c>
      <c r="B927">
        <v>2011</v>
      </c>
      <c r="C927" t="s">
        <v>149</v>
      </c>
      <c r="D927" t="s">
        <v>302</v>
      </c>
      <c r="E927" s="83">
        <v>591000000</v>
      </c>
      <c r="F927" t="s">
        <v>288</v>
      </c>
      <c r="G927" t="s">
        <v>289</v>
      </c>
    </row>
    <row r="928" spans="1:7" x14ac:dyDescent="0.25">
      <c r="A928" t="s">
        <v>313</v>
      </c>
      <c r="B928">
        <v>2011</v>
      </c>
      <c r="C928" t="s">
        <v>305</v>
      </c>
      <c r="D928" t="s">
        <v>302</v>
      </c>
      <c r="E928">
        <v>0</v>
      </c>
      <c r="F928" t="s">
        <v>291</v>
      </c>
      <c r="G928" t="s">
        <v>289</v>
      </c>
    </row>
    <row r="929" spans="1:7" x14ac:dyDescent="0.25">
      <c r="A929" t="s">
        <v>313</v>
      </c>
      <c r="B929">
        <v>2012</v>
      </c>
      <c r="C929" t="s">
        <v>149</v>
      </c>
      <c r="D929" t="s">
        <v>302</v>
      </c>
      <c r="E929" s="83">
        <v>490000000</v>
      </c>
      <c r="F929" t="s">
        <v>288</v>
      </c>
      <c r="G929" t="s">
        <v>289</v>
      </c>
    </row>
    <row r="930" spans="1:7" x14ac:dyDescent="0.25">
      <c r="A930" t="s">
        <v>313</v>
      </c>
      <c r="B930">
        <v>2012</v>
      </c>
      <c r="C930" t="s">
        <v>305</v>
      </c>
      <c r="D930" t="s">
        <v>302</v>
      </c>
      <c r="E930">
        <v>0</v>
      </c>
      <c r="F930" t="s">
        <v>291</v>
      </c>
      <c r="G930" t="s">
        <v>289</v>
      </c>
    </row>
    <row r="931" spans="1:7" x14ac:dyDescent="0.25">
      <c r="A931" t="s">
        <v>313</v>
      </c>
      <c r="B931">
        <v>2007</v>
      </c>
      <c r="C931" t="s">
        <v>149</v>
      </c>
      <c r="D931" t="s">
        <v>303</v>
      </c>
      <c r="E931" s="83">
        <v>44000000</v>
      </c>
      <c r="F931" t="s">
        <v>288</v>
      </c>
      <c r="G931" t="s">
        <v>289</v>
      </c>
    </row>
    <row r="932" spans="1:7" x14ac:dyDescent="0.25">
      <c r="A932" t="s">
        <v>313</v>
      </c>
      <c r="B932">
        <v>2007</v>
      </c>
      <c r="C932" t="s">
        <v>290</v>
      </c>
      <c r="D932" t="s">
        <v>303</v>
      </c>
      <c r="E932">
        <v>0</v>
      </c>
      <c r="F932" t="s">
        <v>291</v>
      </c>
      <c r="G932" t="s">
        <v>289</v>
      </c>
    </row>
    <row r="933" spans="1:7" x14ac:dyDescent="0.25">
      <c r="A933" t="s">
        <v>313</v>
      </c>
      <c r="B933">
        <v>2007</v>
      </c>
      <c r="C933" t="s">
        <v>292</v>
      </c>
      <c r="D933" t="s">
        <v>303</v>
      </c>
      <c r="E933">
        <v>0</v>
      </c>
      <c r="F933" t="s">
        <v>293</v>
      </c>
      <c r="G933" t="s">
        <v>289</v>
      </c>
    </row>
    <row r="934" spans="1:7" x14ac:dyDescent="0.25">
      <c r="A934" t="s">
        <v>313</v>
      </c>
      <c r="B934">
        <v>2008</v>
      </c>
      <c r="C934" t="s">
        <v>149</v>
      </c>
      <c r="D934" t="s">
        <v>303</v>
      </c>
      <c r="E934" s="83">
        <v>60000000</v>
      </c>
      <c r="F934" t="s">
        <v>288</v>
      </c>
      <c r="G934" t="s">
        <v>289</v>
      </c>
    </row>
    <row r="935" spans="1:7" x14ac:dyDescent="0.25">
      <c r="A935" t="s">
        <v>313</v>
      </c>
      <c r="B935">
        <v>2008</v>
      </c>
      <c r="C935" t="s">
        <v>290</v>
      </c>
      <c r="D935" t="s">
        <v>303</v>
      </c>
      <c r="E935" s="83">
        <v>548000000</v>
      </c>
      <c r="F935" t="s">
        <v>291</v>
      </c>
      <c r="G935" t="s">
        <v>289</v>
      </c>
    </row>
    <row r="936" spans="1:7" x14ac:dyDescent="0.25">
      <c r="A936" t="s">
        <v>313</v>
      </c>
      <c r="B936">
        <v>2009</v>
      </c>
      <c r="C936" t="s">
        <v>149</v>
      </c>
      <c r="D936" t="s">
        <v>303</v>
      </c>
      <c r="E936" s="83">
        <v>61000000</v>
      </c>
      <c r="F936" t="s">
        <v>288</v>
      </c>
      <c r="G936" t="s">
        <v>289</v>
      </c>
    </row>
    <row r="937" spans="1:7" x14ac:dyDescent="0.25">
      <c r="A937" t="s">
        <v>313</v>
      </c>
      <c r="B937">
        <v>2009</v>
      </c>
      <c r="C937" t="s">
        <v>304</v>
      </c>
      <c r="D937" t="s">
        <v>303</v>
      </c>
      <c r="E937">
        <v>0</v>
      </c>
      <c r="F937" t="s">
        <v>293</v>
      </c>
      <c r="G937" t="s">
        <v>289</v>
      </c>
    </row>
    <row r="938" spans="1:7" x14ac:dyDescent="0.25">
      <c r="A938" t="s">
        <v>313</v>
      </c>
      <c r="B938">
        <v>2009</v>
      </c>
      <c r="C938" t="s">
        <v>290</v>
      </c>
      <c r="D938" t="s">
        <v>303</v>
      </c>
      <c r="E938">
        <v>0</v>
      </c>
      <c r="F938" t="s">
        <v>291</v>
      </c>
      <c r="G938" t="s">
        <v>289</v>
      </c>
    </row>
    <row r="939" spans="1:7" x14ac:dyDescent="0.25">
      <c r="A939" t="s">
        <v>313</v>
      </c>
      <c r="B939">
        <v>2009</v>
      </c>
      <c r="C939" t="s">
        <v>305</v>
      </c>
      <c r="D939" t="s">
        <v>303</v>
      </c>
      <c r="E939" s="83">
        <v>15000000</v>
      </c>
      <c r="F939" t="s">
        <v>291</v>
      </c>
      <c r="G939" t="s">
        <v>289</v>
      </c>
    </row>
    <row r="940" spans="1:7" x14ac:dyDescent="0.25">
      <c r="A940" t="s">
        <v>313</v>
      </c>
      <c r="B940">
        <v>2010</v>
      </c>
      <c r="C940" t="s">
        <v>149</v>
      </c>
      <c r="D940" t="s">
        <v>303</v>
      </c>
      <c r="E940" s="83">
        <v>64000000</v>
      </c>
      <c r="F940" t="s">
        <v>288</v>
      </c>
      <c r="G940" t="s">
        <v>289</v>
      </c>
    </row>
    <row r="941" spans="1:7" x14ac:dyDescent="0.25">
      <c r="A941" t="s">
        <v>313</v>
      </c>
      <c r="B941">
        <v>2010</v>
      </c>
      <c r="C941" t="s">
        <v>305</v>
      </c>
      <c r="D941" t="s">
        <v>303</v>
      </c>
      <c r="E941" s="83">
        <v>863000000</v>
      </c>
      <c r="F941" t="s">
        <v>291</v>
      </c>
      <c r="G941" t="s">
        <v>289</v>
      </c>
    </row>
    <row r="942" spans="1:7" x14ac:dyDescent="0.25">
      <c r="A942" t="s">
        <v>313</v>
      </c>
      <c r="B942">
        <v>2010</v>
      </c>
      <c r="C942" t="s">
        <v>306</v>
      </c>
      <c r="D942" t="s">
        <v>303</v>
      </c>
      <c r="E942">
        <v>0</v>
      </c>
      <c r="F942" t="s">
        <v>295</v>
      </c>
      <c r="G942" t="s">
        <v>289</v>
      </c>
    </row>
    <row r="943" spans="1:7" x14ac:dyDescent="0.25">
      <c r="A943" t="s">
        <v>313</v>
      </c>
      <c r="B943">
        <v>2011</v>
      </c>
      <c r="C943" t="s">
        <v>149</v>
      </c>
      <c r="D943" t="s">
        <v>303</v>
      </c>
      <c r="E943" s="83">
        <v>67000000</v>
      </c>
      <c r="F943" t="s">
        <v>288</v>
      </c>
      <c r="G943" t="s">
        <v>289</v>
      </c>
    </row>
    <row r="944" spans="1:7" x14ac:dyDescent="0.25">
      <c r="A944" t="s">
        <v>313</v>
      </c>
      <c r="B944">
        <v>2011</v>
      </c>
      <c r="C944" t="s">
        <v>305</v>
      </c>
      <c r="D944" t="s">
        <v>303</v>
      </c>
      <c r="E944" s="83">
        <v>17000000</v>
      </c>
      <c r="F944" t="s">
        <v>291</v>
      </c>
      <c r="G944" t="s">
        <v>289</v>
      </c>
    </row>
    <row r="945" spans="1:7" x14ac:dyDescent="0.25">
      <c r="A945" t="s">
        <v>313</v>
      </c>
      <c r="B945">
        <v>2012</v>
      </c>
      <c r="C945" t="s">
        <v>149</v>
      </c>
      <c r="D945" t="s">
        <v>303</v>
      </c>
      <c r="E945" s="83">
        <v>65000000</v>
      </c>
      <c r="F945" t="s">
        <v>288</v>
      </c>
      <c r="G945" t="s">
        <v>289</v>
      </c>
    </row>
    <row r="946" spans="1:7" x14ac:dyDescent="0.25">
      <c r="A946" t="s">
        <v>313</v>
      </c>
      <c r="B946">
        <v>2012</v>
      </c>
      <c r="C946" t="s">
        <v>305</v>
      </c>
      <c r="D946" t="s">
        <v>303</v>
      </c>
      <c r="E946" s="83">
        <v>12000000</v>
      </c>
      <c r="F946" t="s">
        <v>291</v>
      </c>
      <c r="G946" t="s">
        <v>289</v>
      </c>
    </row>
    <row r="947" spans="1:7" x14ac:dyDescent="0.25">
      <c r="A947" t="s">
        <v>313</v>
      </c>
      <c r="B947">
        <v>2013</v>
      </c>
      <c r="C947" t="s">
        <v>149</v>
      </c>
      <c r="D947" t="s">
        <v>287</v>
      </c>
      <c r="E947" s="83">
        <v>34704000000</v>
      </c>
      <c r="F947" t="s">
        <v>288</v>
      </c>
      <c r="G947" t="s">
        <v>289</v>
      </c>
    </row>
    <row r="948" spans="1:7" x14ac:dyDescent="0.25">
      <c r="A948" t="s">
        <v>313</v>
      </c>
      <c r="B948">
        <v>2013</v>
      </c>
      <c r="C948" t="s">
        <v>305</v>
      </c>
      <c r="D948" t="s">
        <v>287</v>
      </c>
      <c r="E948" s="83">
        <v>900000000</v>
      </c>
      <c r="F948" t="s">
        <v>291</v>
      </c>
      <c r="G948" t="s">
        <v>289</v>
      </c>
    </row>
    <row r="949" spans="1:7" x14ac:dyDescent="0.25">
      <c r="A949" t="s">
        <v>313</v>
      </c>
      <c r="B949">
        <v>2013</v>
      </c>
      <c r="C949" t="s">
        <v>307</v>
      </c>
      <c r="D949" t="s">
        <v>287</v>
      </c>
      <c r="E949">
        <v>0</v>
      </c>
      <c r="F949" t="s">
        <v>295</v>
      </c>
      <c r="G949" t="s">
        <v>289</v>
      </c>
    </row>
    <row r="950" spans="1:7" x14ac:dyDescent="0.25">
      <c r="A950" t="s">
        <v>313</v>
      </c>
      <c r="B950">
        <v>2014</v>
      </c>
      <c r="C950" t="s">
        <v>149</v>
      </c>
      <c r="D950" t="s">
        <v>287</v>
      </c>
      <c r="E950" s="83">
        <v>35103000000</v>
      </c>
      <c r="F950" t="s">
        <v>288</v>
      </c>
      <c r="G950" t="s">
        <v>289</v>
      </c>
    </row>
    <row r="951" spans="1:7" x14ac:dyDescent="0.25">
      <c r="A951" t="s">
        <v>313</v>
      </c>
      <c r="B951">
        <v>2014</v>
      </c>
      <c r="C951" t="s">
        <v>305</v>
      </c>
      <c r="D951" t="s">
        <v>287</v>
      </c>
      <c r="E951" s="83">
        <v>784000000</v>
      </c>
      <c r="F951" t="s">
        <v>291</v>
      </c>
      <c r="G951" t="s">
        <v>289</v>
      </c>
    </row>
    <row r="952" spans="1:7" x14ac:dyDescent="0.25">
      <c r="A952" t="s">
        <v>313</v>
      </c>
      <c r="B952">
        <v>2014</v>
      </c>
      <c r="C952" t="s">
        <v>308</v>
      </c>
      <c r="D952" t="s">
        <v>287</v>
      </c>
      <c r="E952">
        <v>0</v>
      </c>
      <c r="F952" t="s">
        <v>293</v>
      </c>
      <c r="G952" t="s">
        <v>289</v>
      </c>
    </row>
    <row r="953" spans="1:7" x14ac:dyDescent="0.25">
      <c r="A953" t="s">
        <v>313</v>
      </c>
      <c r="B953">
        <v>2015</v>
      </c>
      <c r="C953" t="s">
        <v>149</v>
      </c>
      <c r="D953" t="s">
        <v>287</v>
      </c>
      <c r="E953" s="83">
        <v>33617000000</v>
      </c>
      <c r="F953" t="s">
        <v>288</v>
      </c>
      <c r="G953" t="s">
        <v>289</v>
      </c>
    </row>
    <row r="954" spans="1:7" x14ac:dyDescent="0.25">
      <c r="A954" t="s">
        <v>313</v>
      </c>
      <c r="B954">
        <v>2015</v>
      </c>
      <c r="C954" t="s">
        <v>305</v>
      </c>
      <c r="D954" t="s">
        <v>287</v>
      </c>
      <c r="E954" s="83">
        <v>756000000</v>
      </c>
      <c r="F954" t="s">
        <v>291</v>
      </c>
      <c r="G954" t="s">
        <v>289</v>
      </c>
    </row>
    <row r="955" spans="1:7" x14ac:dyDescent="0.25">
      <c r="A955" t="s">
        <v>313</v>
      </c>
      <c r="B955">
        <v>2015</v>
      </c>
      <c r="C955" t="s">
        <v>309</v>
      </c>
      <c r="D955" t="s">
        <v>287</v>
      </c>
      <c r="E955">
        <v>0</v>
      </c>
      <c r="F955" t="s">
        <v>295</v>
      </c>
      <c r="G955" t="s">
        <v>289</v>
      </c>
    </row>
    <row r="956" spans="1:7" x14ac:dyDescent="0.25">
      <c r="A956" t="s">
        <v>313</v>
      </c>
      <c r="B956">
        <v>2016</v>
      </c>
      <c r="C956" t="s">
        <v>149</v>
      </c>
      <c r="D956" t="s">
        <v>287</v>
      </c>
      <c r="E956" s="83">
        <v>34026000000</v>
      </c>
      <c r="F956" t="s">
        <v>288</v>
      </c>
      <c r="G956" t="s">
        <v>289</v>
      </c>
    </row>
    <row r="957" spans="1:7" x14ac:dyDescent="0.25">
      <c r="A957" t="s">
        <v>313</v>
      </c>
      <c r="B957">
        <v>2016</v>
      </c>
      <c r="C957" t="s">
        <v>305</v>
      </c>
      <c r="D957" t="s">
        <v>287</v>
      </c>
      <c r="E957" s="83">
        <v>778000000</v>
      </c>
      <c r="F957" t="s">
        <v>291</v>
      </c>
      <c r="G957" t="s">
        <v>289</v>
      </c>
    </row>
    <row r="958" spans="1:7" x14ac:dyDescent="0.25">
      <c r="A958" t="s">
        <v>313</v>
      </c>
      <c r="B958">
        <v>2017</v>
      </c>
      <c r="C958" t="s">
        <v>149</v>
      </c>
      <c r="D958" t="s">
        <v>287</v>
      </c>
      <c r="E958" s="83">
        <v>34570000000</v>
      </c>
      <c r="F958" t="s">
        <v>288</v>
      </c>
      <c r="G958" t="s">
        <v>289</v>
      </c>
    </row>
    <row r="959" spans="1:7" x14ac:dyDescent="0.25">
      <c r="A959" t="s">
        <v>313</v>
      </c>
      <c r="B959">
        <v>2017</v>
      </c>
      <c r="C959" t="s">
        <v>305</v>
      </c>
      <c r="D959" t="s">
        <v>287</v>
      </c>
      <c r="E959" s="83">
        <v>915000000</v>
      </c>
      <c r="F959" t="s">
        <v>291</v>
      </c>
      <c r="G959" t="s">
        <v>289</v>
      </c>
    </row>
    <row r="960" spans="1:7" x14ac:dyDescent="0.25">
      <c r="A960" t="s">
        <v>313</v>
      </c>
      <c r="B960">
        <v>2018</v>
      </c>
      <c r="C960" t="s">
        <v>149</v>
      </c>
      <c r="D960" t="s">
        <v>287</v>
      </c>
      <c r="E960" s="83">
        <v>34693000000</v>
      </c>
      <c r="F960" t="s">
        <v>288</v>
      </c>
      <c r="G960" t="s">
        <v>289</v>
      </c>
    </row>
    <row r="961" spans="1:7" x14ac:dyDescent="0.25">
      <c r="A961" t="s">
        <v>313</v>
      </c>
      <c r="B961">
        <v>2018</v>
      </c>
      <c r="C961" t="s">
        <v>305</v>
      </c>
      <c r="D961" t="s">
        <v>287</v>
      </c>
      <c r="E961" s="83">
        <v>915000000</v>
      </c>
      <c r="F961" t="s">
        <v>291</v>
      </c>
      <c r="G961" t="s">
        <v>289</v>
      </c>
    </row>
    <row r="962" spans="1:7" x14ac:dyDescent="0.25">
      <c r="A962" t="s">
        <v>313</v>
      </c>
      <c r="B962">
        <v>2018</v>
      </c>
      <c r="C962" t="s">
        <v>310</v>
      </c>
      <c r="D962" t="s">
        <v>287</v>
      </c>
      <c r="E962">
        <v>0</v>
      </c>
      <c r="F962" t="s">
        <v>311</v>
      </c>
      <c r="G962" t="s">
        <v>289</v>
      </c>
    </row>
    <row r="963" spans="1:7" x14ac:dyDescent="0.25">
      <c r="A963" t="s">
        <v>313</v>
      </c>
      <c r="B963">
        <v>2019</v>
      </c>
      <c r="C963" t="s">
        <v>149</v>
      </c>
      <c r="D963" t="s">
        <v>287</v>
      </c>
      <c r="E963" s="83">
        <v>37963000000</v>
      </c>
      <c r="F963" t="s">
        <v>288</v>
      </c>
      <c r="G963" t="s">
        <v>289</v>
      </c>
    </row>
    <row r="964" spans="1:7" x14ac:dyDescent="0.25">
      <c r="A964" t="s">
        <v>313</v>
      </c>
      <c r="B964">
        <v>2019</v>
      </c>
      <c r="C964" t="s">
        <v>305</v>
      </c>
      <c r="D964" t="s">
        <v>287</v>
      </c>
      <c r="E964" s="83">
        <v>991000000</v>
      </c>
      <c r="F964" t="s">
        <v>291</v>
      </c>
      <c r="G964" t="s">
        <v>289</v>
      </c>
    </row>
    <row r="965" spans="1:7" x14ac:dyDescent="0.25">
      <c r="A965" t="s">
        <v>313</v>
      </c>
      <c r="B965">
        <v>2013</v>
      </c>
      <c r="C965" t="s">
        <v>149</v>
      </c>
      <c r="D965" t="s">
        <v>298</v>
      </c>
      <c r="E965" s="83">
        <v>42550000000</v>
      </c>
      <c r="F965" t="s">
        <v>288</v>
      </c>
      <c r="G965" t="s">
        <v>289</v>
      </c>
    </row>
    <row r="966" spans="1:7" x14ac:dyDescent="0.25">
      <c r="A966" t="s">
        <v>313</v>
      </c>
      <c r="B966">
        <v>2013</v>
      </c>
      <c r="C966" t="s">
        <v>305</v>
      </c>
      <c r="D966" t="s">
        <v>298</v>
      </c>
      <c r="E966" s="83">
        <v>9508000000</v>
      </c>
      <c r="F966" t="s">
        <v>291</v>
      </c>
      <c r="G966" t="s">
        <v>289</v>
      </c>
    </row>
    <row r="967" spans="1:7" x14ac:dyDescent="0.25">
      <c r="A967" t="s">
        <v>313</v>
      </c>
      <c r="B967">
        <v>2013</v>
      </c>
      <c r="C967" t="s">
        <v>307</v>
      </c>
      <c r="D967" t="s">
        <v>298</v>
      </c>
      <c r="E967" s="83">
        <v>14000000</v>
      </c>
      <c r="F967" t="s">
        <v>295</v>
      </c>
      <c r="G967" t="s">
        <v>289</v>
      </c>
    </row>
    <row r="968" spans="1:7" x14ac:dyDescent="0.25">
      <c r="A968" t="s">
        <v>313</v>
      </c>
      <c r="B968">
        <v>2014</v>
      </c>
      <c r="C968" t="s">
        <v>149</v>
      </c>
      <c r="D968" t="s">
        <v>298</v>
      </c>
      <c r="E968" s="83">
        <v>43196000000</v>
      </c>
      <c r="F968" t="s">
        <v>288</v>
      </c>
      <c r="G968" t="s">
        <v>289</v>
      </c>
    </row>
    <row r="969" spans="1:7" x14ac:dyDescent="0.25">
      <c r="A969" t="s">
        <v>313</v>
      </c>
      <c r="B969">
        <v>2014</v>
      </c>
      <c r="C969" t="s">
        <v>305</v>
      </c>
      <c r="D969" t="s">
        <v>298</v>
      </c>
      <c r="E969" s="83">
        <v>12795000000</v>
      </c>
      <c r="F969" t="s">
        <v>291</v>
      </c>
      <c r="G969" t="s">
        <v>289</v>
      </c>
    </row>
    <row r="970" spans="1:7" x14ac:dyDescent="0.25">
      <c r="A970" t="s">
        <v>313</v>
      </c>
      <c r="B970">
        <v>2014</v>
      </c>
      <c r="C970" t="s">
        <v>308</v>
      </c>
      <c r="D970" t="s">
        <v>298</v>
      </c>
      <c r="E970">
        <v>0</v>
      </c>
      <c r="F970" t="s">
        <v>293</v>
      </c>
      <c r="G970" t="s">
        <v>289</v>
      </c>
    </row>
    <row r="971" spans="1:7" x14ac:dyDescent="0.25">
      <c r="A971" t="s">
        <v>313</v>
      </c>
      <c r="B971">
        <v>2015</v>
      </c>
      <c r="C971" t="s">
        <v>149</v>
      </c>
      <c r="D971" t="s">
        <v>298</v>
      </c>
      <c r="E971" s="83">
        <v>44596000000</v>
      </c>
      <c r="F971" t="s">
        <v>288</v>
      </c>
      <c r="G971" t="s">
        <v>289</v>
      </c>
    </row>
    <row r="972" spans="1:7" x14ac:dyDescent="0.25">
      <c r="A972" t="s">
        <v>313</v>
      </c>
      <c r="B972">
        <v>2015</v>
      </c>
      <c r="C972" t="s">
        <v>305</v>
      </c>
      <c r="D972" t="s">
        <v>298</v>
      </c>
      <c r="E972" s="83">
        <v>10531000000</v>
      </c>
      <c r="F972" t="s">
        <v>291</v>
      </c>
      <c r="G972" t="s">
        <v>289</v>
      </c>
    </row>
    <row r="973" spans="1:7" x14ac:dyDescent="0.25">
      <c r="A973" t="s">
        <v>313</v>
      </c>
      <c r="B973">
        <v>2015</v>
      </c>
      <c r="C973" t="s">
        <v>309</v>
      </c>
      <c r="D973" t="s">
        <v>298</v>
      </c>
      <c r="E973">
        <v>0</v>
      </c>
      <c r="F973" t="s">
        <v>295</v>
      </c>
      <c r="G973" t="s">
        <v>289</v>
      </c>
    </row>
    <row r="974" spans="1:7" x14ac:dyDescent="0.25">
      <c r="A974" t="s">
        <v>313</v>
      </c>
      <c r="B974">
        <v>2016</v>
      </c>
      <c r="C974" t="s">
        <v>149</v>
      </c>
      <c r="D974" t="s">
        <v>298</v>
      </c>
      <c r="E974" s="83">
        <v>44442000000</v>
      </c>
      <c r="F974" t="s">
        <v>288</v>
      </c>
      <c r="G974" t="s">
        <v>289</v>
      </c>
    </row>
    <row r="975" spans="1:7" x14ac:dyDescent="0.25">
      <c r="A975" t="s">
        <v>313</v>
      </c>
      <c r="B975">
        <v>2016</v>
      </c>
      <c r="C975" t="s">
        <v>305</v>
      </c>
      <c r="D975" t="s">
        <v>298</v>
      </c>
      <c r="E975" s="83">
        <v>11336000000</v>
      </c>
      <c r="F975" t="s">
        <v>291</v>
      </c>
      <c r="G975" t="s">
        <v>289</v>
      </c>
    </row>
    <row r="976" spans="1:7" x14ac:dyDescent="0.25">
      <c r="A976" t="s">
        <v>313</v>
      </c>
      <c r="B976">
        <v>2017</v>
      </c>
      <c r="C976" t="s">
        <v>149</v>
      </c>
      <c r="D976" t="s">
        <v>298</v>
      </c>
      <c r="E976" s="83">
        <v>45920000000</v>
      </c>
      <c r="F976" t="s">
        <v>288</v>
      </c>
      <c r="G976" t="s">
        <v>289</v>
      </c>
    </row>
    <row r="977" spans="1:7" x14ac:dyDescent="0.25">
      <c r="A977" t="s">
        <v>313</v>
      </c>
      <c r="B977">
        <v>2017</v>
      </c>
      <c r="C977" t="s">
        <v>305</v>
      </c>
      <c r="D977" t="s">
        <v>298</v>
      </c>
      <c r="E977" s="83">
        <v>12859000000</v>
      </c>
      <c r="F977" t="s">
        <v>291</v>
      </c>
      <c r="G977" t="s">
        <v>289</v>
      </c>
    </row>
    <row r="978" spans="1:7" x14ac:dyDescent="0.25">
      <c r="A978" t="s">
        <v>313</v>
      </c>
      <c r="B978">
        <v>2018</v>
      </c>
      <c r="C978" t="s">
        <v>149</v>
      </c>
      <c r="D978" t="s">
        <v>298</v>
      </c>
      <c r="E978" s="83">
        <v>45406000000</v>
      </c>
      <c r="F978" t="s">
        <v>288</v>
      </c>
      <c r="G978" t="s">
        <v>289</v>
      </c>
    </row>
    <row r="979" spans="1:7" x14ac:dyDescent="0.25">
      <c r="A979" t="s">
        <v>313</v>
      </c>
      <c r="B979">
        <v>2018</v>
      </c>
      <c r="C979" t="s">
        <v>305</v>
      </c>
      <c r="D979" t="s">
        <v>298</v>
      </c>
      <c r="E979" s="83">
        <v>12767000000</v>
      </c>
      <c r="F979" t="s">
        <v>291</v>
      </c>
      <c r="G979" t="s">
        <v>289</v>
      </c>
    </row>
    <row r="980" spans="1:7" x14ac:dyDescent="0.25">
      <c r="A980" t="s">
        <v>313</v>
      </c>
      <c r="B980">
        <v>2018</v>
      </c>
      <c r="C980" t="s">
        <v>310</v>
      </c>
      <c r="D980" t="s">
        <v>298</v>
      </c>
      <c r="E980" s="83">
        <v>19000000</v>
      </c>
      <c r="F980" t="s">
        <v>311</v>
      </c>
      <c r="G980" t="s">
        <v>289</v>
      </c>
    </row>
    <row r="981" spans="1:7" x14ac:dyDescent="0.25">
      <c r="A981" t="s">
        <v>313</v>
      </c>
      <c r="B981">
        <v>2019</v>
      </c>
      <c r="C981" t="s">
        <v>149</v>
      </c>
      <c r="D981" t="s">
        <v>298</v>
      </c>
      <c r="E981" s="83">
        <v>52045000000</v>
      </c>
      <c r="F981" t="s">
        <v>288</v>
      </c>
      <c r="G981" t="s">
        <v>289</v>
      </c>
    </row>
    <row r="982" spans="1:7" x14ac:dyDescent="0.25">
      <c r="A982" t="s">
        <v>313</v>
      </c>
      <c r="B982">
        <v>2019</v>
      </c>
      <c r="C982" t="s">
        <v>305</v>
      </c>
      <c r="D982" t="s">
        <v>298</v>
      </c>
      <c r="E982" s="83">
        <v>9362000000</v>
      </c>
      <c r="F982" t="s">
        <v>291</v>
      </c>
      <c r="G982" t="s">
        <v>289</v>
      </c>
    </row>
    <row r="983" spans="1:7" x14ac:dyDescent="0.25">
      <c r="A983" t="s">
        <v>313</v>
      </c>
      <c r="B983">
        <v>2013</v>
      </c>
      <c r="C983" t="s">
        <v>149</v>
      </c>
      <c r="D983" t="s">
        <v>299</v>
      </c>
      <c r="E983" s="83">
        <v>30341000000</v>
      </c>
      <c r="F983" t="s">
        <v>288</v>
      </c>
      <c r="G983" t="s">
        <v>289</v>
      </c>
    </row>
    <row r="984" spans="1:7" x14ac:dyDescent="0.25">
      <c r="A984" t="s">
        <v>313</v>
      </c>
      <c r="B984">
        <v>2013</v>
      </c>
      <c r="C984" t="s">
        <v>305</v>
      </c>
      <c r="D984" t="s">
        <v>299</v>
      </c>
      <c r="E984" s="83">
        <v>2611000000</v>
      </c>
      <c r="F984" t="s">
        <v>291</v>
      </c>
      <c r="G984" t="s">
        <v>289</v>
      </c>
    </row>
    <row r="985" spans="1:7" x14ac:dyDescent="0.25">
      <c r="A985" t="s">
        <v>313</v>
      </c>
      <c r="B985">
        <v>2013</v>
      </c>
      <c r="C985" t="s">
        <v>307</v>
      </c>
      <c r="D985" t="s">
        <v>299</v>
      </c>
      <c r="E985">
        <v>0</v>
      </c>
      <c r="F985" t="s">
        <v>295</v>
      </c>
      <c r="G985" t="s">
        <v>289</v>
      </c>
    </row>
    <row r="986" spans="1:7" x14ac:dyDescent="0.25">
      <c r="A986" t="s">
        <v>313</v>
      </c>
      <c r="B986">
        <v>2014</v>
      </c>
      <c r="C986" t="s">
        <v>149</v>
      </c>
      <c r="D986" t="s">
        <v>299</v>
      </c>
      <c r="E986" s="83">
        <v>31259000000</v>
      </c>
      <c r="F986" t="s">
        <v>288</v>
      </c>
      <c r="G986" t="s">
        <v>289</v>
      </c>
    </row>
    <row r="987" spans="1:7" x14ac:dyDescent="0.25">
      <c r="A987" t="s">
        <v>313</v>
      </c>
      <c r="B987">
        <v>2014</v>
      </c>
      <c r="C987" t="s">
        <v>305</v>
      </c>
      <c r="D987" t="s">
        <v>299</v>
      </c>
      <c r="E987" s="83">
        <v>3131000000</v>
      </c>
      <c r="F987" t="s">
        <v>291</v>
      </c>
      <c r="G987" t="s">
        <v>289</v>
      </c>
    </row>
    <row r="988" spans="1:7" x14ac:dyDescent="0.25">
      <c r="A988" t="s">
        <v>313</v>
      </c>
      <c r="B988">
        <v>2014</v>
      </c>
      <c r="C988" t="s">
        <v>308</v>
      </c>
      <c r="D988" t="s">
        <v>299</v>
      </c>
      <c r="E988">
        <v>0</v>
      </c>
      <c r="F988" t="s">
        <v>293</v>
      </c>
      <c r="G988" t="s">
        <v>289</v>
      </c>
    </row>
    <row r="989" spans="1:7" x14ac:dyDescent="0.25">
      <c r="A989" t="s">
        <v>313</v>
      </c>
      <c r="B989">
        <v>2015</v>
      </c>
      <c r="C989" t="s">
        <v>149</v>
      </c>
      <c r="D989" t="s">
        <v>299</v>
      </c>
      <c r="E989" s="83">
        <v>33914000000</v>
      </c>
      <c r="F989" t="s">
        <v>288</v>
      </c>
      <c r="G989" t="s">
        <v>289</v>
      </c>
    </row>
    <row r="990" spans="1:7" x14ac:dyDescent="0.25">
      <c r="A990" t="s">
        <v>313</v>
      </c>
      <c r="B990">
        <v>2015</v>
      </c>
      <c r="C990" t="s">
        <v>305</v>
      </c>
      <c r="D990" t="s">
        <v>299</v>
      </c>
      <c r="E990" s="83">
        <v>4484000000</v>
      </c>
      <c r="F990" t="s">
        <v>291</v>
      </c>
      <c r="G990" t="s">
        <v>289</v>
      </c>
    </row>
    <row r="991" spans="1:7" x14ac:dyDescent="0.25">
      <c r="A991" t="s">
        <v>313</v>
      </c>
      <c r="B991">
        <v>2015</v>
      </c>
      <c r="C991" t="s">
        <v>309</v>
      </c>
      <c r="D991" t="s">
        <v>299</v>
      </c>
      <c r="E991">
        <v>0</v>
      </c>
      <c r="F991" t="s">
        <v>295</v>
      </c>
      <c r="G991" t="s">
        <v>289</v>
      </c>
    </row>
    <row r="992" spans="1:7" x14ac:dyDescent="0.25">
      <c r="A992" t="s">
        <v>313</v>
      </c>
      <c r="B992">
        <v>2016</v>
      </c>
      <c r="C992" t="s">
        <v>149</v>
      </c>
      <c r="D992" t="s">
        <v>299</v>
      </c>
      <c r="E992" s="83">
        <v>40939000000</v>
      </c>
      <c r="F992" t="s">
        <v>288</v>
      </c>
      <c r="G992" t="s">
        <v>289</v>
      </c>
    </row>
    <row r="993" spans="1:7" x14ac:dyDescent="0.25">
      <c r="A993" t="s">
        <v>313</v>
      </c>
      <c r="B993">
        <v>2016</v>
      </c>
      <c r="C993" t="s">
        <v>305</v>
      </c>
      <c r="D993" t="s">
        <v>299</v>
      </c>
      <c r="E993" s="83">
        <v>4247000000</v>
      </c>
      <c r="F993" t="s">
        <v>291</v>
      </c>
      <c r="G993" t="s">
        <v>289</v>
      </c>
    </row>
    <row r="994" spans="1:7" x14ac:dyDescent="0.25">
      <c r="A994" t="s">
        <v>313</v>
      </c>
      <c r="B994">
        <v>2017</v>
      </c>
      <c r="C994" t="s">
        <v>149</v>
      </c>
      <c r="D994" t="s">
        <v>299</v>
      </c>
      <c r="E994" s="83">
        <v>38102000000</v>
      </c>
      <c r="F994" t="s">
        <v>288</v>
      </c>
      <c r="G994" t="s">
        <v>289</v>
      </c>
    </row>
    <row r="995" spans="1:7" x14ac:dyDescent="0.25">
      <c r="A995" t="s">
        <v>313</v>
      </c>
      <c r="B995">
        <v>2017</v>
      </c>
      <c r="C995" t="s">
        <v>305</v>
      </c>
      <c r="D995" t="s">
        <v>299</v>
      </c>
      <c r="E995" s="83">
        <v>7604000000</v>
      </c>
      <c r="F995" t="s">
        <v>291</v>
      </c>
      <c r="G995" t="s">
        <v>289</v>
      </c>
    </row>
    <row r="996" spans="1:7" x14ac:dyDescent="0.25">
      <c r="A996" t="s">
        <v>313</v>
      </c>
      <c r="B996">
        <v>2018</v>
      </c>
      <c r="C996" t="s">
        <v>149</v>
      </c>
      <c r="D996" t="s">
        <v>299</v>
      </c>
      <c r="E996" s="83">
        <v>37853000000</v>
      </c>
      <c r="F996" t="s">
        <v>288</v>
      </c>
      <c r="G996" t="s">
        <v>289</v>
      </c>
    </row>
    <row r="997" spans="1:7" x14ac:dyDescent="0.25">
      <c r="A997" t="s">
        <v>313</v>
      </c>
      <c r="B997">
        <v>2018</v>
      </c>
      <c r="C997" t="s">
        <v>305</v>
      </c>
      <c r="D997" t="s">
        <v>299</v>
      </c>
      <c r="E997" s="83">
        <v>7502000000</v>
      </c>
      <c r="F997" t="s">
        <v>291</v>
      </c>
      <c r="G997" t="s">
        <v>289</v>
      </c>
    </row>
    <row r="998" spans="1:7" x14ac:dyDescent="0.25">
      <c r="A998" t="s">
        <v>313</v>
      </c>
      <c r="B998">
        <v>2018</v>
      </c>
      <c r="C998" t="s">
        <v>310</v>
      </c>
      <c r="D998" t="s">
        <v>299</v>
      </c>
      <c r="E998" s="83">
        <v>300000000</v>
      </c>
      <c r="F998" t="s">
        <v>311</v>
      </c>
      <c r="G998" t="s">
        <v>289</v>
      </c>
    </row>
    <row r="999" spans="1:7" x14ac:dyDescent="0.25">
      <c r="A999" t="s">
        <v>313</v>
      </c>
      <c r="B999">
        <v>2019</v>
      </c>
      <c r="C999" t="s">
        <v>149</v>
      </c>
      <c r="D999" t="s">
        <v>299</v>
      </c>
      <c r="E999" s="83">
        <v>43881000000</v>
      </c>
      <c r="F999" t="s">
        <v>288</v>
      </c>
      <c r="G999" t="s">
        <v>289</v>
      </c>
    </row>
    <row r="1000" spans="1:7" x14ac:dyDescent="0.25">
      <c r="A1000" t="s">
        <v>313</v>
      </c>
      <c r="B1000">
        <v>2019</v>
      </c>
      <c r="C1000" t="s">
        <v>305</v>
      </c>
      <c r="D1000" t="s">
        <v>299</v>
      </c>
      <c r="E1000" s="83">
        <v>6660000000</v>
      </c>
      <c r="F1000" t="s">
        <v>291</v>
      </c>
      <c r="G1000" t="s">
        <v>289</v>
      </c>
    </row>
    <row r="1001" spans="1:7" x14ac:dyDescent="0.25">
      <c r="A1001" t="s">
        <v>313</v>
      </c>
      <c r="B1001">
        <v>2013</v>
      </c>
      <c r="C1001" t="s">
        <v>149</v>
      </c>
      <c r="D1001" t="s">
        <v>300</v>
      </c>
      <c r="E1001" s="83">
        <v>22766000000</v>
      </c>
      <c r="F1001" t="s">
        <v>288</v>
      </c>
      <c r="G1001" t="s">
        <v>289</v>
      </c>
    </row>
    <row r="1002" spans="1:7" x14ac:dyDescent="0.25">
      <c r="A1002" t="s">
        <v>313</v>
      </c>
      <c r="B1002">
        <v>2013</v>
      </c>
      <c r="C1002" t="s">
        <v>305</v>
      </c>
      <c r="D1002" t="s">
        <v>300</v>
      </c>
      <c r="E1002" s="83">
        <v>3000000</v>
      </c>
      <c r="F1002" t="s">
        <v>291</v>
      </c>
      <c r="G1002" t="s">
        <v>289</v>
      </c>
    </row>
    <row r="1003" spans="1:7" x14ac:dyDescent="0.25">
      <c r="A1003" t="s">
        <v>313</v>
      </c>
      <c r="B1003">
        <v>2013</v>
      </c>
      <c r="C1003" t="s">
        <v>307</v>
      </c>
      <c r="D1003" t="s">
        <v>300</v>
      </c>
      <c r="E1003">
        <v>0</v>
      </c>
      <c r="F1003" t="s">
        <v>295</v>
      </c>
      <c r="G1003" t="s">
        <v>289</v>
      </c>
    </row>
    <row r="1004" spans="1:7" x14ac:dyDescent="0.25">
      <c r="A1004" t="s">
        <v>313</v>
      </c>
      <c r="B1004">
        <v>2014</v>
      </c>
      <c r="C1004" t="s">
        <v>149</v>
      </c>
      <c r="D1004" t="s">
        <v>300</v>
      </c>
      <c r="E1004" s="83">
        <v>23655000000</v>
      </c>
      <c r="F1004" t="s">
        <v>288</v>
      </c>
      <c r="G1004" t="s">
        <v>289</v>
      </c>
    </row>
    <row r="1005" spans="1:7" x14ac:dyDescent="0.25">
      <c r="A1005" t="s">
        <v>313</v>
      </c>
      <c r="B1005">
        <v>2014</v>
      </c>
      <c r="C1005" t="s">
        <v>305</v>
      </c>
      <c r="D1005" t="s">
        <v>300</v>
      </c>
      <c r="E1005" s="83">
        <v>167000000</v>
      </c>
      <c r="F1005" t="s">
        <v>291</v>
      </c>
      <c r="G1005" t="s">
        <v>289</v>
      </c>
    </row>
    <row r="1006" spans="1:7" x14ac:dyDescent="0.25">
      <c r="A1006" t="s">
        <v>313</v>
      </c>
      <c r="B1006">
        <v>2014</v>
      </c>
      <c r="C1006" t="s">
        <v>308</v>
      </c>
      <c r="D1006" t="s">
        <v>300</v>
      </c>
      <c r="E1006">
        <v>0</v>
      </c>
      <c r="F1006" t="s">
        <v>293</v>
      </c>
      <c r="G1006" t="s">
        <v>289</v>
      </c>
    </row>
    <row r="1007" spans="1:7" x14ac:dyDescent="0.25">
      <c r="A1007" t="s">
        <v>313</v>
      </c>
      <c r="B1007">
        <v>2015</v>
      </c>
      <c r="C1007" t="s">
        <v>149</v>
      </c>
      <c r="D1007" t="s">
        <v>300</v>
      </c>
      <c r="E1007" s="83">
        <v>23568000000</v>
      </c>
      <c r="F1007" t="s">
        <v>288</v>
      </c>
      <c r="G1007" t="s">
        <v>289</v>
      </c>
    </row>
    <row r="1008" spans="1:7" x14ac:dyDescent="0.25">
      <c r="A1008" t="s">
        <v>313</v>
      </c>
      <c r="B1008">
        <v>2015</v>
      </c>
      <c r="C1008" t="s">
        <v>305</v>
      </c>
      <c r="D1008" t="s">
        <v>300</v>
      </c>
      <c r="E1008" s="83">
        <v>15000000</v>
      </c>
      <c r="F1008" t="s">
        <v>291</v>
      </c>
      <c r="G1008" t="s">
        <v>289</v>
      </c>
    </row>
    <row r="1009" spans="1:7" x14ac:dyDescent="0.25">
      <c r="A1009" t="s">
        <v>313</v>
      </c>
      <c r="B1009">
        <v>2015</v>
      </c>
      <c r="C1009" t="s">
        <v>309</v>
      </c>
      <c r="D1009" t="s">
        <v>300</v>
      </c>
      <c r="E1009">
        <v>0</v>
      </c>
      <c r="F1009" t="s">
        <v>295</v>
      </c>
      <c r="G1009" t="s">
        <v>289</v>
      </c>
    </row>
    <row r="1010" spans="1:7" x14ac:dyDescent="0.25">
      <c r="A1010" t="s">
        <v>313</v>
      </c>
      <c r="B1010">
        <v>2016</v>
      </c>
      <c r="C1010" t="s">
        <v>149</v>
      </c>
      <c r="D1010" t="s">
        <v>300</v>
      </c>
      <c r="E1010" s="83">
        <v>24458000000</v>
      </c>
      <c r="F1010" t="s">
        <v>288</v>
      </c>
      <c r="G1010" t="s">
        <v>289</v>
      </c>
    </row>
    <row r="1011" spans="1:7" x14ac:dyDescent="0.25">
      <c r="A1011" t="s">
        <v>313</v>
      </c>
      <c r="B1011">
        <v>2016</v>
      </c>
      <c r="C1011" t="s">
        <v>305</v>
      </c>
      <c r="D1011" t="s">
        <v>300</v>
      </c>
      <c r="E1011" s="83">
        <v>17000000</v>
      </c>
      <c r="F1011" t="s">
        <v>291</v>
      </c>
      <c r="G1011" t="s">
        <v>289</v>
      </c>
    </row>
    <row r="1012" spans="1:7" x14ac:dyDescent="0.25">
      <c r="A1012" t="s">
        <v>313</v>
      </c>
      <c r="B1012">
        <v>2017</v>
      </c>
      <c r="C1012" t="s">
        <v>149</v>
      </c>
      <c r="D1012" t="s">
        <v>300</v>
      </c>
      <c r="E1012" s="83">
        <v>27339000000</v>
      </c>
      <c r="F1012" t="s">
        <v>288</v>
      </c>
      <c r="G1012" t="s">
        <v>289</v>
      </c>
    </row>
    <row r="1013" spans="1:7" x14ac:dyDescent="0.25">
      <c r="A1013" t="s">
        <v>313</v>
      </c>
      <c r="B1013">
        <v>2017</v>
      </c>
      <c r="C1013" t="s">
        <v>305</v>
      </c>
      <c r="D1013" t="s">
        <v>300</v>
      </c>
      <c r="E1013" s="83">
        <v>387000000</v>
      </c>
      <c r="F1013" t="s">
        <v>291</v>
      </c>
      <c r="G1013" t="s">
        <v>289</v>
      </c>
    </row>
    <row r="1014" spans="1:7" x14ac:dyDescent="0.25">
      <c r="A1014" t="s">
        <v>313</v>
      </c>
      <c r="B1014">
        <v>2018</v>
      </c>
      <c r="C1014" t="s">
        <v>149</v>
      </c>
      <c r="D1014" t="s">
        <v>300</v>
      </c>
      <c r="E1014" s="83">
        <v>27577000000</v>
      </c>
      <c r="F1014" t="s">
        <v>288</v>
      </c>
      <c r="G1014" t="s">
        <v>289</v>
      </c>
    </row>
    <row r="1015" spans="1:7" x14ac:dyDescent="0.25">
      <c r="A1015" t="s">
        <v>313</v>
      </c>
      <c r="B1015">
        <v>2018</v>
      </c>
      <c r="C1015" t="s">
        <v>305</v>
      </c>
      <c r="D1015" t="s">
        <v>300</v>
      </c>
      <c r="E1015" s="83">
        <v>365000000</v>
      </c>
      <c r="F1015" t="s">
        <v>291</v>
      </c>
      <c r="G1015" t="s">
        <v>289</v>
      </c>
    </row>
    <row r="1016" spans="1:7" x14ac:dyDescent="0.25">
      <c r="A1016" t="s">
        <v>313</v>
      </c>
      <c r="B1016">
        <v>2018</v>
      </c>
      <c r="C1016" t="s">
        <v>310</v>
      </c>
      <c r="D1016" t="s">
        <v>300</v>
      </c>
      <c r="E1016" s="83">
        <v>256000000</v>
      </c>
      <c r="F1016" t="s">
        <v>311</v>
      </c>
      <c r="G1016" t="s">
        <v>289</v>
      </c>
    </row>
    <row r="1017" spans="1:7" x14ac:dyDescent="0.25">
      <c r="A1017" t="s">
        <v>313</v>
      </c>
      <c r="B1017">
        <v>2019</v>
      </c>
      <c r="C1017" t="s">
        <v>149</v>
      </c>
      <c r="D1017" t="s">
        <v>300</v>
      </c>
      <c r="E1017" s="83">
        <v>40178000000</v>
      </c>
      <c r="F1017" t="s">
        <v>288</v>
      </c>
      <c r="G1017" t="s">
        <v>289</v>
      </c>
    </row>
    <row r="1018" spans="1:7" x14ac:dyDescent="0.25">
      <c r="A1018" t="s">
        <v>313</v>
      </c>
      <c r="B1018">
        <v>2019</v>
      </c>
      <c r="C1018" t="s">
        <v>305</v>
      </c>
      <c r="D1018" t="s">
        <v>300</v>
      </c>
      <c r="E1018" s="83">
        <v>314000000</v>
      </c>
      <c r="F1018" t="s">
        <v>291</v>
      </c>
      <c r="G1018" t="s">
        <v>289</v>
      </c>
    </row>
    <row r="1019" spans="1:7" x14ac:dyDescent="0.25">
      <c r="A1019" t="s">
        <v>313</v>
      </c>
      <c r="B1019">
        <v>2013</v>
      </c>
      <c r="C1019" t="s">
        <v>149</v>
      </c>
      <c r="D1019" t="s">
        <v>301</v>
      </c>
      <c r="E1019" s="83">
        <v>482000000</v>
      </c>
      <c r="F1019" t="s">
        <v>288</v>
      </c>
      <c r="G1019" t="s">
        <v>289</v>
      </c>
    </row>
    <row r="1020" spans="1:7" x14ac:dyDescent="0.25">
      <c r="A1020" t="s">
        <v>313</v>
      </c>
      <c r="B1020">
        <v>2013</v>
      </c>
      <c r="C1020" t="s">
        <v>305</v>
      </c>
      <c r="D1020" t="s">
        <v>301</v>
      </c>
      <c r="E1020" s="83">
        <v>-30000000</v>
      </c>
      <c r="F1020" t="s">
        <v>291</v>
      </c>
      <c r="G1020" t="s">
        <v>289</v>
      </c>
    </row>
    <row r="1021" spans="1:7" x14ac:dyDescent="0.25">
      <c r="A1021" t="s">
        <v>313</v>
      </c>
      <c r="B1021">
        <v>2013</v>
      </c>
      <c r="C1021" t="s">
        <v>307</v>
      </c>
      <c r="D1021" t="s">
        <v>301</v>
      </c>
      <c r="E1021">
        <v>0</v>
      </c>
      <c r="F1021" t="s">
        <v>295</v>
      </c>
      <c r="G1021" t="s">
        <v>289</v>
      </c>
    </row>
    <row r="1022" spans="1:7" x14ac:dyDescent="0.25">
      <c r="A1022" t="s">
        <v>313</v>
      </c>
      <c r="B1022">
        <v>2014</v>
      </c>
      <c r="C1022" t="s">
        <v>149</v>
      </c>
      <c r="D1022" t="s">
        <v>301</v>
      </c>
      <c r="E1022" s="83">
        <v>1291000000</v>
      </c>
      <c r="F1022" t="s">
        <v>288</v>
      </c>
      <c r="G1022" t="s">
        <v>289</v>
      </c>
    </row>
    <row r="1023" spans="1:7" x14ac:dyDescent="0.25">
      <c r="A1023" t="s">
        <v>313</v>
      </c>
      <c r="B1023">
        <v>2014</v>
      </c>
      <c r="C1023" t="s">
        <v>305</v>
      </c>
      <c r="D1023" t="s">
        <v>301</v>
      </c>
      <c r="E1023">
        <v>0</v>
      </c>
      <c r="F1023" t="s">
        <v>291</v>
      </c>
      <c r="G1023" t="s">
        <v>289</v>
      </c>
    </row>
    <row r="1024" spans="1:7" x14ac:dyDescent="0.25">
      <c r="A1024" t="s">
        <v>313</v>
      </c>
      <c r="B1024">
        <v>2014</v>
      </c>
      <c r="C1024" t="s">
        <v>308</v>
      </c>
      <c r="D1024" t="s">
        <v>301</v>
      </c>
      <c r="E1024">
        <v>0</v>
      </c>
      <c r="F1024" t="s">
        <v>293</v>
      </c>
      <c r="G1024" t="s">
        <v>289</v>
      </c>
    </row>
    <row r="1025" spans="1:7" x14ac:dyDescent="0.25">
      <c r="A1025" t="s">
        <v>313</v>
      </c>
      <c r="B1025">
        <v>2015</v>
      </c>
      <c r="C1025" t="s">
        <v>149</v>
      </c>
      <c r="D1025" t="s">
        <v>301</v>
      </c>
      <c r="E1025" s="83">
        <v>1045000000</v>
      </c>
      <c r="F1025" t="s">
        <v>288</v>
      </c>
      <c r="G1025" t="s">
        <v>289</v>
      </c>
    </row>
    <row r="1026" spans="1:7" x14ac:dyDescent="0.25">
      <c r="A1026" t="s">
        <v>313</v>
      </c>
      <c r="B1026">
        <v>2015</v>
      </c>
      <c r="C1026" t="s">
        <v>305</v>
      </c>
      <c r="D1026" t="s">
        <v>301</v>
      </c>
      <c r="E1026" s="83">
        <v>133000000</v>
      </c>
      <c r="F1026" t="s">
        <v>291</v>
      </c>
      <c r="G1026" t="s">
        <v>289</v>
      </c>
    </row>
    <row r="1027" spans="1:7" x14ac:dyDescent="0.25">
      <c r="A1027" t="s">
        <v>313</v>
      </c>
      <c r="B1027">
        <v>2015</v>
      </c>
      <c r="C1027" t="s">
        <v>309</v>
      </c>
      <c r="D1027" t="s">
        <v>301</v>
      </c>
      <c r="E1027">
        <v>0</v>
      </c>
      <c r="F1027" t="s">
        <v>295</v>
      </c>
      <c r="G1027" t="s">
        <v>289</v>
      </c>
    </row>
    <row r="1028" spans="1:7" x14ac:dyDescent="0.25">
      <c r="A1028" t="s">
        <v>313</v>
      </c>
      <c r="B1028">
        <v>2016</v>
      </c>
      <c r="C1028" t="s">
        <v>149</v>
      </c>
      <c r="D1028" t="s">
        <v>301</v>
      </c>
      <c r="E1028" s="83">
        <v>1654000000</v>
      </c>
      <c r="F1028" t="s">
        <v>288</v>
      </c>
      <c r="G1028" t="s">
        <v>289</v>
      </c>
    </row>
    <row r="1029" spans="1:7" x14ac:dyDescent="0.25">
      <c r="A1029" t="s">
        <v>313</v>
      </c>
      <c r="B1029">
        <v>2016</v>
      </c>
      <c r="C1029" t="s">
        <v>305</v>
      </c>
      <c r="D1029" t="s">
        <v>301</v>
      </c>
      <c r="E1029">
        <v>0</v>
      </c>
      <c r="F1029" t="s">
        <v>291</v>
      </c>
      <c r="G1029" t="s">
        <v>289</v>
      </c>
    </row>
    <row r="1030" spans="1:7" x14ac:dyDescent="0.25">
      <c r="A1030" t="s">
        <v>313</v>
      </c>
      <c r="B1030">
        <v>2017</v>
      </c>
      <c r="C1030" t="s">
        <v>149</v>
      </c>
      <c r="D1030" t="s">
        <v>301</v>
      </c>
      <c r="E1030" s="83">
        <v>1989000000</v>
      </c>
      <c r="F1030" t="s">
        <v>288</v>
      </c>
      <c r="G1030" t="s">
        <v>289</v>
      </c>
    </row>
    <row r="1031" spans="1:7" x14ac:dyDescent="0.25">
      <c r="A1031" t="s">
        <v>313</v>
      </c>
      <c r="B1031">
        <v>2017</v>
      </c>
      <c r="C1031" t="s">
        <v>305</v>
      </c>
      <c r="D1031" t="s">
        <v>301</v>
      </c>
      <c r="E1031" s="83">
        <v>203000000</v>
      </c>
      <c r="F1031" t="s">
        <v>291</v>
      </c>
      <c r="G1031" t="s">
        <v>289</v>
      </c>
    </row>
    <row r="1032" spans="1:7" x14ac:dyDescent="0.25">
      <c r="A1032" t="s">
        <v>313</v>
      </c>
      <c r="B1032">
        <v>2018</v>
      </c>
      <c r="C1032" t="s">
        <v>149</v>
      </c>
      <c r="D1032" t="s">
        <v>301</v>
      </c>
      <c r="E1032" s="83">
        <v>1976000000</v>
      </c>
      <c r="F1032" t="s">
        <v>288</v>
      </c>
      <c r="G1032" t="s">
        <v>289</v>
      </c>
    </row>
    <row r="1033" spans="1:7" x14ac:dyDescent="0.25">
      <c r="A1033" t="s">
        <v>313</v>
      </c>
      <c r="B1033">
        <v>2018</v>
      </c>
      <c r="C1033" t="s">
        <v>305</v>
      </c>
      <c r="D1033" t="s">
        <v>301</v>
      </c>
      <c r="E1033" s="83">
        <v>216000000</v>
      </c>
      <c r="F1033" t="s">
        <v>291</v>
      </c>
      <c r="G1033" t="s">
        <v>289</v>
      </c>
    </row>
    <row r="1034" spans="1:7" x14ac:dyDescent="0.25">
      <c r="A1034" t="s">
        <v>313</v>
      </c>
      <c r="B1034">
        <v>2018</v>
      </c>
      <c r="C1034" t="s">
        <v>310</v>
      </c>
      <c r="D1034" t="s">
        <v>301</v>
      </c>
      <c r="E1034">
        <v>0</v>
      </c>
      <c r="F1034" t="s">
        <v>311</v>
      </c>
      <c r="G1034" t="s">
        <v>289</v>
      </c>
    </row>
    <row r="1035" spans="1:7" x14ac:dyDescent="0.25">
      <c r="A1035" t="s">
        <v>313</v>
      </c>
      <c r="B1035">
        <v>2019</v>
      </c>
      <c r="C1035" t="s">
        <v>149</v>
      </c>
      <c r="D1035" t="s">
        <v>301</v>
      </c>
      <c r="E1035" s="83">
        <v>1958000000</v>
      </c>
      <c r="F1035" t="s">
        <v>288</v>
      </c>
      <c r="G1035" t="s">
        <v>289</v>
      </c>
    </row>
    <row r="1036" spans="1:7" x14ac:dyDescent="0.25">
      <c r="A1036" t="s">
        <v>313</v>
      </c>
      <c r="B1036">
        <v>2019</v>
      </c>
      <c r="C1036" t="s">
        <v>305</v>
      </c>
      <c r="D1036" t="s">
        <v>301</v>
      </c>
      <c r="E1036" s="83">
        <v>346000000</v>
      </c>
      <c r="F1036" t="s">
        <v>291</v>
      </c>
      <c r="G1036" t="s">
        <v>289</v>
      </c>
    </row>
    <row r="1037" spans="1:7" x14ac:dyDescent="0.25">
      <c r="A1037" t="s">
        <v>313</v>
      </c>
      <c r="B1037">
        <v>2013</v>
      </c>
      <c r="C1037" t="s">
        <v>149</v>
      </c>
      <c r="D1037" t="s">
        <v>302</v>
      </c>
      <c r="E1037" s="83">
        <v>520000000</v>
      </c>
      <c r="F1037" t="s">
        <v>288</v>
      </c>
      <c r="G1037" t="s">
        <v>289</v>
      </c>
    </row>
    <row r="1038" spans="1:7" x14ac:dyDescent="0.25">
      <c r="A1038" t="s">
        <v>313</v>
      </c>
      <c r="B1038">
        <v>2013</v>
      </c>
      <c r="C1038" t="s">
        <v>305</v>
      </c>
      <c r="D1038" t="s">
        <v>302</v>
      </c>
      <c r="E1038">
        <v>0</v>
      </c>
      <c r="F1038" t="s">
        <v>291</v>
      </c>
      <c r="G1038" t="s">
        <v>289</v>
      </c>
    </row>
    <row r="1039" spans="1:7" x14ac:dyDescent="0.25">
      <c r="A1039" t="s">
        <v>313</v>
      </c>
      <c r="B1039">
        <v>2013</v>
      </c>
      <c r="C1039" t="s">
        <v>307</v>
      </c>
      <c r="D1039" t="s">
        <v>302</v>
      </c>
      <c r="E1039">
        <v>0</v>
      </c>
      <c r="F1039" t="s">
        <v>295</v>
      </c>
      <c r="G1039" t="s">
        <v>289</v>
      </c>
    </row>
    <row r="1040" spans="1:7" x14ac:dyDescent="0.25">
      <c r="A1040" t="s">
        <v>313</v>
      </c>
      <c r="B1040">
        <v>2014</v>
      </c>
      <c r="C1040" t="s">
        <v>149</v>
      </c>
      <c r="D1040" t="s">
        <v>302</v>
      </c>
      <c r="E1040" s="83">
        <v>465000000</v>
      </c>
      <c r="F1040" t="s">
        <v>288</v>
      </c>
      <c r="G1040" t="s">
        <v>289</v>
      </c>
    </row>
    <row r="1041" spans="1:7" x14ac:dyDescent="0.25">
      <c r="A1041" t="s">
        <v>313</v>
      </c>
      <c r="B1041">
        <v>2014</v>
      </c>
      <c r="C1041" t="s">
        <v>305</v>
      </c>
      <c r="D1041" t="s">
        <v>302</v>
      </c>
      <c r="E1041">
        <v>0</v>
      </c>
      <c r="F1041" t="s">
        <v>291</v>
      </c>
      <c r="G1041" t="s">
        <v>289</v>
      </c>
    </row>
    <row r="1042" spans="1:7" x14ac:dyDescent="0.25">
      <c r="A1042" t="s">
        <v>313</v>
      </c>
      <c r="B1042">
        <v>2014</v>
      </c>
      <c r="C1042" t="s">
        <v>308</v>
      </c>
      <c r="D1042" t="s">
        <v>302</v>
      </c>
      <c r="E1042">
        <v>0</v>
      </c>
      <c r="F1042" t="s">
        <v>293</v>
      </c>
      <c r="G1042" t="s">
        <v>289</v>
      </c>
    </row>
    <row r="1043" spans="1:7" x14ac:dyDescent="0.25">
      <c r="A1043" t="s">
        <v>313</v>
      </c>
      <c r="B1043">
        <v>2015</v>
      </c>
      <c r="C1043" t="s">
        <v>149</v>
      </c>
      <c r="D1043" t="s">
        <v>302</v>
      </c>
      <c r="E1043" s="83">
        <v>328000000</v>
      </c>
      <c r="F1043" t="s">
        <v>288</v>
      </c>
      <c r="G1043" t="s">
        <v>289</v>
      </c>
    </row>
    <row r="1044" spans="1:7" x14ac:dyDescent="0.25">
      <c r="A1044" t="s">
        <v>313</v>
      </c>
      <c r="B1044">
        <v>2015</v>
      </c>
      <c r="C1044" t="s">
        <v>305</v>
      </c>
      <c r="D1044" t="s">
        <v>302</v>
      </c>
      <c r="E1044">
        <v>0</v>
      </c>
      <c r="F1044" t="s">
        <v>291</v>
      </c>
      <c r="G1044" t="s">
        <v>289</v>
      </c>
    </row>
    <row r="1045" spans="1:7" x14ac:dyDescent="0.25">
      <c r="A1045" t="s">
        <v>313</v>
      </c>
      <c r="B1045">
        <v>2015</v>
      </c>
      <c r="C1045" t="s">
        <v>309</v>
      </c>
      <c r="D1045" t="s">
        <v>302</v>
      </c>
      <c r="E1045">
        <v>0</v>
      </c>
      <c r="F1045" t="s">
        <v>295</v>
      </c>
      <c r="G1045" t="s">
        <v>289</v>
      </c>
    </row>
    <row r="1046" spans="1:7" x14ac:dyDescent="0.25">
      <c r="A1046" t="s">
        <v>313</v>
      </c>
      <c r="B1046">
        <v>2016</v>
      </c>
      <c r="C1046" t="s">
        <v>149</v>
      </c>
      <c r="D1046" t="s">
        <v>302</v>
      </c>
      <c r="E1046" s="83">
        <v>492000000</v>
      </c>
      <c r="F1046" t="s">
        <v>288</v>
      </c>
      <c r="G1046" t="s">
        <v>289</v>
      </c>
    </row>
    <row r="1047" spans="1:7" x14ac:dyDescent="0.25">
      <c r="A1047" t="s">
        <v>313</v>
      </c>
      <c r="B1047">
        <v>2016</v>
      </c>
      <c r="C1047" t="s">
        <v>305</v>
      </c>
      <c r="D1047" t="s">
        <v>302</v>
      </c>
      <c r="E1047">
        <v>0</v>
      </c>
      <c r="F1047" t="s">
        <v>291</v>
      </c>
      <c r="G1047" t="s">
        <v>289</v>
      </c>
    </row>
    <row r="1048" spans="1:7" x14ac:dyDescent="0.25">
      <c r="A1048" t="s">
        <v>313</v>
      </c>
      <c r="B1048">
        <v>2017</v>
      </c>
      <c r="C1048" t="s">
        <v>149</v>
      </c>
      <c r="D1048" t="s">
        <v>302</v>
      </c>
      <c r="E1048" s="83">
        <v>336000000</v>
      </c>
      <c r="F1048" t="s">
        <v>288</v>
      </c>
      <c r="G1048" t="s">
        <v>289</v>
      </c>
    </row>
    <row r="1049" spans="1:7" x14ac:dyDescent="0.25">
      <c r="A1049" t="s">
        <v>313</v>
      </c>
      <c r="B1049">
        <v>2017</v>
      </c>
      <c r="C1049" t="s">
        <v>305</v>
      </c>
      <c r="D1049" t="s">
        <v>302</v>
      </c>
      <c r="E1049">
        <v>0</v>
      </c>
      <c r="F1049" t="s">
        <v>291</v>
      </c>
      <c r="G1049" t="s">
        <v>289</v>
      </c>
    </row>
    <row r="1050" spans="1:7" x14ac:dyDescent="0.25">
      <c r="A1050" t="s">
        <v>313</v>
      </c>
      <c r="B1050">
        <v>2018</v>
      </c>
      <c r="C1050" t="s">
        <v>149</v>
      </c>
      <c r="D1050" t="s">
        <v>302</v>
      </c>
      <c r="E1050" s="83">
        <v>334000000</v>
      </c>
      <c r="F1050" t="s">
        <v>288</v>
      </c>
      <c r="G1050" t="s">
        <v>289</v>
      </c>
    </row>
    <row r="1051" spans="1:7" x14ac:dyDescent="0.25">
      <c r="A1051" t="s">
        <v>313</v>
      </c>
      <c r="B1051">
        <v>2018</v>
      </c>
      <c r="C1051" t="s">
        <v>305</v>
      </c>
      <c r="D1051" t="s">
        <v>302</v>
      </c>
      <c r="E1051">
        <v>0</v>
      </c>
      <c r="F1051" t="s">
        <v>291</v>
      </c>
      <c r="G1051" t="s">
        <v>289</v>
      </c>
    </row>
    <row r="1052" spans="1:7" x14ac:dyDescent="0.25">
      <c r="A1052" t="s">
        <v>313</v>
      </c>
      <c r="B1052">
        <v>2018</v>
      </c>
      <c r="C1052" t="s">
        <v>310</v>
      </c>
      <c r="D1052" t="s">
        <v>302</v>
      </c>
      <c r="E1052">
        <v>0</v>
      </c>
      <c r="F1052" t="s">
        <v>311</v>
      </c>
      <c r="G1052" t="s">
        <v>289</v>
      </c>
    </row>
    <row r="1053" spans="1:7" x14ac:dyDescent="0.25">
      <c r="A1053" t="s">
        <v>313</v>
      </c>
      <c r="B1053">
        <v>2019</v>
      </c>
      <c r="C1053" t="s">
        <v>149</v>
      </c>
      <c r="D1053" t="s">
        <v>302</v>
      </c>
      <c r="E1053" s="83">
        <v>396000000</v>
      </c>
      <c r="F1053" t="s">
        <v>288</v>
      </c>
      <c r="G1053" t="s">
        <v>289</v>
      </c>
    </row>
    <row r="1054" spans="1:7" x14ac:dyDescent="0.25">
      <c r="A1054" t="s">
        <v>313</v>
      </c>
      <c r="B1054">
        <v>2019</v>
      </c>
      <c r="C1054" t="s">
        <v>305</v>
      </c>
      <c r="D1054" t="s">
        <v>302</v>
      </c>
      <c r="E1054">
        <v>0</v>
      </c>
      <c r="F1054" t="s">
        <v>291</v>
      </c>
      <c r="G1054" t="s">
        <v>289</v>
      </c>
    </row>
    <row r="1055" spans="1:7" x14ac:dyDescent="0.25">
      <c r="A1055" t="s">
        <v>313</v>
      </c>
      <c r="B1055">
        <v>2013</v>
      </c>
      <c r="C1055" t="s">
        <v>149</v>
      </c>
      <c r="D1055" t="s">
        <v>303</v>
      </c>
      <c r="E1055" s="83">
        <v>45000000</v>
      </c>
      <c r="F1055" t="s">
        <v>288</v>
      </c>
      <c r="G1055" t="s">
        <v>289</v>
      </c>
    </row>
    <row r="1056" spans="1:7" x14ac:dyDescent="0.25">
      <c r="A1056" t="s">
        <v>313</v>
      </c>
      <c r="B1056">
        <v>2013</v>
      </c>
      <c r="C1056" t="s">
        <v>305</v>
      </c>
      <c r="D1056" t="s">
        <v>303</v>
      </c>
      <c r="E1056" s="83">
        <v>10000000</v>
      </c>
      <c r="F1056" t="s">
        <v>291</v>
      </c>
      <c r="G1056" t="s">
        <v>289</v>
      </c>
    </row>
    <row r="1057" spans="1:7" x14ac:dyDescent="0.25">
      <c r="A1057" t="s">
        <v>313</v>
      </c>
      <c r="B1057">
        <v>2013</v>
      </c>
      <c r="C1057" t="s">
        <v>307</v>
      </c>
      <c r="D1057" t="s">
        <v>303</v>
      </c>
      <c r="E1057">
        <v>0</v>
      </c>
      <c r="F1057" t="s">
        <v>295</v>
      </c>
      <c r="G1057" t="s">
        <v>289</v>
      </c>
    </row>
    <row r="1058" spans="1:7" x14ac:dyDescent="0.25">
      <c r="A1058" t="s">
        <v>313</v>
      </c>
      <c r="B1058">
        <v>2014</v>
      </c>
      <c r="C1058" t="s">
        <v>149</v>
      </c>
      <c r="D1058" t="s">
        <v>303</v>
      </c>
      <c r="E1058" s="83">
        <v>150000000</v>
      </c>
      <c r="F1058" t="s">
        <v>288</v>
      </c>
      <c r="G1058" t="s">
        <v>289</v>
      </c>
    </row>
    <row r="1059" spans="1:7" x14ac:dyDescent="0.25">
      <c r="A1059" t="s">
        <v>313</v>
      </c>
      <c r="B1059">
        <v>2014</v>
      </c>
      <c r="C1059" t="s">
        <v>305</v>
      </c>
      <c r="D1059" t="s">
        <v>303</v>
      </c>
      <c r="E1059">
        <v>0</v>
      </c>
      <c r="F1059" t="s">
        <v>291</v>
      </c>
      <c r="G1059" t="s">
        <v>289</v>
      </c>
    </row>
    <row r="1060" spans="1:7" x14ac:dyDescent="0.25">
      <c r="A1060" t="s">
        <v>313</v>
      </c>
      <c r="B1060">
        <v>2014</v>
      </c>
      <c r="C1060" t="s">
        <v>308</v>
      </c>
      <c r="D1060" t="s">
        <v>303</v>
      </c>
      <c r="E1060">
        <v>0</v>
      </c>
      <c r="F1060" t="s">
        <v>293</v>
      </c>
      <c r="G1060" t="s">
        <v>289</v>
      </c>
    </row>
    <row r="1061" spans="1:7" x14ac:dyDescent="0.25">
      <c r="A1061" t="s">
        <v>313</v>
      </c>
      <c r="B1061">
        <v>2015</v>
      </c>
      <c r="C1061" t="s">
        <v>149</v>
      </c>
      <c r="D1061" t="s">
        <v>303</v>
      </c>
      <c r="E1061" s="83">
        <v>67000000</v>
      </c>
      <c r="F1061" t="s">
        <v>288</v>
      </c>
      <c r="G1061" t="s">
        <v>289</v>
      </c>
    </row>
    <row r="1062" spans="1:7" x14ac:dyDescent="0.25">
      <c r="A1062" t="s">
        <v>313</v>
      </c>
      <c r="B1062">
        <v>2015</v>
      </c>
      <c r="C1062" t="s">
        <v>305</v>
      </c>
      <c r="D1062" t="s">
        <v>303</v>
      </c>
      <c r="E1062">
        <v>0</v>
      </c>
      <c r="F1062" t="s">
        <v>291</v>
      </c>
      <c r="G1062" t="s">
        <v>289</v>
      </c>
    </row>
    <row r="1063" spans="1:7" x14ac:dyDescent="0.25">
      <c r="A1063" t="s">
        <v>313</v>
      </c>
      <c r="B1063">
        <v>2015</v>
      </c>
      <c r="C1063" t="s">
        <v>309</v>
      </c>
      <c r="D1063" t="s">
        <v>303</v>
      </c>
      <c r="E1063">
        <v>0</v>
      </c>
      <c r="F1063" t="s">
        <v>295</v>
      </c>
      <c r="G1063" t="s">
        <v>289</v>
      </c>
    </row>
    <row r="1064" spans="1:7" x14ac:dyDescent="0.25">
      <c r="A1064" t="s">
        <v>313</v>
      </c>
      <c r="B1064">
        <v>2016</v>
      </c>
      <c r="C1064" t="s">
        <v>149</v>
      </c>
      <c r="D1064" t="s">
        <v>303</v>
      </c>
      <c r="E1064" s="83">
        <v>63000000</v>
      </c>
      <c r="F1064" t="s">
        <v>288</v>
      </c>
      <c r="G1064" t="s">
        <v>289</v>
      </c>
    </row>
    <row r="1065" spans="1:7" x14ac:dyDescent="0.25">
      <c r="A1065" t="s">
        <v>313</v>
      </c>
      <c r="B1065">
        <v>2016</v>
      </c>
      <c r="C1065" t="s">
        <v>305</v>
      </c>
      <c r="D1065" t="s">
        <v>303</v>
      </c>
      <c r="E1065" s="83">
        <v>3000000</v>
      </c>
      <c r="F1065" t="s">
        <v>291</v>
      </c>
      <c r="G1065" t="s">
        <v>289</v>
      </c>
    </row>
    <row r="1066" spans="1:7" x14ac:dyDescent="0.25">
      <c r="A1066" t="s">
        <v>313</v>
      </c>
      <c r="B1066">
        <v>2017</v>
      </c>
      <c r="C1066" t="s">
        <v>149</v>
      </c>
      <c r="D1066" t="s">
        <v>303</v>
      </c>
      <c r="E1066" s="83">
        <v>64000000</v>
      </c>
      <c r="F1066" t="s">
        <v>288</v>
      </c>
      <c r="G1066" t="s">
        <v>289</v>
      </c>
    </row>
    <row r="1067" spans="1:7" x14ac:dyDescent="0.25">
      <c r="A1067" t="s">
        <v>313</v>
      </c>
      <c r="B1067">
        <v>2017</v>
      </c>
      <c r="C1067" t="s">
        <v>305</v>
      </c>
      <c r="D1067" t="s">
        <v>303</v>
      </c>
      <c r="E1067">
        <v>0</v>
      </c>
      <c r="F1067" t="s">
        <v>291</v>
      </c>
      <c r="G1067" t="s">
        <v>289</v>
      </c>
    </row>
    <row r="1068" spans="1:7" x14ac:dyDescent="0.25">
      <c r="A1068" t="s">
        <v>313</v>
      </c>
      <c r="B1068">
        <v>2018</v>
      </c>
      <c r="C1068" t="s">
        <v>149</v>
      </c>
      <c r="D1068" t="s">
        <v>303</v>
      </c>
      <c r="E1068" s="83">
        <v>64000000</v>
      </c>
      <c r="F1068" t="s">
        <v>288</v>
      </c>
      <c r="G1068" t="s">
        <v>289</v>
      </c>
    </row>
    <row r="1069" spans="1:7" x14ac:dyDescent="0.25">
      <c r="A1069" t="s">
        <v>313</v>
      </c>
      <c r="B1069">
        <v>2018</v>
      </c>
      <c r="C1069" t="s">
        <v>305</v>
      </c>
      <c r="D1069" t="s">
        <v>303</v>
      </c>
      <c r="E1069">
        <v>0</v>
      </c>
      <c r="F1069" t="s">
        <v>291</v>
      </c>
      <c r="G1069" t="s">
        <v>289</v>
      </c>
    </row>
    <row r="1070" spans="1:7" x14ac:dyDescent="0.25">
      <c r="A1070" t="s">
        <v>313</v>
      </c>
      <c r="B1070">
        <v>2018</v>
      </c>
      <c r="C1070" t="s">
        <v>310</v>
      </c>
      <c r="D1070" t="s">
        <v>303</v>
      </c>
      <c r="E1070">
        <v>0</v>
      </c>
      <c r="F1070" t="s">
        <v>311</v>
      </c>
      <c r="G1070" t="s">
        <v>289</v>
      </c>
    </row>
    <row r="1071" spans="1:7" x14ac:dyDescent="0.25">
      <c r="A1071" t="s">
        <v>313</v>
      </c>
      <c r="B1071">
        <v>2019</v>
      </c>
      <c r="C1071" t="s">
        <v>149</v>
      </c>
      <c r="D1071" t="s">
        <v>303</v>
      </c>
      <c r="E1071" s="83">
        <v>69000000</v>
      </c>
      <c r="F1071" t="s">
        <v>288</v>
      </c>
      <c r="G1071" t="s">
        <v>289</v>
      </c>
    </row>
    <row r="1072" spans="1:7" x14ac:dyDescent="0.25">
      <c r="A1072" t="s">
        <v>313</v>
      </c>
      <c r="B1072">
        <v>2019</v>
      </c>
      <c r="C1072" t="s">
        <v>305</v>
      </c>
      <c r="D1072" t="s">
        <v>303</v>
      </c>
      <c r="E1072" s="83">
        <v>9000000</v>
      </c>
      <c r="F1072" t="s">
        <v>291</v>
      </c>
      <c r="G1072" t="s">
        <v>289</v>
      </c>
    </row>
    <row r="1073" spans="1:7" x14ac:dyDescent="0.25">
      <c r="A1073" t="s">
        <v>314</v>
      </c>
      <c r="B1073">
        <v>2001</v>
      </c>
      <c r="C1073" t="s">
        <v>149</v>
      </c>
      <c r="D1073" t="s">
        <v>287</v>
      </c>
      <c r="E1073">
        <v>0</v>
      </c>
      <c r="F1073" t="s">
        <v>288</v>
      </c>
      <c r="G1073" t="s">
        <v>289</v>
      </c>
    </row>
    <row r="1074" spans="1:7" x14ac:dyDescent="0.25">
      <c r="A1074" t="s">
        <v>314</v>
      </c>
      <c r="B1074">
        <v>2001</v>
      </c>
      <c r="C1074" t="s">
        <v>290</v>
      </c>
      <c r="D1074" t="s">
        <v>287</v>
      </c>
      <c r="E1074">
        <v>0</v>
      </c>
      <c r="F1074" t="s">
        <v>291</v>
      </c>
      <c r="G1074" t="s">
        <v>289</v>
      </c>
    </row>
    <row r="1075" spans="1:7" x14ac:dyDescent="0.25">
      <c r="A1075" t="s">
        <v>314</v>
      </c>
      <c r="B1075">
        <v>2001</v>
      </c>
      <c r="C1075" t="s">
        <v>292</v>
      </c>
      <c r="D1075" t="s">
        <v>287</v>
      </c>
      <c r="E1075">
        <v>0</v>
      </c>
      <c r="F1075" t="s">
        <v>293</v>
      </c>
      <c r="G1075" t="s">
        <v>289</v>
      </c>
    </row>
    <row r="1076" spans="1:7" x14ac:dyDescent="0.25">
      <c r="A1076" t="s">
        <v>314</v>
      </c>
      <c r="B1076">
        <v>2002</v>
      </c>
      <c r="C1076" t="s">
        <v>149</v>
      </c>
      <c r="D1076" t="s">
        <v>287</v>
      </c>
      <c r="E1076">
        <v>0</v>
      </c>
      <c r="F1076" t="s">
        <v>288</v>
      </c>
      <c r="G1076" t="s">
        <v>289</v>
      </c>
    </row>
    <row r="1077" spans="1:7" x14ac:dyDescent="0.25">
      <c r="A1077" t="s">
        <v>314</v>
      </c>
      <c r="B1077">
        <v>2002</v>
      </c>
      <c r="C1077" t="s">
        <v>290</v>
      </c>
      <c r="D1077" t="s">
        <v>287</v>
      </c>
      <c r="E1077">
        <v>0</v>
      </c>
      <c r="F1077" t="s">
        <v>291</v>
      </c>
      <c r="G1077" t="s">
        <v>289</v>
      </c>
    </row>
    <row r="1078" spans="1:7" x14ac:dyDescent="0.25">
      <c r="A1078" t="s">
        <v>314</v>
      </c>
      <c r="B1078">
        <v>2003</v>
      </c>
      <c r="C1078" t="s">
        <v>149</v>
      </c>
      <c r="D1078" t="s">
        <v>287</v>
      </c>
      <c r="E1078">
        <v>0</v>
      </c>
      <c r="F1078" t="s">
        <v>288</v>
      </c>
      <c r="G1078" t="s">
        <v>289</v>
      </c>
    </row>
    <row r="1079" spans="1:7" x14ac:dyDescent="0.25">
      <c r="A1079" t="s">
        <v>314</v>
      </c>
      <c r="B1079">
        <v>2003</v>
      </c>
      <c r="C1079" t="s">
        <v>290</v>
      </c>
      <c r="D1079" t="s">
        <v>287</v>
      </c>
      <c r="E1079">
        <v>0</v>
      </c>
      <c r="F1079" t="s">
        <v>291</v>
      </c>
      <c r="G1079" t="s">
        <v>289</v>
      </c>
    </row>
    <row r="1080" spans="1:7" x14ac:dyDescent="0.25">
      <c r="A1080" t="s">
        <v>314</v>
      </c>
      <c r="B1080">
        <v>2004</v>
      </c>
      <c r="C1080" t="s">
        <v>149</v>
      </c>
      <c r="D1080" t="s">
        <v>287</v>
      </c>
      <c r="E1080">
        <v>0</v>
      </c>
      <c r="F1080" t="s">
        <v>288</v>
      </c>
      <c r="G1080" t="s">
        <v>289</v>
      </c>
    </row>
    <row r="1081" spans="1:7" x14ac:dyDescent="0.25">
      <c r="A1081" t="s">
        <v>314</v>
      </c>
      <c r="B1081">
        <v>2004</v>
      </c>
      <c r="C1081" t="s">
        <v>290</v>
      </c>
      <c r="D1081" t="s">
        <v>287</v>
      </c>
      <c r="E1081">
        <v>0</v>
      </c>
      <c r="F1081" t="s">
        <v>291</v>
      </c>
      <c r="G1081" t="s">
        <v>289</v>
      </c>
    </row>
    <row r="1082" spans="1:7" x14ac:dyDescent="0.25">
      <c r="A1082" t="s">
        <v>314</v>
      </c>
      <c r="B1082">
        <v>2004</v>
      </c>
      <c r="C1082" t="s">
        <v>292</v>
      </c>
      <c r="D1082" t="s">
        <v>287</v>
      </c>
      <c r="E1082">
        <v>0</v>
      </c>
      <c r="F1082" t="s">
        <v>293</v>
      </c>
      <c r="G1082" t="s">
        <v>289</v>
      </c>
    </row>
    <row r="1083" spans="1:7" x14ac:dyDescent="0.25">
      <c r="A1083" t="s">
        <v>314</v>
      </c>
      <c r="B1083">
        <v>2005</v>
      </c>
      <c r="C1083" t="s">
        <v>149</v>
      </c>
      <c r="D1083" t="s">
        <v>287</v>
      </c>
      <c r="E1083">
        <v>0</v>
      </c>
      <c r="F1083" t="s">
        <v>288</v>
      </c>
      <c r="G1083" t="s">
        <v>289</v>
      </c>
    </row>
    <row r="1084" spans="1:7" x14ac:dyDescent="0.25">
      <c r="A1084" t="s">
        <v>314</v>
      </c>
      <c r="B1084">
        <v>2005</v>
      </c>
      <c r="C1084" t="s">
        <v>290</v>
      </c>
      <c r="D1084" t="s">
        <v>287</v>
      </c>
      <c r="E1084">
        <v>0</v>
      </c>
      <c r="F1084" t="s">
        <v>291</v>
      </c>
      <c r="G1084" t="s">
        <v>289</v>
      </c>
    </row>
    <row r="1085" spans="1:7" x14ac:dyDescent="0.25">
      <c r="A1085" t="s">
        <v>314</v>
      </c>
      <c r="B1085">
        <v>2005</v>
      </c>
      <c r="C1085" t="s">
        <v>294</v>
      </c>
      <c r="D1085" t="s">
        <v>287</v>
      </c>
      <c r="E1085">
        <v>0</v>
      </c>
      <c r="F1085" t="s">
        <v>295</v>
      </c>
      <c r="G1085" t="s">
        <v>289</v>
      </c>
    </row>
    <row r="1086" spans="1:7" x14ac:dyDescent="0.25">
      <c r="A1086" t="s">
        <v>314</v>
      </c>
      <c r="B1086">
        <v>2006</v>
      </c>
      <c r="C1086" t="s">
        <v>149</v>
      </c>
      <c r="D1086" t="s">
        <v>287</v>
      </c>
      <c r="E1086">
        <v>0</v>
      </c>
      <c r="F1086" t="s">
        <v>288</v>
      </c>
      <c r="G1086" t="s">
        <v>289</v>
      </c>
    </row>
    <row r="1087" spans="1:7" x14ac:dyDescent="0.25">
      <c r="A1087" t="s">
        <v>314</v>
      </c>
      <c r="B1087">
        <v>2006</v>
      </c>
      <c r="C1087" t="s">
        <v>290</v>
      </c>
      <c r="D1087" t="s">
        <v>287</v>
      </c>
      <c r="E1087">
        <v>0</v>
      </c>
      <c r="F1087" t="s">
        <v>291</v>
      </c>
      <c r="G1087" t="s">
        <v>289</v>
      </c>
    </row>
    <row r="1088" spans="1:7" x14ac:dyDescent="0.25">
      <c r="A1088" t="s">
        <v>314</v>
      </c>
      <c r="B1088">
        <v>2006</v>
      </c>
      <c r="C1088" t="s">
        <v>296</v>
      </c>
      <c r="D1088" t="s">
        <v>287</v>
      </c>
      <c r="E1088">
        <v>0</v>
      </c>
      <c r="F1088" t="s">
        <v>295</v>
      </c>
      <c r="G1088" t="s">
        <v>289</v>
      </c>
    </row>
    <row r="1089" spans="1:7" x14ac:dyDescent="0.25">
      <c r="A1089" t="s">
        <v>314</v>
      </c>
      <c r="B1089">
        <v>2006</v>
      </c>
      <c r="C1089" t="s">
        <v>297</v>
      </c>
      <c r="D1089" t="s">
        <v>287</v>
      </c>
      <c r="E1089">
        <v>0</v>
      </c>
      <c r="F1089" t="s">
        <v>295</v>
      </c>
      <c r="G1089" t="s">
        <v>289</v>
      </c>
    </row>
    <row r="1090" spans="1:7" x14ac:dyDescent="0.25">
      <c r="A1090" t="s">
        <v>314</v>
      </c>
      <c r="B1090">
        <v>2001</v>
      </c>
      <c r="C1090" t="s">
        <v>149</v>
      </c>
      <c r="D1090" t="s">
        <v>298</v>
      </c>
      <c r="E1090" s="83">
        <v>16685000000</v>
      </c>
      <c r="F1090" t="s">
        <v>288</v>
      </c>
      <c r="G1090" t="s">
        <v>289</v>
      </c>
    </row>
    <row r="1091" spans="1:7" x14ac:dyDescent="0.25">
      <c r="A1091" t="s">
        <v>314</v>
      </c>
      <c r="B1091">
        <v>2001</v>
      </c>
      <c r="C1091" t="s">
        <v>290</v>
      </c>
      <c r="D1091" t="s">
        <v>298</v>
      </c>
      <c r="E1091" s="83">
        <v>21769000000</v>
      </c>
      <c r="F1091" t="s">
        <v>291</v>
      </c>
      <c r="G1091" t="s">
        <v>289</v>
      </c>
    </row>
    <row r="1092" spans="1:7" x14ac:dyDescent="0.25">
      <c r="A1092" t="s">
        <v>314</v>
      </c>
      <c r="B1092">
        <v>2001</v>
      </c>
      <c r="C1092" t="s">
        <v>292</v>
      </c>
      <c r="D1092" t="s">
        <v>298</v>
      </c>
      <c r="E1092" s="83">
        <v>1568000000</v>
      </c>
      <c r="F1092" t="s">
        <v>293</v>
      </c>
      <c r="G1092" t="s">
        <v>289</v>
      </c>
    </row>
    <row r="1093" spans="1:7" x14ac:dyDescent="0.25">
      <c r="A1093" t="s">
        <v>314</v>
      </c>
      <c r="B1093">
        <v>2002</v>
      </c>
      <c r="C1093" t="s">
        <v>149</v>
      </c>
      <c r="D1093" t="s">
        <v>298</v>
      </c>
      <c r="E1093" s="83">
        <v>20089000000</v>
      </c>
      <c r="F1093" t="s">
        <v>288</v>
      </c>
      <c r="G1093" t="s">
        <v>289</v>
      </c>
    </row>
    <row r="1094" spans="1:7" x14ac:dyDescent="0.25">
      <c r="A1094" t="s">
        <v>314</v>
      </c>
      <c r="B1094">
        <v>2002</v>
      </c>
      <c r="C1094" t="s">
        <v>290</v>
      </c>
      <c r="D1094" t="s">
        <v>298</v>
      </c>
      <c r="E1094" s="83">
        <v>15194000000</v>
      </c>
      <c r="F1094" t="s">
        <v>291</v>
      </c>
      <c r="G1094" t="s">
        <v>289</v>
      </c>
    </row>
    <row r="1095" spans="1:7" x14ac:dyDescent="0.25">
      <c r="A1095" t="s">
        <v>314</v>
      </c>
      <c r="B1095">
        <v>2003</v>
      </c>
      <c r="C1095" t="s">
        <v>149</v>
      </c>
      <c r="D1095" t="s">
        <v>298</v>
      </c>
      <c r="E1095" s="83">
        <v>22348000000</v>
      </c>
      <c r="F1095" t="s">
        <v>288</v>
      </c>
      <c r="G1095" t="s">
        <v>289</v>
      </c>
    </row>
    <row r="1096" spans="1:7" x14ac:dyDescent="0.25">
      <c r="A1096" t="s">
        <v>314</v>
      </c>
      <c r="B1096">
        <v>2003</v>
      </c>
      <c r="C1096" t="s">
        <v>290</v>
      </c>
      <c r="D1096" t="s">
        <v>298</v>
      </c>
      <c r="E1096" s="83">
        <v>19065000000</v>
      </c>
      <c r="F1096" t="s">
        <v>291</v>
      </c>
      <c r="G1096" t="s">
        <v>289</v>
      </c>
    </row>
    <row r="1097" spans="1:7" x14ac:dyDescent="0.25">
      <c r="A1097" t="s">
        <v>314</v>
      </c>
      <c r="B1097">
        <v>2004</v>
      </c>
      <c r="C1097" t="s">
        <v>149</v>
      </c>
      <c r="D1097" t="s">
        <v>298</v>
      </c>
      <c r="E1097" s="83">
        <v>27788000000</v>
      </c>
      <c r="F1097" t="s">
        <v>288</v>
      </c>
      <c r="G1097" t="s">
        <v>289</v>
      </c>
    </row>
    <row r="1098" spans="1:7" x14ac:dyDescent="0.25">
      <c r="A1098" t="s">
        <v>314</v>
      </c>
      <c r="B1098">
        <v>2004</v>
      </c>
      <c r="C1098" t="s">
        <v>290</v>
      </c>
      <c r="D1098" t="s">
        <v>298</v>
      </c>
      <c r="E1098" s="83">
        <v>11998000000</v>
      </c>
      <c r="F1098" t="s">
        <v>291</v>
      </c>
      <c r="G1098" t="s">
        <v>289</v>
      </c>
    </row>
    <row r="1099" spans="1:7" x14ac:dyDescent="0.25">
      <c r="A1099" t="s">
        <v>314</v>
      </c>
      <c r="B1099">
        <v>2004</v>
      </c>
      <c r="C1099" t="s">
        <v>292</v>
      </c>
      <c r="D1099" t="s">
        <v>298</v>
      </c>
      <c r="E1099">
        <v>0</v>
      </c>
      <c r="F1099" t="s">
        <v>293</v>
      </c>
      <c r="G1099" t="s">
        <v>289</v>
      </c>
    </row>
    <row r="1100" spans="1:7" x14ac:dyDescent="0.25">
      <c r="A1100" t="s">
        <v>314</v>
      </c>
      <c r="B1100">
        <v>2005</v>
      </c>
      <c r="C1100" t="s">
        <v>149</v>
      </c>
      <c r="D1100" t="s">
        <v>298</v>
      </c>
      <c r="E1100" s="83">
        <v>34830000000</v>
      </c>
      <c r="F1100" t="s">
        <v>288</v>
      </c>
      <c r="G1100" t="s">
        <v>289</v>
      </c>
    </row>
    <row r="1101" spans="1:7" x14ac:dyDescent="0.25">
      <c r="A1101" t="s">
        <v>314</v>
      </c>
      <c r="B1101">
        <v>2005</v>
      </c>
      <c r="C1101" t="s">
        <v>290</v>
      </c>
      <c r="D1101" t="s">
        <v>298</v>
      </c>
      <c r="E1101" s="83">
        <v>3449000000</v>
      </c>
      <c r="F1101" t="s">
        <v>291</v>
      </c>
      <c r="G1101" t="s">
        <v>289</v>
      </c>
    </row>
    <row r="1102" spans="1:7" x14ac:dyDescent="0.25">
      <c r="A1102" t="s">
        <v>314</v>
      </c>
      <c r="B1102">
        <v>2005</v>
      </c>
      <c r="C1102" t="s">
        <v>294</v>
      </c>
      <c r="D1102" t="s">
        <v>298</v>
      </c>
      <c r="E1102" s="83">
        <v>2077000000</v>
      </c>
      <c r="F1102" t="s">
        <v>295</v>
      </c>
      <c r="G1102" t="s">
        <v>289</v>
      </c>
    </row>
    <row r="1103" spans="1:7" x14ac:dyDescent="0.25">
      <c r="A1103" t="s">
        <v>314</v>
      </c>
      <c r="B1103">
        <v>2006</v>
      </c>
      <c r="C1103" t="s">
        <v>149</v>
      </c>
      <c r="D1103" t="s">
        <v>298</v>
      </c>
      <c r="E1103" s="83">
        <v>33444000000</v>
      </c>
      <c r="F1103" t="s">
        <v>288</v>
      </c>
      <c r="G1103" t="s">
        <v>289</v>
      </c>
    </row>
    <row r="1104" spans="1:7" x14ac:dyDescent="0.25">
      <c r="A1104" t="s">
        <v>314</v>
      </c>
      <c r="B1104">
        <v>2006</v>
      </c>
      <c r="C1104" t="s">
        <v>290</v>
      </c>
      <c r="D1104" t="s">
        <v>298</v>
      </c>
      <c r="E1104" s="83">
        <v>11634000000</v>
      </c>
      <c r="F1104" t="s">
        <v>291</v>
      </c>
      <c r="G1104" t="s">
        <v>289</v>
      </c>
    </row>
    <row r="1105" spans="1:7" x14ac:dyDescent="0.25">
      <c r="A1105" t="s">
        <v>314</v>
      </c>
      <c r="B1105">
        <v>2006</v>
      </c>
      <c r="C1105" t="s">
        <v>296</v>
      </c>
      <c r="D1105" t="s">
        <v>298</v>
      </c>
      <c r="E1105" s="83">
        <v>974000000</v>
      </c>
      <c r="F1105" t="s">
        <v>295</v>
      </c>
      <c r="G1105" t="s">
        <v>289</v>
      </c>
    </row>
    <row r="1106" spans="1:7" x14ac:dyDescent="0.25">
      <c r="A1106" t="s">
        <v>314</v>
      </c>
      <c r="B1106">
        <v>2006</v>
      </c>
      <c r="C1106" t="s">
        <v>297</v>
      </c>
      <c r="D1106" t="s">
        <v>298</v>
      </c>
      <c r="E1106" s="83">
        <v>130000000</v>
      </c>
      <c r="F1106" t="s">
        <v>295</v>
      </c>
      <c r="G1106" t="s">
        <v>289</v>
      </c>
    </row>
    <row r="1107" spans="1:7" x14ac:dyDescent="0.25">
      <c r="A1107" t="s">
        <v>314</v>
      </c>
      <c r="B1107">
        <v>2001</v>
      </c>
      <c r="C1107" t="s">
        <v>149</v>
      </c>
      <c r="D1107" t="s">
        <v>299</v>
      </c>
      <c r="E1107" s="83">
        <v>2475000000</v>
      </c>
      <c r="F1107" t="s">
        <v>288</v>
      </c>
      <c r="G1107" t="s">
        <v>289</v>
      </c>
    </row>
    <row r="1108" spans="1:7" x14ac:dyDescent="0.25">
      <c r="A1108" t="s">
        <v>314</v>
      </c>
      <c r="B1108">
        <v>2001</v>
      </c>
      <c r="C1108" t="s">
        <v>290</v>
      </c>
      <c r="D1108" t="s">
        <v>299</v>
      </c>
      <c r="E1108">
        <v>0</v>
      </c>
      <c r="F1108" t="s">
        <v>291</v>
      </c>
      <c r="G1108" t="s">
        <v>289</v>
      </c>
    </row>
    <row r="1109" spans="1:7" x14ac:dyDescent="0.25">
      <c r="A1109" t="s">
        <v>314</v>
      </c>
      <c r="B1109">
        <v>2001</v>
      </c>
      <c r="C1109" t="s">
        <v>292</v>
      </c>
      <c r="D1109" t="s">
        <v>299</v>
      </c>
      <c r="E1109" s="83">
        <v>-79000000</v>
      </c>
      <c r="F1109" t="s">
        <v>293</v>
      </c>
      <c r="G1109" t="s">
        <v>289</v>
      </c>
    </row>
    <row r="1110" spans="1:7" x14ac:dyDescent="0.25">
      <c r="A1110" t="s">
        <v>314</v>
      </c>
      <c r="B1110">
        <v>2002</v>
      </c>
      <c r="C1110" t="s">
        <v>149</v>
      </c>
      <c r="D1110" t="s">
        <v>299</v>
      </c>
      <c r="E1110" s="83">
        <v>3456000000</v>
      </c>
      <c r="F1110" t="s">
        <v>288</v>
      </c>
      <c r="G1110" t="s">
        <v>289</v>
      </c>
    </row>
    <row r="1111" spans="1:7" x14ac:dyDescent="0.25">
      <c r="A1111" t="s">
        <v>314</v>
      </c>
      <c r="B1111">
        <v>2002</v>
      </c>
      <c r="C1111" t="s">
        <v>290</v>
      </c>
      <c r="D1111" t="s">
        <v>299</v>
      </c>
      <c r="E1111" s="83">
        <v>63000000</v>
      </c>
      <c r="F1111" t="s">
        <v>291</v>
      </c>
      <c r="G1111" t="s">
        <v>289</v>
      </c>
    </row>
    <row r="1112" spans="1:7" x14ac:dyDescent="0.25">
      <c r="A1112" t="s">
        <v>314</v>
      </c>
      <c r="B1112">
        <v>2003</v>
      </c>
      <c r="C1112" t="s">
        <v>149</v>
      </c>
      <c r="D1112" t="s">
        <v>299</v>
      </c>
      <c r="E1112" s="83">
        <v>4107000000</v>
      </c>
      <c r="F1112" t="s">
        <v>288</v>
      </c>
      <c r="G1112" t="s">
        <v>289</v>
      </c>
    </row>
    <row r="1113" spans="1:7" x14ac:dyDescent="0.25">
      <c r="A1113" t="s">
        <v>314</v>
      </c>
      <c r="B1113">
        <v>2003</v>
      </c>
      <c r="C1113" t="s">
        <v>290</v>
      </c>
      <c r="D1113" t="s">
        <v>299</v>
      </c>
      <c r="E1113" s="83">
        <v>484000000</v>
      </c>
      <c r="F1113" t="s">
        <v>291</v>
      </c>
      <c r="G1113" t="s">
        <v>289</v>
      </c>
    </row>
    <row r="1114" spans="1:7" x14ac:dyDescent="0.25">
      <c r="A1114" t="s">
        <v>314</v>
      </c>
      <c r="B1114">
        <v>2004</v>
      </c>
      <c r="C1114" t="s">
        <v>149</v>
      </c>
      <c r="D1114" t="s">
        <v>299</v>
      </c>
      <c r="E1114" s="83">
        <v>4176000000</v>
      </c>
      <c r="F1114" t="s">
        <v>288</v>
      </c>
      <c r="G1114" t="s">
        <v>289</v>
      </c>
    </row>
    <row r="1115" spans="1:7" x14ac:dyDescent="0.25">
      <c r="A1115" t="s">
        <v>314</v>
      </c>
      <c r="B1115">
        <v>2004</v>
      </c>
      <c r="C1115" t="s">
        <v>290</v>
      </c>
      <c r="D1115" t="s">
        <v>299</v>
      </c>
      <c r="E1115" s="83">
        <v>519000000</v>
      </c>
      <c r="F1115" t="s">
        <v>291</v>
      </c>
      <c r="G1115" t="s">
        <v>289</v>
      </c>
    </row>
    <row r="1116" spans="1:7" x14ac:dyDescent="0.25">
      <c r="A1116" t="s">
        <v>314</v>
      </c>
      <c r="B1116">
        <v>2004</v>
      </c>
      <c r="C1116" t="s">
        <v>292</v>
      </c>
      <c r="D1116" t="s">
        <v>299</v>
      </c>
      <c r="E1116">
        <v>0</v>
      </c>
      <c r="F1116" t="s">
        <v>293</v>
      </c>
      <c r="G1116" t="s">
        <v>289</v>
      </c>
    </row>
    <row r="1117" spans="1:7" x14ac:dyDescent="0.25">
      <c r="A1117" t="s">
        <v>314</v>
      </c>
      <c r="B1117">
        <v>2005</v>
      </c>
      <c r="C1117" t="s">
        <v>149</v>
      </c>
      <c r="D1117" t="s">
        <v>299</v>
      </c>
      <c r="E1117" s="83">
        <v>3076000000</v>
      </c>
      <c r="F1117" t="s">
        <v>288</v>
      </c>
      <c r="G1117" t="s">
        <v>289</v>
      </c>
    </row>
    <row r="1118" spans="1:7" x14ac:dyDescent="0.25">
      <c r="A1118" t="s">
        <v>314</v>
      </c>
      <c r="B1118">
        <v>2005</v>
      </c>
      <c r="C1118" t="s">
        <v>290</v>
      </c>
      <c r="D1118" t="s">
        <v>299</v>
      </c>
      <c r="E1118" s="83">
        <v>646000000</v>
      </c>
      <c r="F1118" t="s">
        <v>291</v>
      </c>
      <c r="G1118" t="s">
        <v>289</v>
      </c>
    </row>
    <row r="1119" spans="1:7" x14ac:dyDescent="0.25">
      <c r="A1119" t="s">
        <v>314</v>
      </c>
      <c r="B1119">
        <v>2005</v>
      </c>
      <c r="C1119" t="s">
        <v>294</v>
      </c>
      <c r="D1119" t="s">
        <v>299</v>
      </c>
      <c r="E1119" s="83">
        <v>140000000</v>
      </c>
      <c r="F1119" t="s">
        <v>295</v>
      </c>
      <c r="G1119" t="s">
        <v>289</v>
      </c>
    </row>
    <row r="1120" spans="1:7" x14ac:dyDescent="0.25">
      <c r="A1120" t="s">
        <v>314</v>
      </c>
      <c r="B1120">
        <v>2006</v>
      </c>
      <c r="C1120" t="s">
        <v>149</v>
      </c>
      <c r="D1120" t="s">
        <v>299</v>
      </c>
      <c r="E1120" s="83">
        <v>2868000000</v>
      </c>
      <c r="F1120" t="s">
        <v>288</v>
      </c>
      <c r="G1120" t="s">
        <v>289</v>
      </c>
    </row>
    <row r="1121" spans="1:7" x14ac:dyDescent="0.25">
      <c r="A1121" t="s">
        <v>314</v>
      </c>
      <c r="B1121">
        <v>2006</v>
      </c>
      <c r="C1121" t="s">
        <v>290</v>
      </c>
      <c r="D1121" t="s">
        <v>299</v>
      </c>
      <c r="E1121" s="83">
        <v>1513000000</v>
      </c>
      <c r="F1121" t="s">
        <v>291</v>
      </c>
      <c r="G1121" t="s">
        <v>289</v>
      </c>
    </row>
    <row r="1122" spans="1:7" x14ac:dyDescent="0.25">
      <c r="A1122" t="s">
        <v>314</v>
      </c>
      <c r="B1122">
        <v>2006</v>
      </c>
      <c r="C1122" t="s">
        <v>296</v>
      </c>
      <c r="D1122" t="s">
        <v>299</v>
      </c>
      <c r="E1122" s="83">
        <v>29000000</v>
      </c>
      <c r="F1122" t="s">
        <v>295</v>
      </c>
      <c r="G1122" t="s">
        <v>289</v>
      </c>
    </row>
    <row r="1123" spans="1:7" x14ac:dyDescent="0.25">
      <c r="A1123" t="s">
        <v>314</v>
      </c>
      <c r="B1123">
        <v>2006</v>
      </c>
      <c r="C1123" t="s">
        <v>297</v>
      </c>
      <c r="D1123" t="s">
        <v>299</v>
      </c>
      <c r="E1123">
        <v>0</v>
      </c>
      <c r="F1123" t="s">
        <v>295</v>
      </c>
      <c r="G1123" t="s">
        <v>289</v>
      </c>
    </row>
    <row r="1124" spans="1:7" x14ac:dyDescent="0.25">
      <c r="A1124" t="s">
        <v>314</v>
      </c>
      <c r="B1124">
        <v>2001</v>
      </c>
      <c r="C1124" t="s">
        <v>149</v>
      </c>
      <c r="D1124" t="s">
        <v>300</v>
      </c>
      <c r="E1124" s="83">
        <v>11421000000</v>
      </c>
      <c r="F1124" t="s">
        <v>288</v>
      </c>
      <c r="G1124" t="s">
        <v>289</v>
      </c>
    </row>
    <row r="1125" spans="1:7" x14ac:dyDescent="0.25">
      <c r="A1125" t="s">
        <v>314</v>
      </c>
      <c r="B1125">
        <v>2001</v>
      </c>
      <c r="C1125" t="s">
        <v>290</v>
      </c>
      <c r="D1125" t="s">
        <v>300</v>
      </c>
      <c r="E1125">
        <v>0</v>
      </c>
      <c r="F1125" t="s">
        <v>291</v>
      </c>
      <c r="G1125" t="s">
        <v>289</v>
      </c>
    </row>
    <row r="1126" spans="1:7" x14ac:dyDescent="0.25">
      <c r="A1126" t="s">
        <v>314</v>
      </c>
      <c r="B1126">
        <v>2001</v>
      </c>
      <c r="C1126" t="s">
        <v>292</v>
      </c>
      <c r="D1126" t="s">
        <v>300</v>
      </c>
      <c r="E1126" s="83">
        <v>77000000</v>
      </c>
      <c r="F1126" t="s">
        <v>293</v>
      </c>
      <c r="G1126" t="s">
        <v>289</v>
      </c>
    </row>
    <row r="1127" spans="1:7" x14ac:dyDescent="0.25">
      <c r="A1127" t="s">
        <v>314</v>
      </c>
      <c r="B1127">
        <v>2002</v>
      </c>
      <c r="C1127" t="s">
        <v>149</v>
      </c>
      <c r="D1127" t="s">
        <v>300</v>
      </c>
      <c r="E1127" s="83">
        <v>15748000000</v>
      </c>
      <c r="F1127" t="s">
        <v>288</v>
      </c>
      <c r="G1127" t="s">
        <v>289</v>
      </c>
    </row>
    <row r="1128" spans="1:7" x14ac:dyDescent="0.25">
      <c r="A1128" t="s">
        <v>314</v>
      </c>
      <c r="B1128">
        <v>2002</v>
      </c>
      <c r="C1128" t="s">
        <v>290</v>
      </c>
      <c r="D1128" t="s">
        <v>300</v>
      </c>
      <c r="E1128" s="83">
        <v>34000000</v>
      </c>
      <c r="F1128" t="s">
        <v>291</v>
      </c>
      <c r="G1128" t="s">
        <v>289</v>
      </c>
    </row>
    <row r="1129" spans="1:7" x14ac:dyDescent="0.25">
      <c r="A1129" t="s">
        <v>314</v>
      </c>
      <c r="B1129">
        <v>2003</v>
      </c>
      <c r="C1129" t="s">
        <v>149</v>
      </c>
      <c r="D1129" t="s">
        <v>300</v>
      </c>
      <c r="E1129" s="83">
        <v>17554000000</v>
      </c>
      <c r="F1129" t="s">
        <v>288</v>
      </c>
      <c r="G1129" t="s">
        <v>289</v>
      </c>
    </row>
    <row r="1130" spans="1:7" x14ac:dyDescent="0.25">
      <c r="A1130" t="s">
        <v>314</v>
      </c>
      <c r="B1130">
        <v>2003</v>
      </c>
      <c r="C1130" t="s">
        <v>290</v>
      </c>
      <c r="D1130" t="s">
        <v>300</v>
      </c>
      <c r="E1130" s="83">
        <v>486000000</v>
      </c>
      <c r="F1130" t="s">
        <v>291</v>
      </c>
      <c r="G1130" t="s">
        <v>289</v>
      </c>
    </row>
    <row r="1131" spans="1:7" x14ac:dyDescent="0.25">
      <c r="A1131" t="s">
        <v>314</v>
      </c>
      <c r="B1131">
        <v>2004</v>
      </c>
      <c r="C1131" t="s">
        <v>149</v>
      </c>
      <c r="D1131" t="s">
        <v>300</v>
      </c>
      <c r="E1131" s="83">
        <v>18951000000</v>
      </c>
      <c r="F1131" t="s">
        <v>288</v>
      </c>
      <c r="G1131" t="s">
        <v>289</v>
      </c>
    </row>
    <row r="1132" spans="1:7" x14ac:dyDescent="0.25">
      <c r="A1132" t="s">
        <v>314</v>
      </c>
      <c r="B1132">
        <v>2004</v>
      </c>
      <c r="C1132" t="s">
        <v>290</v>
      </c>
      <c r="D1132" t="s">
        <v>300</v>
      </c>
      <c r="E1132" s="83">
        <v>261000000</v>
      </c>
      <c r="F1132" t="s">
        <v>291</v>
      </c>
      <c r="G1132" t="s">
        <v>289</v>
      </c>
    </row>
    <row r="1133" spans="1:7" x14ac:dyDescent="0.25">
      <c r="A1133" t="s">
        <v>314</v>
      </c>
      <c r="B1133">
        <v>2004</v>
      </c>
      <c r="C1133" t="s">
        <v>292</v>
      </c>
      <c r="D1133" t="s">
        <v>300</v>
      </c>
      <c r="E1133">
        <v>0</v>
      </c>
      <c r="F1133" t="s">
        <v>293</v>
      </c>
      <c r="G1133" t="s">
        <v>289</v>
      </c>
    </row>
    <row r="1134" spans="1:7" x14ac:dyDescent="0.25">
      <c r="A1134" t="s">
        <v>314</v>
      </c>
      <c r="B1134">
        <v>2005</v>
      </c>
      <c r="C1134" t="s">
        <v>149</v>
      </c>
      <c r="D1134" t="s">
        <v>300</v>
      </c>
      <c r="E1134" s="83">
        <v>20658000000</v>
      </c>
      <c r="F1134" t="s">
        <v>288</v>
      </c>
      <c r="G1134" t="s">
        <v>289</v>
      </c>
    </row>
    <row r="1135" spans="1:7" x14ac:dyDescent="0.25">
      <c r="A1135" t="s">
        <v>314</v>
      </c>
      <c r="B1135">
        <v>2005</v>
      </c>
      <c r="C1135" t="s">
        <v>290</v>
      </c>
      <c r="D1135" t="s">
        <v>300</v>
      </c>
      <c r="E1135" s="83">
        <v>254000000</v>
      </c>
      <c r="F1135" t="s">
        <v>291</v>
      </c>
      <c r="G1135" t="s">
        <v>289</v>
      </c>
    </row>
    <row r="1136" spans="1:7" x14ac:dyDescent="0.25">
      <c r="A1136" t="s">
        <v>314</v>
      </c>
      <c r="B1136">
        <v>2005</v>
      </c>
      <c r="C1136" t="s">
        <v>294</v>
      </c>
      <c r="D1136" t="s">
        <v>300</v>
      </c>
      <c r="E1136" s="83">
        <v>6000000</v>
      </c>
      <c r="F1136" t="s">
        <v>295</v>
      </c>
      <c r="G1136" t="s">
        <v>289</v>
      </c>
    </row>
    <row r="1137" spans="1:7" x14ac:dyDescent="0.25">
      <c r="A1137" t="s">
        <v>314</v>
      </c>
      <c r="B1137">
        <v>2006</v>
      </c>
      <c r="C1137" t="s">
        <v>149</v>
      </c>
      <c r="D1137" t="s">
        <v>300</v>
      </c>
      <c r="E1137" s="83">
        <v>19765000000</v>
      </c>
      <c r="F1137" t="s">
        <v>288</v>
      </c>
      <c r="G1137" t="s">
        <v>289</v>
      </c>
    </row>
    <row r="1138" spans="1:7" x14ac:dyDescent="0.25">
      <c r="A1138" t="s">
        <v>314</v>
      </c>
      <c r="B1138">
        <v>2006</v>
      </c>
      <c r="C1138" t="s">
        <v>290</v>
      </c>
      <c r="D1138" t="s">
        <v>300</v>
      </c>
      <c r="E1138" s="83">
        <v>174000000</v>
      </c>
      <c r="F1138" t="s">
        <v>291</v>
      </c>
      <c r="G1138" t="s">
        <v>289</v>
      </c>
    </row>
    <row r="1139" spans="1:7" x14ac:dyDescent="0.25">
      <c r="A1139" t="s">
        <v>314</v>
      </c>
      <c r="B1139">
        <v>2006</v>
      </c>
      <c r="C1139" t="s">
        <v>296</v>
      </c>
      <c r="D1139" t="s">
        <v>300</v>
      </c>
      <c r="E1139" s="83">
        <v>29000000</v>
      </c>
      <c r="F1139" t="s">
        <v>295</v>
      </c>
      <c r="G1139" t="s">
        <v>289</v>
      </c>
    </row>
    <row r="1140" spans="1:7" x14ac:dyDescent="0.25">
      <c r="A1140" t="s">
        <v>314</v>
      </c>
      <c r="B1140">
        <v>2006</v>
      </c>
      <c r="C1140" t="s">
        <v>297</v>
      </c>
      <c r="D1140" t="s">
        <v>300</v>
      </c>
      <c r="E1140">
        <v>0</v>
      </c>
      <c r="F1140" t="s">
        <v>295</v>
      </c>
      <c r="G1140" t="s">
        <v>289</v>
      </c>
    </row>
    <row r="1141" spans="1:7" x14ac:dyDescent="0.25">
      <c r="A1141" t="s">
        <v>314</v>
      </c>
      <c r="B1141">
        <v>2001</v>
      </c>
      <c r="C1141" t="s">
        <v>149</v>
      </c>
      <c r="D1141" t="s">
        <v>301</v>
      </c>
      <c r="E1141" s="83">
        <v>968000000</v>
      </c>
      <c r="F1141" t="s">
        <v>288</v>
      </c>
      <c r="G1141" t="s">
        <v>289</v>
      </c>
    </row>
    <row r="1142" spans="1:7" x14ac:dyDescent="0.25">
      <c r="A1142" t="s">
        <v>314</v>
      </c>
      <c r="B1142">
        <v>2001</v>
      </c>
      <c r="C1142" t="s">
        <v>290</v>
      </c>
      <c r="D1142" t="s">
        <v>301</v>
      </c>
      <c r="E1142">
        <v>0</v>
      </c>
      <c r="F1142" t="s">
        <v>291</v>
      </c>
      <c r="G1142" t="s">
        <v>289</v>
      </c>
    </row>
    <row r="1143" spans="1:7" x14ac:dyDescent="0.25">
      <c r="A1143" t="s">
        <v>314</v>
      </c>
      <c r="B1143">
        <v>2001</v>
      </c>
      <c r="C1143" t="s">
        <v>292</v>
      </c>
      <c r="D1143" t="s">
        <v>301</v>
      </c>
      <c r="E1143" s="83">
        <v>-5000000</v>
      </c>
      <c r="F1143" t="s">
        <v>293</v>
      </c>
      <c r="G1143" t="s">
        <v>289</v>
      </c>
    </row>
    <row r="1144" spans="1:7" x14ac:dyDescent="0.25">
      <c r="A1144" t="s">
        <v>314</v>
      </c>
      <c r="B1144">
        <v>2002</v>
      </c>
      <c r="C1144" t="s">
        <v>149</v>
      </c>
      <c r="D1144" t="s">
        <v>301</v>
      </c>
      <c r="E1144" s="83">
        <v>935000000</v>
      </c>
      <c r="F1144" t="s">
        <v>288</v>
      </c>
      <c r="G1144" t="s">
        <v>289</v>
      </c>
    </row>
    <row r="1145" spans="1:7" x14ac:dyDescent="0.25">
      <c r="A1145" t="s">
        <v>314</v>
      </c>
      <c r="B1145">
        <v>2002</v>
      </c>
      <c r="C1145" t="s">
        <v>290</v>
      </c>
      <c r="D1145" t="s">
        <v>301</v>
      </c>
      <c r="E1145">
        <v>0</v>
      </c>
      <c r="F1145" t="s">
        <v>291</v>
      </c>
      <c r="G1145" t="s">
        <v>289</v>
      </c>
    </row>
    <row r="1146" spans="1:7" x14ac:dyDescent="0.25">
      <c r="A1146" t="s">
        <v>314</v>
      </c>
      <c r="B1146">
        <v>2003</v>
      </c>
      <c r="C1146" t="s">
        <v>149</v>
      </c>
      <c r="D1146" t="s">
        <v>301</v>
      </c>
      <c r="E1146" s="83">
        <v>1207000000</v>
      </c>
      <c r="F1146" t="s">
        <v>288</v>
      </c>
      <c r="G1146" t="s">
        <v>289</v>
      </c>
    </row>
    <row r="1147" spans="1:7" x14ac:dyDescent="0.25">
      <c r="A1147" t="s">
        <v>314</v>
      </c>
      <c r="B1147">
        <v>2003</v>
      </c>
      <c r="C1147" t="s">
        <v>290</v>
      </c>
      <c r="D1147" t="s">
        <v>301</v>
      </c>
      <c r="E1147">
        <v>0</v>
      </c>
      <c r="F1147" t="s">
        <v>291</v>
      </c>
      <c r="G1147" t="s">
        <v>289</v>
      </c>
    </row>
    <row r="1148" spans="1:7" x14ac:dyDescent="0.25">
      <c r="A1148" t="s">
        <v>314</v>
      </c>
      <c r="B1148">
        <v>2004</v>
      </c>
      <c r="C1148" t="s">
        <v>149</v>
      </c>
      <c r="D1148" t="s">
        <v>301</v>
      </c>
      <c r="E1148" s="83">
        <v>1023000000</v>
      </c>
      <c r="F1148" t="s">
        <v>288</v>
      </c>
      <c r="G1148" t="s">
        <v>289</v>
      </c>
    </row>
    <row r="1149" spans="1:7" x14ac:dyDescent="0.25">
      <c r="A1149" t="s">
        <v>314</v>
      </c>
      <c r="B1149">
        <v>2004</v>
      </c>
      <c r="C1149" t="s">
        <v>290</v>
      </c>
      <c r="D1149" t="s">
        <v>301</v>
      </c>
      <c r="E1149">
        <v>0</v>
      </c>
      <c r="F1149" t="s">
        <v>291</v>
      </c>
      <c r="G1149" t="s">
        <v>289</v>
      </c>
    </row>
    <row r="1150" spans="1:7" x14ac:dyDescent="0.25">
      <c r="A1150" t="s">
        <v>314</v>
      </c>
      <c r="B1150">
        <v>2004</v>
      </c>
      <c r="C1150" t="s">
        <v>292</v>
      </c>
      <c r="D1150" t="s">
        <v>301</v>
      </c>
      <c r="E1150">
        <v>0</v>
      </c>
      <c r="F1150" t="s">
        <v>293</v>
      </c>
      <c r="G1150" t="s">
        <v>289</v>
      </c>
    </row>
    <row r="1151" spans="1:7" x14ac:dyDescent="0.25">
      <c r="A1151" t="s">
        <v>314</v>
      </c>
      <c r="B1151">
        <v>2005</v>
      </c>
      <c r="C1151" t="s">
        <v>149</v>
      </c>
      <c r="D1151" t="s">
        <v>301</v>
      </c>
      <c r="E1151" s="83">
        <v>838000000</v>
      </c>
      <c r="F1151" t="s">
        <v>288</v>
      </c>
      <c r="G1151" t="s">
        <v>289</v>
      </c>
    </row>
    <row r="1152" spans="1:7" x14ac:dyDescent="0.25">
      <c r="A1152" t="s">
        <v>314</v>
      </c>
      <c r="B1152">
        <v>2005</v>
      </c>
      <c r="C1152" t="s">
        <v>290</v>
      </c>
      <c r="D1152" t="s">
        <v>301</v>
      </c>
      <c r="E1152">
        <v>0</v>
      </c>
      <c r="F1152" t="s">
        <v>291</v>
      </c>
      <c r="G1152" t="s">
        <v>289</v>
      </c>
    </row>
    <row r="1153" spans="1:7" x14ac:dyDescent="0.25">
      <c r="A1153" t="s">
        <v>314</v>
      </c>
      <c r="B1153">
        <v>2005</v>
      </c>
      <c r="C1153" t="s">
        <v>294</v>
      </c>
      <c r="D1153" t="s">
        <v>301</v>
      </c>
      <c r="E1153">
        <v>0</v>
      </c>
      <c r="F1153" t="s">
        <v>295</v>
      </c>
      <c r="G1153" t="s">
        <v>289</v>
      </c>
    </row>
    <row r="1154" spans="1:7" x14ac:dyDescent="0.25">
      <c r="A1154" t="s">
        <v>314</v>
      </c>
      <c r="B1154">
        <v>2006</v>
      </c>
      <c r="C1154" t="s">
        <v>149</v>
      </c>
      <c r="D1154" t="s">
        <v>301</v>
      </c>
      <c r="E1154" s="83">
        <v>1298000000</v>
      </c>
      <c r="F1154" t="s">
        <v>288</v>
      </c>
      <c r="G1154" t="s">
        <v>289</v>
      </c>
    </row>
    <row r="1155" spans="1:7" x14ac:dyDescent="0.25">
      <c r="A1155" t="s">
        <v>314</v>
      </c>
      <c r="B1155">
        <v>2006</v>
      </c>
      <c r="C1155" t="s">
        <v>290</v>
      </c>
      <c r="D1155" t="s">
        <v>301</v>
      </c>
      <c r="E1155" s="83">
        <v>21000000</v>
      </c>
      <c r="F1155" t="s">
        <v>291</v>
      </c>
      <c r="G1155" t="s">
        <v>289</v>
      </c>
    </row>
    <row r="1156" spans="1:7" x14ac:dyDescent="0.25">
      <c r="A1156" t="s">
        <v>314</v>
      </c>
      <c r="B1156">
        <v>2006</v>
      </c>
      <c r="C1156" t="s">
        <v>296</v>
      </c>
      <c r="D1156" t="s">
        <v>301</v>
      </c>
      <c r="E1156" s="83">
        <v>45000000</v>
      </c>
      <c r="F1156" t="s">
        <v>295</v>
      </c>
      <c r="G1156" t="s">
        <v>289</v>
      </c>
    </row>
    <row r="1157" spans="1:7" x14ac:dyDescent="0.25">
      <c r="A1157" t="s">
        <v>314</v>
      </c>
      <c r="B1157">
        <v>2006</v>
      </c>
      <c r="C1157" t="s">
        <v>297</v>
      </c>
      <c r="D1157" t="s">
        <v>301</v>
      </c>
      <c r="E1157">
        <v>0</v>
      </c>
      <c r="F1157" t="s">
        <v>295</v>
      </c>
      <c r="G1157" t="s">
        <v>289</v>
      </c>
    </row>
    <row r="1158" spans="1:7" x14ac:dyDescent="0.25">
      <c r="A1158" t="s">
        <v>314</v>
      </c>
      <c r="B1158">
        <v>2001</v>
      </c>
      <c r="C1158" t="s">
        <v>149</v>
      </c>
      <c r="D1158" t="s">
        <v>302</v>
      </c>
      <c r="E1158" s="83">
        <v>81000000</v>
      </c>
      <c r="F1158" t="s">
        <v>288</v>
      </c>
      <c r="G1158" t="s">
        <v>289</v>
      </c>
    </row>
    <row r="1159" spans="1:7" x14ac:dyDescent="0.25">
      <c r="A1159" t="s">
        <v>314</v>
      </c>
      <c r="B1159">
        <v>2001</v>
      </c>
      <c r="C1159" t="s">
        <v>290</v>
      </c>
      <c r="D1159" t="s">
        <v>302</v>
      </c>
      <c r="E1159">
        <v>0</v>
      </c>
      <c r="F1159" t="s">
        <v>291</v>
      </c>
      <c r="G1159" t="s">
        <v>289</v>
      </c>
    </row>
    <row r="1160" spans="1:7" x14ac:dyDescent="0.25">
      <c r="A1160" t="s">
        <v>314</v>
      </c>
      <c r="B1160">
        <v>2001</v>
      </c>
      <c r="C1160" t="s">
        <v>292</v>
      </c>
      <c r="D1160" t="s">
        <v>302</v>
      </c>
      <c r="E1160">
        <v>0</v>
      </c>
      <c r="F1160" t="s">
        <v>293</v>
      </c>
      <c r="G1160" t="s">
        <v>289</v>
      </c>
    </row>
    <row r="1161" spans="1:7" x14ac:dyDescent="0.25">
      <c r="A1161" t="s">
        <v>314</v>
      </c>
      <c r="B1161">
        <v>2002</v>
      </c>
      <c r="C1161" t="s">
        <v>149</v>
      </c>
      <c r="D1161" t="s">
        <v>302</v>
      </c>
      <c r="E1161" s="83">
        <v>69000000</v>
      </c>
      <c r="F1161" t="s">
        <v>288</v>
      </c>
      <c r="G1161" t="s">
        <v>289</v>
      </c>
    </row>
    <row r="1162" spans="1:7" x14ac:dyDescent="0.25">
      <c r="A1162" t="s">
        <v>314</v>
      </c>
      <c r="B1162">
        <v>2002</v>
      </c>
      <c r="C1162" t="s">
        <v>290</v>
      </c>
      <c r="D1162" t="s">
        <v>302</v>
      </c>
      <c r="E1162">
        <v>0</v>
      </c>
      <c r="F1162" t="s">
        <v>291</v>
      </c>
      <c r="G1162" t="s">
        <v>289</v>
      </c>
    </row>
    <row r="1163" spans="1:7" x14ac:dyDescent="0.25">
      <c r="A1163" t="s">
        <v>314</v>
      </c>
      <c r="B1163">
        <v>2003</v>
      </c>
      <c r="C1163" t="s">
        <v>149</v>
      </c>
      <c r="D1163" t="s">
        <v>302</v>
      </c>
      <c r="E1163" s="83">
        <v>91000000</v>
      </c>
      <c r="F1163" t="s">
        <v>288</v>
      </c>
      <c r="G1163" t="s">
        <v>289</v>
      </c>
    </row>
    <row r="1164" spans="1:7" x14ac:dyDescent="0.25">
      <c r="A1164" t="s">
        <v>314</v>
      </c>
      <c r="B1164">
        <v>2003</v>
      </c>
      <c r="C1164" t="s">
        <v>290</v>
      </c>
      <c r="D1164" t="s">
        <v>302</v>
      </c>
      <c r="E1164">
        <v>0</v>
      </c>
      <c r="F1164" t="s">
        <v>291</v>
      </c>
      <c r="G1164" t="s">
        <v>289</v>
      </c>
    </row>
    <row r="1165" spans="1:7" x14ac:dyDescent="0.25">
      <c r="A1165" t="s">
        <v>314</v>
      </c>
      <c r="B1165">
        <v>2004</v>
      </c>
      <c r="C1165" t="s">
        <v>149</v>
      </c>
      <c r="D1165" t="s">
        <v>302</v>
      </c>
      <c r="E1165" s="83">
        <v>58000000</v>
      </c>
      <c r="F1165" t="s">
        <v>288</v>
      </c>
      <c r="G1165" t="s">
        <v>289</v>
      </c>
    </row>
    <row r="1166" spans="1:7" x14ac:dyDescent="0.25">
      <c r="A1166" t="s">
        <v>314</v>
      </c>
      <c r="B1166">
        <v>2004</v>
      </c>
      <c r="C1166" t="s">
        <v>290</v>
      </c>
      <c r="D1166" t="s">
        <v>302</v>
      </c>
      <c r="E1166">
        <v>0</v>
      </c>
      <c r="F1166" t="s">
        <v>291</v>
      </c>
      <c r="G1166" t="s">
        <v>289</v>
      </c>
    </row>
    <row r="1167" spans="1:7" x14ac:dyDescent="0.25">
      <c r="A1167" t="s">
        <v>314</v>
      </c>
      <c r="B1167">
        <v>2004</v>
      </c>
      <c r="C1167" t="s">
        <v>292</v>
      </c>
      <c r="D1167" t="s">
        <v>302</v>
      </c>
      <c r="E1167">
        <v>0</v>
      </c>
      <c r="F1167" t="s">
        <v>293</v>
      </c>
      <c r="G1167" t="s">
        <v>289</v>
      </c>
    </row>
    <row r="1168" spans="1:7" x14ac:dyDescent="0.25">
      <c r="A1168" t="s">
        <v>314</v>
      </c>
      <c r="B1168">
        <v>2005</v>
      </c>
      <c r="C1168" t="s">
        <v>149</v>
      </c>
      <c r="D1168" t="s">
        <v>302</v>
      </c>
      <c r="E1168" s="83">
        <v>175000000</v>
      </c>
      <c r="F1168" t="s">
        <v>288</v>
      </c>
      <c r="G1168" t="s">
        <v>289</v>
      </c>
    </row>
    <row r="1169" spans="1:7" x14ac:dyDescent="0.25">
      <c r="A1169" t="s">
        <v>314</v>
      </c>
      <c r="B1169">
        <v>2005</v>
      </c>
      <c r="C1169" t="s">
        <v>290</v>
      </c>
      <c r="D1169" t="s">
        <v>302</v>
      </c>
      <c r="E1169">
        <v>0</v>
      </c>
      <c r="F1169" t="s">
        <v>291</v>
      </c>
      <c r="G1169" t="s">
        <v>289</v>
      </c>
    </row>
    <row r="1170" spans="1:7" x14ac:dyDescent="0.25">
      <c r="A1170" t="s">
        <v>314</v>
      </c>
      <c r="B1170">
        <v>2005</v>
      </c>
      <c r="C1170" t="s">
        <v>294</v>
      </c>
      <c r="D1170" t="s">
        <v>302</v>
      </c>
      <c r="E1170">
        <v>0</v>
      </c>
      <c r="F1170" t="s">
        <v>295</v>
      </c>
      <c r="G1170" t="s">
        <v>289</v>
      </c>
    </row>
    <row r="1171" spans="1:7" x14ac:dyDescent="0.25">
      <c r="A1171" t="s">
        <v>314</v>
      </c>
      <c r="B1171">
        <v>2006</v>
      </c>
      <c r="C1171" t="s">
        <v>149</v>
      </c>
      <c r="D1171" t="s">
        <v>302</v>
      </c>
      <c r="E1171" s="83">
        <v>276000000</v>
      </c>
      <c r="F1171" t="s">
        <v>288</v>
      </c>
      <c r="G1171" t="s">
        <v>289</v>
      </c>
    </row>
    <row r="1172" spans="1:7" x14ac:dyDescent="0.25">
      <c r="A1172" t="s">
        <v>314</v>
      </c>
      <c r="B1172">
        <v>2006</v>
      </c>
      <c r="C1172" t="s">
        <v>290</v>
      </c>
      <c r="D1172" t="s">
        <v>302</v>
      </c>
      <c r="E1172">
        <v>0</v>
      </c>
      <c r="F1172" t="s">
        <v>291</v>
      </c>
      <c r="G1172" t="s">
        <v>289</v>
      </c>
    </row>
    <row r="1173" spans="1:7" x14ac:dyDescent="0.25">
      <c r="A1173" t="s">
        <v>314</v>
      </c>
      <c r="B1173">
        <v>2006</v>
      </c>
      <c r="C1173" t="s">
        <v>296</v>
      </c>
      <c r="D1173" t="s">
        <v>302</v>
      </c>
      <c r="E1173">
        <v>0</v>
      </c>
      <c r="F1173" t="s">
        <v>295</v>
      </c>
      <c r="G1173" t="s">
        <v>289</v>
      </c>
    </row>
    <row r="1174" spans="1:7" x14ac:dyDescent="0.25">
      <c r="A1174" t="s">
        <v>314</v>
      </c>
      <c r="B1174">
        <v>2006</v>
      </c>
      <c r="C1174" t="s">
        <v>297</v>
      </c>
      <c r="D1174" t="s">
        <v>302</v>
      </c>
      <c r="E1174">
        <v>0</v>
      </c>
      <c r="F1174" t="s">
        <v>295</v>
      </c>
      <c r="G1174" t="s">
        <v>289</v>
      </c>
    </row>
    <row r="1175" spans="1:7" x14ac:dyDescent="0.25">
      <c r="A1175" t="s">
        <v>314</v>
      </c>
      <c r="B1175">
        <v>2001</v>
      </c>
      <c r="C1175" t="s">
        <v>149</v>
      </c>
      <c r="D1175" t="s">
        <v>303</v>
      </c>
      <c r="E1175" s="83">
        <v>566000000</v>
      </c>
      <c r="F1175" t="s">
        <v>288</v>
      </c>
      <c r="G1175" t="s">
        <v>289</v>
      </c>
    </row>
    <row r="1176" spans="1:7" x14ac:dyDescent="0.25">
      <c r="A1176" t="s">
        <v>314</v>
      </c>
      <c r="B1176">
        <v>2001</v>
      </c>
      <c r="C1176" t="s">
        <v>290</v>
      </c>
      <c r="D1176" t="s">
        <v>303</v>
      </c>
      <c r="E1176">
        <v>0</v>
      </c>
      <c r="F1176" t="s">
        <v>291</v>
      </c>
      <c r="G1176" t="s">
        <v>289</v>
      </c>
    </row>
    <row r="1177" spans="1:7" x14ac:dyDescent="0.25">
      <c r="A1177" t="s">
        <v>314</v>
      </c>
      <c r="B1177">
        <v>2001</v>
      </c>
      <c r="C1177" t="s">
        <v>292</v>
      </c>
      <c r="D1177" t="s">
        <v>303</v>
      </c>
      <c r="E1177" s="83">
        <v>178000000</v>
      </c>
      <c r="F1177" t="s">
        <v>293</v>
      </c>
      <c r="G1177" t="s">
        <v>289</v>
      </c>
    </row>
    <row r="1178" spans="1:7" x14ac:dyDescent="0.25">
      <c r="A1178" t="s">
        <v>314</v>
      </c>
      <c r="B1178">
        <v>2002</v>
      </c>
      <c r="C1178" t="s">
        <v>149</v>
      </c>
      <c r="D1178" t="s">
        <v>303</v>
      </c>
      <c r="E1178" s="83">
        <v>1721000000</v>
      </c>
      <c r="F1178" t="s">
        <v>288</v>
      </c>
      <c r="G1178" t="s">
        <v>289</v>
      </c>
    </row>
    <row r="1179" spans="1:7" x14ac:dyDescent="0.25">
      <c r="A1179" t="s">
        <v>314</v>
      </c>
      <c r="B1179">
        <v>2002</v>
      </c>
      <c r="C1179" t="s">
        <v>290</v>
      </c>
      <c r="D1179" t="s">
        <v>303</v>
      </c>
      <c r="E1179">
        <v>0</v>
      </c>
      <c r="F1179" t="s">
        <v>291</v>
      </c>
      <c r="G1179" t="s">
        <v>289</v>
      </c>
    </row>
    <row r="1180" spans="1:7" x14ac:dyDescent="0.25">
      <c r="A1180" t="s">
        <v>314</v>
      </c>
      <c r="B1180">
        <v>2003</v>
      </c>
      <c r="C1180" t="s">
        <v>149</v>
      </c>
      <c r="D1180" t="s">
        <v>303</v>
      </c>
      <c r="E1180" s="83">
        <v>2176000000</v>
      </c>
      <c r="F1180" t="s">
        <v>288</v>
      </c>
      <c r="G1180" t="s">
        <v>289</v>
      </c>
    </row>
    <row r="1181" spans="1:7" x14ac:dyDescent="0.25">
      <c r="A1181" t="s">
        <v>314</v>
      </c>
      <c r="B1181">
        <v>2003</v>
      </c>
      <c r="C1181" t="s">
        <v>290</v>
      </c>
      <c r="D1181" t="s">
        <v>303</v>
      </c>
      <c r="E1181">
        <v>0</v>
      </c>
      <c r="F1181" t="s">
        <v>291</v>
      </c>
      <c r="G1181" t="s">
        <v>289</v>
      </c>
    </row>
    <row r="1182" spans="1:7" x14ac:dyDescent="0.25">
      <c r="A1182" t="s">
        <v>314</v>
      </c>
      <c r="B1182">
        <v>2004</v>
      </c>
      <c r="C1182" t="s">
        <v>149</v>
      </c>
      <c r="D1182" t="s">
        <v>303</v>
      </c>
      <c r="E1182" s="83">
        <v>1300000000</v>
      </c>
      <c r="F1182" t="s">
        <v>288</v>
      </c>
      <c r="G1182" t="s">
        <v>289</v>
      </c>
    </row>
    <row r="1183" spans="1:7" x14ac:dyDescent="0.25">
      <c r="A1183" t="s">
        <v>314</v>
      </c>
      <c r="B1183">
        <v>2004</v>
      </c>
      <c r="C1183" t="s">
        <v>290</v>
      </c>
      <c r="D1183" t="s">
        <v>303</v>
      </c>
      <c r="E1183" s="83">
        <v>2078000000</v>
      </c>
      <c r="F1183" t="s">
        <v>291</v>
      </c>
      <c r="G1183" t="s">
        <v>289</v>
      </c>
    </row>
    <row r="1184" spans="1:7" x14ac:dyDescent="0.25">
      <c r="A1184" t="s">
        <v>314</v>
      </c>
      <c r="B1184">
        <v>2004</v>
      </c>
      <c r="C1184" t="s">
        <v>292</v>
      </c>
      <c r="D1184" t="s">
        <v>303</v>
      </c>
      <c r="E1184">
        <v>0</v>
      </c>
      <c r="F1184" t="s">
        <v>293</v>
      </c>
      <c r="G1184" t="s">
        <v>289</v>
      </c>
    </row>
    <row r="1185" spans="1:7" x14ac:dyDescent="0.25">
      <c r="A1185" t="s">
        <v>314</v>
      </c>
      <c r="B1185">
        <v>2005</v>
      </c>
      <c r="C1185" t="s">
        <v>149</v>
      </c>
      <c r="D1185" t="s">
        <v>303</v>
      </c>
      <c r="E1185" s="83">
        <v>762000000</v>
      </c>
      <c r="F1185" t="s">
        <v>288</v>
      </c>
      <c r="G1185" t="s">
        <v>289</v>
      </c>
    </row>
    <row r="1186" spans="1:7" x14ac:dyDescent="0.25">
      <c r="A1186" t="s">
        <v>314</v>
      </c>
      <c r="B1186">
        <v>2005</v>
      </c>
      <c r="C1186" t="s">
        <v>290</v>
      </c>
      <c r="D1186" t="s">
        <v>303</v>
      </c>
      <c r="E1186" s="83">
        <v>1511000000</v>
      </c>
      <c r="F1186" t="s">
        <v>291</v>
      </c>
      <c r="G1186" t="s">
        <v>289</v>
      </c>
    </row>
    <row r="1187" spans="1:7" x14ac:dyDescent="0.25">
      <c r="A1187" t="s">
        <v>314</v>
      </c>
      <c r="B1187">
        <v>2005</v>
      </c>
      <c r="C1187" t="s">
        <v>294</v>
      </c>
      <c r="D1187" t="s">
        <v>303</v>
      </c>
      <c r="E1187" s="83">
        <v>4000000</v>
      </c>
      <c r="F1187" t="s">
        <v>295</v>
      </c>
      <c r="G1187" t="s">
        <v>289</v>
      </c>
    </row>
    <row r="1188" spans="1:7" x14ac:dyDescent="0.25">
      <c r="A1188" t="s">
        <v>314</v>
      </c>
      <c r="B1188">
        <v>2006</v>
      </c>
      <c r="C1188" t="s">
        <v>149</v>
      </c>
      <c r="D1188" t="s">
        <v>303</v>
      </c>
      <c r="E1188" s="83">
        <v>-1281000000</v>
      </c>
      <c r="F1188" t="s">
        <v>288</v>
      </c>
      <c r="G1188" t="s">
        <v>289</v>
      </c>
    </row>
    <row r="1189" spans="1:7" x14ac:dyDescent="0.25">
      <c r="A1189" t="s">
        <v>314</v>
      </c>
      <c r="B1189">
        <v>2006</v>
      </c>
      <c r="C1189" t="s">
        <v>290</v>
      </c>
      <c r="D1189" t="s">
        <v>303</v>
      </c>
      <c r="E1189" s="83">
        <v>3033000000</v>
      </c>
      <c r="F1189" t="s">
        <v>291</v>
      </c>
      <c r="G1189" t="s">
        <v>289</v>
      </c>
    </row>
    <row r="1190" spans="1:7" x14ac:dyDescent="0.25">
      <c r="A1190" t="s">
        <v>314</v>
      </c>
      <c r="B1190">
        <v>2006</v>
      </c>
      <c r="C1190" t="s">
        <v>296</v>
      </c>
      <c r="D1190" t="s">
        <v>303</v>
      </c>
      <c r="E1190" s="83">
        <v>56000000</v>
      </c>
      <c r="F1190" t="s">
        <v>295</v>
      </c>
      <c r="G1190" t="s">
        <v>289</v>
      </c>
    </row>
    <row r="1191" spans="1:7" x14ac:dyDescent="0.25">
      <c r="A1191" t="s">
        <v>314</v>
      </c>
      <c r="B1191">
        <v>2006</v>
      </c>
      <c r="C1191" t="s">
        <v>297</v>
      </c>
      <c r="D1191" t="s">
        <v>303</v>
      </c>
      <c r="E1191">
        <v>0</v>
      </c>
      <c r="F1191" t="s">
        <v>295</v>
      </c>
      <c r="G1191" t="s">
        <v>289</v>
      </c>
    </row>
    <row r="1192" spans="1:7" x14ac:dyDescent="0.25">
      <c r="A1192" t="s">
        <v>314</v>
      </c>
      <c r="B1192">
        <v>2007</v>
      </c>
      <c r="C1192" t="s">
        <v>149</v>
      </c>
      <c r="D1192" t="s">
        <v>287</v>
      </c>
      <c r="E1192">
        <v>0</v>
      </c>
      <c r="F1192" t="s">
        <v>288</v>
      </c>
      <c r="G1192" t="s">
        <v>289</v>
      </c>
    </row>
    <row r="1193" spans="1:7" x14ac:dyDescent="0.25">
      <c r="A1193" t="s">
        <v>314</v>
      </c>
      <c r="B1193">
        <v>2007</v>
      </c>
      <c r="C1193" t="s">
        <v>290</v>
      </c>
      <c r="D1193" t="s">
        <v>287</v>
      </c>
      <c r="E1193">
        <v>0</v>
      </c>
      <c r="F1193" t="s">
        <v>291</v>
      </c>
      <c r="G1193" t="s">
        <v>289</v>
      </c>
    </row>
    <row r="1194" spans="1:7" x14ac:dyDescent="0.25">
      <c r="A1194" t="s">
        <v>314</v>
      </c>
      <c r="B1194">
        <v>2007</v>
      </c>
      <c r="C1194" t="s">
        <v>292</v>
      </c>
      <c r="D1194" t="s">
        <v>287</v>
      </c>
      <c r="E1194">
        <v>0</v>
      </c>
      <c r="F1194" t="s">
        <v>293</v>
      </c>
      <c r="G1194" t="s">
        <v>289</v>
      </c>
    </row>
    <row r="1195" spans="1:7" x14ac:dyDescent="0.25">
      <c r="A1195" t="s">
        <v>314</v>
      </c>
      <c r="B1195">
        <v>2008</v>
      </c>
      <c r="C1195" t="s">
        <v>149</v>
      </c>
      <c r="D1195" t="s">
        <v>287</v>
      </c>
      <c r="E1195">
        <v>0</v>
      </c>
      <c r="F1195" t="s">
        <v>288</v>
      </c>
      <c r="G1195" t="s">
        <v>289</v>
      </c>
    </row>
    <row r="1196" spans="1:7" x14ac:dyDescent="0.25">
      <c r="A1196" t="s">
        <v>314</v>
      </c>
      <c r="B1196">
        <v>2008</v>
      </c>
      <c r="C1196" t="s">
        <v>290</v>
      </c>
      <c r="D1196" t="s">
        <v>287</v>
      </c>
      <c r="E1196">
        <v>0</v>
      </c>
      <c r="F1196" t="s">
        <v>291</v>
      </c>
      <c r="G1196" t="s">
        <v>289</v>
      </c>
    </row>
    <row r="1197" spans="1:7" x14ac:dyDescent="0.25">
      <c r="A1197" t="s">
        <v>314</v>
      </c>
      <c r="B1197">
        <v>2009</v>
      </c>
      <c r="C1197" t="s">
        <v>149</v>
      </c>
      <c r="D1197" t="s">
        <v>287</v>
      </c>
      <c r="E1197">
        <v>0</v>
      </c>
      <c r="F1197" t="s">
        <v>288</v>
      </c>
      <c r="G1197" t="s">
        <v>289</v>
      </c>
    </row>
    <row r="1198" spans="1:7" x14ac:dyDescent="0.25">
      <c r="A1198" t="s">
        <v>314</v>
      </c>
      <c r="B1198">
        <v>2009</v>
      </c>
      <c r="C1198" t="s">
        <v>304</v>
      </c>
      <c r="D1198" t="s">
        <v>287</v>
      </c>
      <c r="E1198">
        <v>0</v>
      </c>
      <c r="F1198" t="s">
        <v>293</v>
      </c>
      <c r="G1198" t="s">
        <v>289</v>
      </c>
    </row>
    <row r="1199" spans="1:7" x14ac:dyDescent="0.25">
      <c r="A1199" t="s">
        <v>314</v>
      </c>
      <c r="B1199">
        <v>2009</v>
      </c>
      <c r="C1199" t="s">
        <v>290</v>
      </c>
      <c r="D1199" t="s">
        <v>287</v>
      </c>
      <c r="E1199">
        <v>0</v>
      </c>
      <c r="F1199" t="s">
        <v>291</v>
      </c>
      <c r="G1199" t="s">
        <v>289</v>
      </c>
    </row>
    <row r="1200" spans="1:7" x14ac:dyDescent="0.25">
      <c r="A1200" t="s">
        <v>314</v>
      </c>
      <c r="B1200">
        <v>2009</v>
      </c>
      <c r="C1200" t="s">
        <v>305</v>
      </c>
      <c r="D1200" t="s">
        <v>287</v>
      </c>
      <c r="E1200">
        <v>0</v>
      </c>
      <c r="F1200" t="s">
        <v>291</v>
      </c>
      <c r="G1200" t="s">
        <v>289</v>
      </c>
    </row>
    <row r="1201" spans="1:7" x14ac:dyDescent="0.25">
      <c r="A1201" t="s">
        <v>314</v>
      </c>
      <c r="B1201">
        <v>2010</v>
      </c>
      <c r="C1201" t="s">
        <v>149</v>
      </c>
      <c r="D1201" t="s">
        <v>287</v>
      </c>
      <c r="E1201">
        <v>0</v>
      </c>
      <c r="F1201" t="s">
        <v>288</v>
      </c>
      <c r="G1201" t="s">
        <v>289</v>
      </c>
    </row>
    <row r="1202" spans="1:7" x14ac:dyDescent="0.25">
      <c r="A1202" t="s">
        <v>314</v>
      </c>
      <c r="B1202">
        <v>2010</v>
      </c>
      <c r="C1202" t="s">
        <v>305</v>
      </c>
      <c r="D1202" t="s">
        <v>287</v>
      </c>
      <c r="E1202">
        <v>0</v>
      </c>
      <c r="F1202" t="s">
        <v>291</v>
      </c>
      <c r="G1202" t="s">
        <v>289</v>
      </c>
    </row>
    <row r="1203" spans="1:7" x14ac:dyDescent="0.25">
      <c r="A1203" t="s">
        <v>314</v>
      </c>
      <c r="B1203">
        <v>2010</v>
      </c>
      <c r="C1203" t="s">
        <v>306</v>
      </c>
      <c r="D1203" t="s">
        <v>287</v>
      </c>
      <c r="E1203">
        <v>0</v>
      </c>
      <c r="F1203" t="s">
        <v>295</v>
      </c>
      <c r="G1203" t="s">
        <v>289</v>
      </c>
    </row>
    <row r="1204" spans="1:7" x14ac:dyDescent="0.25">
      <c r="A1204" t="s">
        <v>314</v>
      </c>
      <c r="B1204">
        <v>2011</v>
      </c>
      <c r="C1204" t="s">
        <v>149</v>
      </c>
      <c r="D1204" t="s">
        <v>287</v>
      </c>
      <c r="E1204">
        <v>0</v>
      </c>
      <c r="F1204" t="s">
        <v>288</v>
      </c>
      <c r="G1204" t="s">
        <v>289</v>
      </c>
    </row>
    <row r="1205" spans="1:7" x14ac:dyDescent="0.25">
      <c r="A1205" t="s">
        <v>314</v>
      </c>
      <c r="B1205">
        <v>2011</v>
      </c>
      <c r="C1205" t="s">
        <v>305</v>
      </c>
      <c r="D1205" t="s">
        <v>287</v>
      </c>
      <c r="E1205">
        <v>0</v>
      </c>
      <c r="F1205" t="s">
        <v>291</v>
      </c>
      <c r="G1205" t="s">
        <v>289</v>
      </c>
    </row>
    <row r="1206" spans="1:7" x14ac:dyDescent="0.25">
      <c r="A1206" t="s">
        <v>314</v>
      </c>
      <c r="B1206">
        <v>2012</v>
      </c>
      <c r="C1206" t="s">
        <v>149</v>
      </c>
      <c r="D1206" t="s">
        <v>287</v>
      </c>
      <c r="E1206">
        <v>0</v>
      </c>
      <c r="F1206" t="s">
        <v>288</v>
      </c>
      <c r="G1206" t="s">
        <v>289</v>
      </c>
    </row>
    <row r="1207" spans="1:7" x14ac:dyDescent="0.25">
      <c r="A1207" t="s">
        <v>314</v>
      </c>
      <c r="B1207">
        <v>2012</v>
      </c>
      <c r="C1207" t="s">
        <v>305</v>
      </c>
      <c r="D1207" t="s">
        <v>287</v>
      </c>
      <c r="E1207">
        <v>0</v>
      </c>
      <c r="F1207" t="s">
        <v>291</v>
      </c>
      <c r="G1207" t="s">
        <v>289</v>
      </c>
    </row>
    <row r="1208" spans="1:7" x14ac:dyDescent="0.25">
      <c r="A1208" t="s">
        <v>314</v>
      </c>
      <c r="B1208">
        <v>2007</v>
      </c>
      <c r="C1208" t="s">
        <v>149</v>
      </c>
      <c r="D1208" t="s">
        <v>298</v>
      </c>
      <c r="E1208" s="83">
        <v>41710000000</v>
      </c>
      <c r="F1208" t="s">
        <v>288</v>
      </c>
      <c r="G1208" t="s">
        <v>289</v>
      </c>
    </row>
    <row r="1209" spans="1:7" x14ac:dyDescent="0.25">
      <c r="A1209" t="s">
        <v>314</v>
      </c>
      <c r="B1209">
        <v>2007</v>
      </c>
      <c r="C1209" t="s">
        <v>290</v>
      </c>
      <c r="D1209" t="s">
        <v>298</v>
      </c>
      <c r="E1209" s="83">
        <v>9252000000</v>
      </c>
      <c r="F1209" t="s">
        <v>291</v>
      </c>
      <c r="G1209" t="s">
        <v>289</v>
      </c>
    </row>
    <row r="1210" spans="1:7" x14ac:dyDescent="0.25">
      <c r="A1210" t="s">
        <v>314</v>
      </c>
      <c r="B1210">
        <v>2007</v>
      </c>
      <c r="C1210" t="s">
        <v>292</v>
      </c>
      <c r="D1210" t="s">
        <v>298</v>
      </c>
      <c r="E1210">
        <v>0</v>
      </c>
      <c r="F1210" t="s">
        <v>293</v>
      </c>
      <c r="G1210" t="s">
        <v>289</v>
      </c>
    </row>
    <row r="1211" spans="1:7" x14ac:dyDescent="0.25">
      <c r="A1211" t="s">
        <v>314</v>
      </c>
      <c r="B1211">
        <v>2008</v>
      </c>
      <c r="C1211" t="s">
        <v>149</v>
      </c>
      <c r="D1211" t="s">
        <v>298</v>
      </c>
      <c r="E1211" s="83">
        <v>43886000000</v>
      </c>
      <c r="F1211" t="s">
        <v>288</v>
      </c>
      <c r="G1211" t="s">
        <v>289</v>
      </c>
    </row>
    <row r="1212" spans="1:7" x14ac:dyDescent="0.25">
      <c r="A1212" t="s">
        <v>314</v>
      </c>
      <c r="B1212">
        <v>2008</v>
      </c>
      <c r="C1212" t="s">
        <v>290</v>
      </c>
      <c r="D1212" t="s">
        <v>298</v>
      </c>
      <c r="E1212" s="83">
        <v>11888000000</v>
      </c>
      <c r="F1212" t="s">
        <v>291</v>
      </c>
      <c r="G1212" t="s">
        <v>289</v>
      </c>
    </row>
    <row r="1213" spans="1:7" x14ac:dyDescent="0.25">
      <c r="A1213" t="s">
        <v>314</v>
      </c>
      <c r="B1213">
        <v>2009</v>
      </c>
      <c r="C1213" t="s">
        <v>149</v>
      </c>
      <c r="D1213" t="s">
        <v>298</v>
      </c>
      <c r="E1213" s="83">
        <v>52126000000</v>
      </c>
      <c r="F1213" t="s">
        <v>288</v>
      </c>
      <c r="G1213" t="s">
        <v>289</v>
      </c>
    </row>
    <row r="1214" spans="1:7" x14ac:dyDescent="0.25">
      <c r="A1214" t="s">
        <v>314</v>
      </c>
      <c r="B1214">
        <v>2009</v>
      </c>
      <c r="C1214" t="s">
        <v>304</v>
      </c>
      <c r="D1214" t="s">
        <v>298</v>
      </c>
      <c r="E1214" s="83">
        <v>415000000</v>
      </c>
      <c r="F1214" t="s">
        <v>293</v>
      </c>
      <c r="G1214" t="s">
        <v>289</v>
      </c>
    </row>
    <row r="1215" spans="1:7" x14ac:dyDescent="0.25">
      <c r="A1215" t="s">
        <v>314</v>
      </c>
      <c r="B1215">
        <v>2009</v>
      </c>
      <c r="C1215" t="s">
        <v>290</v>
      </c>
      <c r="D1215" t="s">
        <v>298</v>
      </c>
      <c r="E1215" s="83">
        <v>3937000000</v>
      </c>
      <c r="F1215" t="s">
        <v>291</v>
      </c>
      <c r="G1215" t="s">
        <v>289</v>
      </c>
    </row>
    <row r="1216" spans="1:7" x14ac:dyDescent="0.25">
      <c r="A1216" t="s">
        <v>314</v>
      </c>
      <c r="B1216">
        <v>2009</v>
      </c>
      <c r="C1216" t="s">
        <v>305</v>
      </c>
      <c r="D1216" t="s">
        <v>298</v>
      </c>
      <c r="E1216" s="83">
        <v>6554000000</v>
      </c>
      <c r="F1216" t="s">
        <v>291</v>
      </c>
      <c r="G1216" t="s">
        <v>289</v>
      </c>
    </row>
    <row r="1217" spans="1:7" x14ac:dyDescent="0.25">
      <c r="A1217" t="s">
        <v>314</v>
      </c>
      <c r="B1217">
        <v>2010</v>
      </c>
      <c r="C1217" t="s">
        <v>149</v>
      </c>
      <c r="D1217" t="s">
        <v>298</v>
      </c>
      <c r="E1217" s="83">
        <v>59352000000</v>
      </c>
      <c r="F1217" t="s">
        <v>288</v>
      </c>
      <c r="G1217" t="s">
        <v>289</v>
      </c>
    </row>
    <row r="1218" spans="1:7" x14ac:dyDescent="0.25">
      <c r="A1218" t="s">
        <v>314</v>
      </c>
      <c r="B1218">
        <v>2010</v>
      </c>
      <c r="C1218" t="s">
        <v>305</v>
      </c>
      <c r="D1218" t="s">
        <v>298</v>
      </c>
      <c r="E1218" s="83">
        <v>10692000000</v>
      </c>
      <c r="F1218" t="s">
        <v>291</v>
      </c>
      <c r="G1218" t="s">
        <v>289</v>
      </c>
    </row>
    <row r="1219" spans="1:7" x14ac:dyDescent="0.25">
      <c r="A1219" t="s">
        <v>314</v>
      </c>
      <c r="B1219">
        <v>2010</v>
      </c>
      <c r="C1219" t="s">
        <v>306</v>
      </c>
      <c r="D1219" t="s">
        <v>298</v>
      </c>
      <c r="E1219">
        <v>0</v>
      </c>
      <c r="F1219" t="s">
        <v>295</v>
      </c>
      <c r="G1219" t="s">
        <v>289</v>
      </c>
    </row>
    <row r="1220" spans="1:7" x14ac:dyDescent="0.25">
      <c r="A1220" t="s">
        <v>314</v>
      </c>
      <c r="B1220">
        <v>2011</v>
      </c>
      <c r="C1220" t="s">
        <v>149</v>
      </c>
      <c r="D1220" t="s">
        <v>298</v>
      </c>
      <c r="E1220" s="83">
        <v>61029000000</v>
      </c>
      <c r="F1220" t="s">
        <v>288</v>
      </c>
      <c r="G1220" t="s">
        <v>289</v>
      </c>
    </row>
    <row r="1221" spans="1:7" x14ac:dyDescent="0.25">
      <c r="A1221" t="s">
        <v>314</v>
      </c>
      <c r="B1221">
        <v>2011</v>
      </c>
      <c r="C1221" t="s">
        <v>305</v>
      </c>
      <c r="D1221" t="s">
        <v>298</v>
      </c>
      <c r="E1221" s="83">
        <v>11219000000</v>
      </c>
      <c r="F1221" t="s">
        <v>291</v>
      </c>
      <c r="G1221" t="s">
        <v>289</v>
      </c>
    </row>
    <row r="1222" spans="1:7" x14ac:dyDescent="0.25">
      <c r="A1222" t="s">
        <v>314</v>
      </c>
      <c r="B1222">
        <v>2012</v>
      </c>
      <c r="C1222" t="s">
        <v>149</v>
      </c>
      <c r="D1222" t="s">
        <v>298</v>
      </c>
      <c r="E1222" s="83">
        <v>62971000000</v>
      </c>
      <c r="F1222" t="s">
        <v>288</v>
      </c>
      <c r="G1222" t="s">
        <v>289</v>
      </c>
    </row>
    <row r="1223" spans="1:7" x14ac:dyDescent="0.25">
      <c r="A1223" t="s">
        <v>314</v>
      </c>
      <c r="B1223">
        <v>2012</v>
      </c>
      <c r="C1223" t="s">
        <v>305</v>
      </c>
      <c r="D1223" t="s">
        <v>298</v>
      </c>
      <c r="E1223" s="83">
        <v>10578000000</v>
      </c>
      <c r="F1223" t="s">
        <v>291</v>
      </c>
      <c r="G1223" t="s">
        <v>289</v>
      </c>
    </row>
    <row r="1224" spans="1:7" x14ac:dyDescent="0.25">
      <c r="A1224" t="s">
        <v>314</v>
      </c>
      <c r="B1224">
        <v>2007</v>
      </c>
      <c r="C1224" t="s">
        <v>149</v>
      </c>
      <c r="D1224" t="s">
        <v>299</v>
      </c>
      <c r="E1224" s="83">
        <v>2771000000</v>
      </c>
      <c r="F1224" t="s">
        <v>288</v>
      </c>
      <c r="G1224" t="s">
        <v>289</v>
      </c>
    </row>
    <row r="1225" spans="1:7" x14ac:dyDescent="0.25">
      <c r="A1225" t="s">
        <v>314</v>
      </c>
      <c r="B1225">
        <v>2007</v>
      </c>
      <c r="C1225" t="s">
        <v>290</v>
      </c>
      <c r="D1225" t="s">
        <v>299</v>
      </c>
      <c r="E1225" s="83">
        <v>2741000000</v>
      </c>
      <c r="F1225" t="s">
        <v>291</v>
      </c>
      <c r="G1225" t="s">
        <v>289</v>
      </c>
    </row>
    <row r="1226" spans="1:7" x14ac:dyDescent="0.25">
      <c r="A1226" t="s">
        <v>314</v>
      </c>
      <c r="B1226">
        <v>2007</v>
      </c>
      <c r="C1226" t="s">
        <v>292</v>
      </c>
      <c r="D1226" t="s">
        <v>299</v>
      </c>
      <c r="E1226">
        <v>0</v>
      </c>
      <c r="F1226" t="s">
        <v>293</v>
      </c>
      <c r="G1226" t="s">
        <v>289</v>
      </c>
    </row>
    <row r="1227" spans="1:7" x14ac:dyDescent="0.25">
      <c r="A1227" t="s">
        <v>314</v>
      </c>
      <c r="B1227">
        <v>2008</v>
      </c>
      <c r="C1227" t="s">
        <v>149</v>
      </c>
      <c r="D1227" t="s">
        <v>299</v>
      </c>
      <c r="E1227" s="83">
        <v>-11616000000</v>
      </c>
      <c r="F1227" t="s">
        <v>288</v>
      </c>
      <c r="G1227" t="s">
        <v>289</v>
      </c>
    </row>
    <row r="1228" spans="1:7" x14ac:dyDescent="0.25">
      <c r="A1228" t="s">
        <v>314</v>
      </c>
      <c r="B1228">
        <v>2008</v>
      </c>
      <c r="C1228" t="s">
        <v>290</v>
      </c>
      <c r="D1228" t="s">
        <v>299</v>
      </c>
      <c r="E1228" s="83">
        <v>18241000000</v>
      </c>
      <c r="F1228" t="s">
        <v>291</v>
      </c>
      <c r="G1228" t="s">
        <v>289</v>
      </c>
    </row>
    <row r="1229" spans="1:7" x14ac:dyDescent="0.25">
      <c r="A1229" t="s">
        <v>314</v>
      </c>
      <c r="B1229">
        <v>2009</v>
      </c>
      <c r="C1229" t="s">
        <v>149</v>
      </c>
      <c r="D1229" t="s">
        <v>299</v>
      </c>
      <c r="E1229" s="83">
        <v>-1155000000</v>
      </c>
      <c r="F1229" t="s">
        <v>288</v>
      </c>
      <c r="G1229" t="s">
        <v>289</v>
      </c>
    </row>
    <row r="1230" spans="1:7" x14ac:dyDescent="0.25">
      <c r="A1230" t="s">
        <v>314</v>
      </c>
      <c r="B1230">
        <v>2009</v>
      </c>
      <c r="C1230" t="s">
        <v>304</v>
      </c>
      <c r="D1230" t="s">
        <v>299</v>
      </c>
      <c r="E1230">
        <v>0</v>
      </c>
      <c r="F1230" t="s">
        <v>293</v>
      </c>
      <c r="G1230" t="s">
        <v>289</v>
      </c>
    </row>
    <row r="1231" spans="1:7" x14ac:dyDescent="0.25">
      <c r="A1231" t="s">
        <v>314</v>
      </c>
      <c r="B1231">
        <v>2009</v>
      </c>
      <c r="C1231" t="s">
        <v>290</v>
      </c>
      <c r="D1231" t="s">
        <v>299</v>
      </c>
      <c r="E1231" s="83">
        <v>1877000000</v>
      </c>
      <c r="F1231" t="s">
        <v>291</v>
      </c>
      <c r="G1231" t="s">
        <v>289</v>
      </c>
    </row>
    <row r="1232" spans="1:7" x14ac:dyDescent="0.25">
      <c r="A1232" t="s">
        <v>314</v>
      </c>
      <c r="B1232">
        <v>2009</v>
      </c>
      <c r="C1232" t="s">
        <v>305</v>
      </c>
      <c r="D1232" t="s">
        <v>299</v>
      </c>
      <c r="E1232" s="83">
        <v>5274000000</v>
      </c>
      <c r="F1232" t="s">
        <v>291</v>
      </c>
      <c r="G1232" t="s">
        <v>289</v>
      </c>
    </row>
    <row r="1233" spans="1:7" x14ac:dyDescent="0.25">
      <c r="A1233" t="s">
        <v>314</v>
      </c>
      <c r="B1233">
        <v>2010</v>
      </c>
      <c r="C1233" t="s">
        <v>149</v>
      </c>
      <c r="D1233" t="s">
        <v>299</v>
      </c>
      <c r="E1233" s="83">
        <v>4338000000</v>
      </c>
      <c r="F1233" t="s">
        <v>288</v>
      </c>
      <c r="G1233" t="s">
        <v>289</v>
      </c>
    </row>
    <row r="1234" spans="1:7" x14ac:dyDescent="0.25">
      <c r="A1234" t="s">
        <v>314</v>
      </c>
      <c r="B1234">
        <v>2010</v>
      </c>
      <c r="C1234" t="s">
        <v>305</v>
      </c>
      <c r="D1234" t="s">
        <v>299</v>
      </c>
      <c r="E1234" s="83">
        <v>3098000000</v>
      </c>
      <c r="F1234" t="s">
        <v>291</v>
      </c>
      <c r="G1234" t="s">
        <v>289</v>
      </c>
    </row>
    <row r="1235" spans="1:7" x14ac:dyDescent="0.25">
      <c r="A1235" t="s">
        <v>314</v>
      </c>
      <c r="B1235">
        <v>2010</v>
      </c>
      <c r="C1235" t="s">
        <v>306</v>
      </c>
      <c r="D1235" t="s">
        <v>299</v>
      </c>
      <c r="E1235">
        <v>0</v>
      </c>
      <c r="F1235" t="s">
        <v>295</v>
      </c>
      <c r="G1235" t="s">
        <v>289</v>
      </c>
    </row>
    <row r="1236" spans="1:7" x14ac:dyDescent="0.25">
      <c r="A1236" t="s">
        <v>314</v>
      </c>
      <c r="B1236">
        <v>2011</v>
      </c>
      <c r="C1236" t="s">
        <v>149</v>
      </c>
      <c r="D1236" t="s">
        <v>299</v>
      </c>
      <c r="E1236" s="83">
        <v>4003000000</v>
      </c>
      <c r="F1236" t="s">
        <v>288</v>
      </c>
      <c r="G1236" t="s">
        <v>289</v>
      </c>
    </row>
    <row r="1237" spans="1:7" x14ac:dyDescent="0.25">
      <c r="A1237" t="s">
        <v>314</v>
      </c>
      <c r="B1237">
        <v>2011</v>
      </c>
      <c r="C1237" t="s">
        <v>305</v>
      </c>
      <c r="D1237" t="s">
        <v>299</v>
      </c>
      <c r="E1237" s="83">
        <v>2922000000</v>
      </c>
      <c r="F1237" t="s">
        <v>291</v>
      </c>
      <c r="G1237" t="s">
        <v>289</v>
      </c>
    </row>
    <row r="1238" spans="1:7" x14ac:dyDescent="0.25">
      <c r="A1238" t="s">
        <v>314</v>
      </c>
      <c r="B1238">
        <v>2012</v>
      </c>
      <c r="C1238" t="s">
        <v>149</v>
      </c>
      <c r="D1238" t="s">
        <v>299</v>
      </c>
      <c r="E1238" s="83">
        <v>2906000000</v>
      </c>
      <c r="F1238" t="s">
        <v>288</v>
      </c>
      <c r="G1238" t="s">
        <v>289</v>
      </c>
    </row>
    <row r="1239" spans="1:7" x14ac:dyDescent="0.25">
      <c r="A1239" t="s">
        <v>314</v>
      </c>
      <c r="B1239">
        <v>2012</v>
      </c>
      <c r="C1239" t="s">
        <v>305</v>
      </c>
      <c r="D1239" t="s">
        <v>299</v>
      </c>
      <c r="E1239" s="83">
        <v>4006000000</v>
      </c>
      <c r="F1239" t="s">
        <v>291</v>
      </c>
      <c r="G1239" t="s">
        <v>289</v>
      </c>
    </row>
    <row r="1240" spans="1:7" x14ac:dyDescent="0.25">
      <c r="A1240" t="s">
        <v>314</v>
      </c>
      <c r="B1240">
        <v>2007</v>
      </c>
      <c r="C1240" t="s">
        <v>149</v>
      </c>
      <c r="D1240" t="s">
        <v>300</v>
      </c>
      <c r="E1240" s="83">
        <v>21314000000</v>
      </c>
      <c r="F1240" t="s">
        <v>288</v>
      </c>
      <c r="G1240" t="s">
        <v>289</v>
      </c>
    </row>
    <row r="1241" spans="1:7" x14ac:dyDescent="0.25">
      <c r="A1241" t="s">
        <v>314</v>
      </c>
      <c r="B1241">
        <v>2007</v>
      </c>
      <c r="C1241" t="s">
        <v>290</v>
      </c>
      <c r="D1241" t="s">
        <v>300</v>
      </c>
      <c r="E1241" s="83">
        <v>652000000</v>
      </c>
      <c r="F1241" t="s">
        <v>291</v>
      </c>
      <c r="G1241" t="s">
        <v>289</v>
      </c>
    </row>
    <row r="1242" spans="1:7" x14ac:dyDescent="0.25">
      <c r="A1242" t="s">
        <v>314</v>
      </c>
      <c r="B1242">
        <v>2007</v>
      </c>
      <c r="C1242" t="s">
        <v>292</v>
      </c>
      <c r="D1242" t="s">
        <v>300</v>
      </c>
      <c r="E1242">
        <v>0</v>
      </c>
      <c r="F1242" t="s">
        <v>293</v>
      </c>
      <c r="G1242" t="s">
        <v>289</v>
      </c>
    </row>
    <row r="1243" spans="1:7" x14ac:dyDescent="0.25">
      <c r="A1243" t="s">
        <v>314</v>
      </c>
      <c r="B1243">
        <v>2008</v>
      </c>
      <c r="C1243" t="s">
        <v>149</v>
      </c>
      <c r="D1243" t="s">
        <v>300</v>
      </c>
      <c r="E1243" s="83">
        <v>21300000000</v>
      </c>
      <c r="F1243" t="s">
        <v>288</v>
      </c>
      <c r="G1243" t="s">
        <v>289</v>
      </c>
    </row>
    <row r="1244" spans="1:7" x14ac:dyDescent="0.25">
      <c r="A1244" t="s">
        <v>314</v>
      </c>
      <c r="B1244">
        <v>2008</v>
      </c>
      <c r="C1244" t="s">
        <v>290</v>
      </c>
      <c r="D1244" t="s">
        <v>300</v>
      </c>
      <c r="E1244" s="83">
        <v>753000000</v>
      </c>
      <c r="F1244" t="s">
        <v>291</v>
      </c>
      <c r="G1244" t="s">
        <v>289</v>
      </c>
    </row>
    <row r="1245" spans="1:7" x14ac:dyDescent="0.25">
      <c r="A1245" t="s">
        <v>314</v>
      </c>
      <c r="B1245">
        <v>2009</v>
      </c>
      <c r="C1245" t="s">
        <v>149</v>
      </c>
      <c r="D1245" t="s">
        <v>300</v>
      </c>
      <c r="E1245" s="83">
        <v>21218000000</v>
      </c>
      <c r="F1245" t="s">
        <v>288</v>
      </c>
      <c r="G1245" t="s">
        <v>289</v>
      </c>
    </row>
    <row r="1246" spans="1:7" x14ac:dyDescent="0.25">
      <c r="A1246" t="s">
        <v>314</v>
      </c>
      <c r="B1246">
        <v>2009</v>
      </c>
      <c r="C1246" t="s">
        <v>304</v>
      </c>
      <c r="D1246" t="s">
        <v>300</v>
      </c>
      <c r="E1246" s="83">
        <v>75000000</v>
      </c>
      <c r="F1246" t="s">
        <v>293</v>
      </c>
      <c r="G1246" t="s">
        <v>289</v>
      </c>
    </row>
    <row r="1247" spans="1:7" x14ac:dyDescent="0.25">
      <c r="A1247" t="s">
        <v>314</v>
      </c>
      <c r="B1247">
        <v>2009</v>
      </c>
      <c r="C1247" t="s">
        <v>290</v>
      </c>
      <c r="D1247" t="s">
        <v>300</v>
      </c>
      <c r="E1247" s="83">
        <v>33000000</v>
      </c>
      <c r="F1247" t="s">
        <v>291</v>
      </c>
      <c r="G1247" t="s">
        <v>289</v>
      </c>
    </row>
    <row r="1248" spans="1:7" x14ac:dyDescent="0.25">
      <c r="A1248" t="s">
        <v>314</v>
      </c>
      <c r="B1248">
        <v>2009</v>
      </c>
      <c r="C1248" t="s">
        <v>305</v>
      </c>
      <c r="D1248" t="s">
        <v>300</v>
      </c>
      <c r="E1248" s="83">
        <v>483000000</v>
      </c>
      <c r="F1248" t="s">
        <v>291</v>
      </c>
      <c r="G1248" t="s">
        <v>289</v>
      </c>
    </row>
    <row r="1249" spans="1:7" x14ac:dyDescent="0.25">
      <c r="A1249" t="s">
        <v>314</v>
      </c>
      <c r="B1249">
        <v>2010</v>
      </c>
      <c r="C1249" t="s">
        <v>149</v>
      </c>
      <c r="D1249" t="s">
        <v>300</v>
      </c>
      <c r="E1249" s="83">
        <v>20395000000</v>
      </c>
      <c r="F1249" t="s">
        <v>288</v>
      </c>
      <c r="G1249" t="s">
        <v>289</v>
      </c>
    </row>
    <row r="1250" spans="1:7" x14ac:dyDescent="0.25">
      <c r="A1250" t="s">
        <v>314</v>
      </c>
      <c r="B1250">
        <v>2010</v>
      </c>
      <c r="C1250" t="s">
        <v>305</v>
      </c>
      <c r="D1250" t="s">
        <v>300</v>
      </c>
      <c r="E1250" s="83">
        <v>391000000</v>
      </c>
      <c r="F1250" t="s">
        <v>291</v>
      </c>
      <c r="G1250" t="s">
        <v>289</v>
      </c>
    </row>
    <row r="1251" spans="1:7" x14ac:dyDescent="0.25">
      <c r="A1251" t="s">
        <v>314</v>
      </c>
      <c r="B1251">
        <v>2010</v>
      </c>
      <c r="C1251" t="s">
        <v>306</v>
      </c>
      <c r="D1251" t="s">
        <v>300</v>
      </c>
      <c r="E1251">
        <v>0</v>
      </c>
      <c r="F1251" t="s">
        <v>295</v>
      </c>
      <c r="G1251" t="s">
        <v>289</v>
      </c>
    </row>
    <row r="1252" spans="1:7" x14ac:dyDescent="0.25">
      <c r="A1252" t="s">
        <v>314</v>
      </c>
      <c r="B1252">
        <v>2011</v>
      </c>
      <c r="C1252" t="s">
        <v>149</v>
      </c>
      <c r="D1252" t="s">
        <v>300</v>
      </c>
      <c r="E1252" s="83">
        <v>21014000000</v>
      </c>
      <c r="F1252" t="s">
        <v>288</v>
      </c>
      <c r="G1252" t="s">
        <v>289</v>
      </c>
    </row>
    <row r="1253" spans="1:7" x14ac:dyDescent="0.25">
      <c r="A1253" t="s">
        <v>314</v>
      </c>
      <c r="B1253">
        <v>2011</v>
      </c>
      <c r="C1253" t="s">
        <v>305</v>
      </c>
      <c r="D1253" t="s">
        <v>300</v>
      </c>
      <c r="E1253" s="83">
        <v>308000000</v>
      </c>
      <c r="F1253" t="s">
        <v>291</v>
      </c>
      <c r="G1253" t="s">
        <v>289</v>
      </c>
    </row>
    <row r="1254" spans="1:7" x14ac:dyDescent="0.25">
      <c r="A1254" t="s">
        <v>314</v>
      </c>
      <c r="B1254">
        <v>2012</v>
      </c>
      <c r="C1254" t="s">
        <v>149</v>
      </c>
      <c r="D1254" t="s">
        <v>300</v>
      </c>
      <c r="E1254" s="83">
        <v>19462000000</v>
      </c>
      <c r="F1254" t="s">
        <v>288</v>
      </c>
      <c r="G1254" t="s">
        <v>289</v>
      </c>
    </row>
    <row r="1255" spans="1:7" x14ac:dyDescent="0.25">
      <c r="A1255" t="s">
        <v>314</v>
      </c>
      <c r="B1255">
        <v>2012</v>
      </c>
      <c r="C1255" t="s">
        <v>305</v>
      </c>
      <c r="D1255" t="s">
        <v>300</v>
      </c>
      <c r="E1255" s="83">
        <v>194000000</v>
      </c>
      <c r="F1255" t="s">
        <v>291</v>
      </c>
      <c r="G1255" t="s">
        <v>289</v>
      </c>
    </row>
    <row r="1256" spans="1:7" x14ac:dyDescent="0.25">
      <c r="A1256" t="s">
        <v>314</v>
      </c>
      <c r="B1256">
        <v>2007</v>
      </c>
      <c r="C1256" t="s">
        <v>149</v>
      </c>
      <c r="D1256" t="s">
        <v>301</v>
      </c>
      <c r="E1256" s="83">
        <v>-1490000000</v>
      </c>
      <c r="F1256" t="s">
        <v>288</v>
      </c>
      <c r="G1256" t="s">
        <v>289</v>
      </c>
    </row>
    <row r="1257" spans="1:7" x14ac:dyDescent="0.25">
      <c r="A1257" t="s">
        <v>314</v>
      </c>
      <c r="B1257">
        <v>2007</v>
      </c>
      <c r="C1257" t="s">
        <v>290</v>
      </c>
      <c r="D1257" t="s">
        <v>301</v>
      </c>
      <c r="E1257">
        <v>0</v>
      </c>
      <c r="F1257" t="s">
        <v>291</v>
      </c>
      <c r="G1257" t="s">
        <v>289</v>
      </c>
    </row>
    <row r="1258" spans="1:7" x14ac:dyDescent="0.25">
      <c r="A1258" t="s">
        <v>314</v>
      </c>
      <c r="B1258">
        <v>2007</v>
      </c>
      <c r="C1258" t="s">
        <v>292</v>
      </c>
      <c r="D1258" t="s">
        <v>301</v>
      </c>
      <c r="E1258" s="83">
        <v>3137000000</v>
      </c>
      <c r="F1258" t="s">
        <v>293</v>
      </c>
      <c r="G1258" t="s">
        <v>289</v>
      </c>
    </row>
    <row r="1259" spans="1:7" x14ac:dyDescent="0.25">
      <c r="A1259" t="s">
        <v>314</v>
      </c>
      <c r="B1259">
        <v>2008</v>
      </c>
      <c r="C1259" t="s">
        <v>149</v>
      </c>
      <c r="D1259" t="s">
        <v>301</v>
      </c>
      <c r="E1259" s="83">
        <v>4081000000</v>
      </c>
      <c r="F1259" t="s">
        <v>288</v>
      </c>
      <c r="G1259" t="s">
        <v>289</v>
      </c>
    </row>
    <row r="1260" spans="1:7" x14ac:dyDescent="0.25">
      <c r="A1260" t="s">
        <v>314</v>
      </c>
      <c r="B1260">
        <v>2008</v>
      </c>
      <c r="C1260" t="s">
        <v>290</v>
      </c>
      <c r="D1260" t="s">
        <v>301</v>
      </c>
      <c r="E1260" s="83">
        <v>1307000000</v>
      </c>
      <c r="F1260" t="s">
        <v>291</v>
      </c>
      <c r="G1260" t="s">
        <v>289</v>
      </c>
    </row>
    <row r="1261" spans="1:7" x14ac:dyDescent="0.25">
      <c r="A1261" t="s">
        <v>314</v>
      </c>
      <c r="B1261">
        <v>2009</v>
      </c>
      <c r="C1261" t="s">
        <v>149</v>
      </c>
      <c r="D1261" t="s">
        <v>301</v>
      </c>
      <c r="E1261" s="83">
        <v>4534000000</v>
      </c>
      <c r="F1261" t="s">
        <v>288</v>
      </c>
      <c r="G1261" t="s">
        <v>289</v>
      </c>
    </row>
    <row r="1262" spans="1:7" x14ac:dyDescent="0.25">
      <c r="A1262" t="s">
        <v>314</v>
      </c>
      <c r="B1262">
        <v>2009</v>
      </c>
      <c r="C1262" t="s">
        <v>304</v>
      </c>
      <c r="D1262" t="s">
        <v>301</v>
      </c>
      <c r="E1262" s="83">
        <v>1450000000</v>
      </c>
      <c r="F1262" t="s">
        <v>293</v>
      </c>
      <c r="G1262" t="s">
        <v>289</v>
      </c>
    </row>
    <row r="1263" spans="1:7" x14ac:dyDescent="0.25">
      <c r="A1263" t="s">
        <v>314</v>
      </c>
      <c r="B1263">
        <v>2009</v>
      </c>
      <c r="C1263" t="s">
        <v>290</v>
      </c>
      <c r="D1263" t="s">
        <v>301</v>
      </c>
      <c r="E1263">
        <v>0</v>
      </c>
      <c r="F1263" t="s">
        <v>291</v>
      </c>
      <c r="G1263" t="s">
        <v>289</v>
      </c>
    </row>
    <row r="1264" spans="1:7" x14ac:dyDescent="0.25">
      <c r="A1264" t="s">
        <v>314</v>
      </c>
      <c r="B1264">
        <v>2009</v>
      </c>
      <c r="C1264" t="s">
        <v>305</v>
      </c>
      <c r="D1264" t="s">
        <v>301</v>
      </c>
      <c r="E1264" s="83">
        <v>1025000000</v>
      </c>
      <c r="F1264" t="s">
        <v>291</v>
      </c>
      <c r="G1264" t="s">
        <v>289</v>
      </c>
    </row>
    <row r="1265" spans="1:7" x14ac:dyDescent="0.25">
      <c r="A1265" t="s">
        <v>314</v>
      </c>
      <c r="B1265">
        <v>2010</v>
      </c>
      <c r="C1265" t="s">
        <v>149</v>
      </c>
      <c r="D1265" t="s">
        <v>301</v>
      </c>
      <c r="E1265" s="83">
        <v>5528000000</v>
      </c>
      <c r="F1265" t="s">
        <v>288</v>
      </c>
      <c r="G1265" t="s">
        <v>289</v>
      </c>
    </row>
    <row r="1266" spans="1:7" x14ac:dyDescent="0.25">
      <c r="A1266" t="s">
        <v>314</v>
      </c>
      <c r="B1266">
        <v>2010</v>
      </c>
      <c r="C1266" t="s">
        <v>305</v>
      </c>
      <c r="D1266" t="s">
        <v>301</v>
      </c>
      <c r="E1266">
        <v>0</v>
      </c>
      <c r="F1266" t="s">
        <v>291</v>
      </c>
      <c r="G1266" t="s">
        <v>289</v>
      </c>
    </row>
    <row r="1267" spans="1:7" x14ac:dyDescent="0.25">
      <c r="A1267" t="s">
        <v>314</v>
      </c>
      <c r="B1267">
        <v>2010</v>
      </c>
      <c r="C1267" t="s">
        <v>306</v>
      </c>
      <c r="D1267" t="s">
        <v>301</v>
      </c>
      <c r="E1267">
        <v>0</v>
      </c>
      <c r="F1267" t="s">
        <v>295</v>
      </c>
      <c r="G1267" t="s">
        <v>289</v>
      </c>
    </row>
    <row r="1268" spans="1:7" x14ac:dyDescent="0.25">
      <c r="A1268" t="s">
        <v>314</v>
      </c>
      <c r="B1268">
        <v>2011</v>
      </c>
      <c r="C1268" t="s">
        <v>149</v>
      </c>
      <c r="D1268" t="s">
        <v>301</v>
      </c>
      <c r="E1268" s="83">
        <v>3823000000</v>
      </c>
      <c r="F1268" t="s">
        <v>288</v>
      </c>
      <c r="G1268" t="s">
        <v>289</v>
      </c>
    </row>
    <row r="1269" spans="1:7" x14ac:dyDescent="0.25">
      <c r="A1269" t="s">
        <v>314</v>
      </c>
      <c r="B1269">
        <v>2011</v>
      </c>
      <c r="C1269" t="s">
        <v>305</v>
      </c>
      <c r="D1269" t="s">
        <v>301</v>
      </c>
      <c r="E1269" s="83">
        <v>47000000</v>
      </c>
      <c r="F1269" t="s">
        <v>291</v>
      </c>
      <c r="G1269" t="s">
        <v>289</v>
      </c>
    </row>
    <row r="1270" spans="1:7" x14ac:dyDescent="0.25">
      <c r="A1270" t="s">
        <v>314</v>
      </c>
      <c r="B1270">
        <v>2012</v>
      </c>
      <c r="C1270" t="s">
        <v>149</v>
      </c>
      <c r="D1270" t="s">
        <v>301</v>
      </c>
      <c r="E1270" s="83">
        <v>3548000000</v>
      </c>
      <c r="F1270" t="s">
        <v>288</v>
      </c>
      <c r="G1270" t="s">
        <v>289</v>
      </c>
    </row>
    <row r="1271" spans="1:7" x14ac:dyDescent="0.25">
      <c r="A1271" t="s">
        <v>314</v>
      </c>
      <c r="B1271">
        <v>2012</v>
      </c>
      <c r="C1271" t="s">
        <v>305</v>
      </c>
      <c r="D1271" t="s">
        <v>301</v>
      </c>
      <c r="E1271">
        <v>0</v>
      </c>
      <c r="F1271" t="s">
        <v>291</v>
      </c>
      <c r="G1271" t="s">
        <v>289</v>
      </c>
    </row>
    <row r="1272" spans="1:7" x14ac:dyDescent="0.25">
      <c r="A1272" t="s">
        <v>314</v>
      </c>
      <c r="B1272">
        <v>2007</v>
      </c>
      <c r="C1272" t="s">
        <v>149</v>
      </c>
      <c r="D1272" t="s">
        <v>302</v>
      </c>
      <c r="E1272" s="83">
        <v>235000000</v>
      </c>
      <c r="F1272" t="s">
        <v>288</v>
      </c>
      <c r="G1272" t="s">
        <v>289</v>
      </c>
    </row>
    <row r="1273" spans="1:7" x14ac:dyDescent="0.25">
      <c r="A1273" t="s">
        <v>314</v>
      </c>
      <c r="B1273">
        <v>2007</v>
      </c>
      <c r="C1273" t="s">
        <v>290</v>
      </c>
      <c r="D1273" t="s">
        <v>302</v>
      </c>
      <c r="E1273">
        <v>0</v>
      </c>
      <c r="F1273" t="s">
        <v>291</v>
      </c>
      <c r="G1273" t="s">
        <v>289</v>
      </c>
    </row>
    <row r="1274" spans="1:7" x14ac:dyDescent="0.25">
      <c r="A1274" t="s">
        <v>314</v>
      </c>
      <c r="B1274">
        <v>2007</v>
      </c>
      <c r="C1274" t="s">
        <v>292</v>
      </c>
      <c r="D1274" t="s">
        <v>302</v>
      </c>
      <c r="E1274">
        <v>0</v>
      </c>
      <c r="F1274" t="s">
        <v>293</v>
      </c>
      <c r="G1274" t="s">
        <v>289</v>
      </c>
    </row>
    <row r="1275" spans="1:7" x14ac:dyDescent="0.25">
      <c r="A1275" t="s">
        <v>314</v>
      </c>
      <c r="B1275">
        <v>2008</v>
      </c>
      <c r="C1275" t="s">
        <v>149</v>
      </c>
      <c r="D1275" t="s">
        <v>302</v>
      </c>
      <c r="E1275" s="83">
        <v>108000000</v>
      </c>
      <c r="F1275" t="s">
        <v>288</v>
      </c>
      <c r="G1275" t="s">
        <v>289</v>
      </c>
    </row>
    <row r="1276" spans="1:7" x14ac:dyDescent="0.25">
      <c r="A1276" t="s">
        <v>314</v>
      </c>
      <c r="B1276">
        <v>2008</v>
      </c>
      <c r="C1276" t="s">
        <v>290</v>
      </c>
      <c r="D1276" t="s">
        <v>302</v>
      </c>
      <c r="E1276">
        <v>0</v>
      </c>
      <c r="F1276" t="s">
        <v>291</v>
      </c>
      <c r="G1276" t="s">
        <v>289</v>
      </c>
    </row>
    <row r="1277" spans="1:7" x14ac:dyDescent="0.25">
      <c r="A1277" t="s">
        <v>314</v>
      </c>
      <c r="B1277">
        <v>2009</v>
      </c>
      <c r="C1277" t="s">
        <v>149</v>
      </c>
      <c r="D1277" t="s">
        <v>302</v>
      </c>
      <c r="E1277" s="83">
        <v>115000000</v>
      </c>
      <c r="F1277" t="s">
        <v>288</v>
      </c>
      <c r="G1277" t="s">
        <v>289</v>
      </c>
    </row>
    <row r="1278" spans="1:7" x14ac:dyDescent="0.25">
      <c r="A1278" t="s">
        <v>314</v>
      </c>
      <c r="B1278">
        <v>2009</v>
      </c>
      <c r="C1278" t="s">
        <v>304</v>
      </c>
      <c r="D1278" t="s">
        <v>302</v>
      </c>
      <c r="E1278" s="83">
        <v>555000000</v>
      </c>
      <c r="F1278" t="s">
        <v>293</v>
      </c>
      <c r="G1278" t="s">
        <v>289</v>
      </c>
    </row>
    <row r="1279" spans="1:7" x14ac:dyDescent="0.25">
      <c r="A1279" t="s">
        <v>314</v>
      </c>
      <c r="B1279">
        <v>2009</v>
      </c>
      <c r="C1279" t="s">
        <v>290</v>
      </c>
      <c r="D1279" t="s">
        <v>302</v>
      </c>
      <c r="E1279">
        <v>0</v>
      </c>
      <c r="F1279" t="s">
        <v>291</v>
      </c>
      <c r="G1279" t="s">
        <v>289</v>
      </c>
    </row>
    <row r="1280" spans="1:7" x14ac:dyDescent="0.25">
      <c r="A1280" t="s">
        <v>314</v>
      </c>
      <c r="B1280">
        <v>2009</v>
      </c>
      <c r="C1280" t="s">
        <v>305</v>
      </c>
      <c r="D1280" t="s">
        <v>302</v>
      </c>
      <c r="E1280">
        <v>0</v>
      </c>
      <c r="F1280" t="s">
        <v>291</v>
      </c>
      <c r="G1280" t="s">
        <v>289</v>
      </c>
    </row>
    <row r="1281" spans="1:7" x14ac:dyDescent="0.25">
      <c r="A1281" t="s">
        <v>314</v>
      </c>
      <c r="B1281">
        <v>2010</v>
      </c>
      <c r="C1281" t="s">
        <v>149</v>
      </c>
      <c r="D1281" t="s">
        <v>302</v>
      </c>
      <c r="E1281" s="83">
        <v>491000000</v>
      </c>
      <c r="F1281" t="s">
        <v>288</v>
      </c>
      <c r="G1281" t="s">
        <v>289</v>
      </c>
    </row>
    <row r="1282" spans="1:7" x14ac:dyDescent="0.25">
      <c r="A1282" t="s">
        <v>314</v>
      </c>
      <c r="B1282">
        <v>2010</v>
      </c>
      <c r="C1282" t="s">
        <v>305</v>
      </c>
      <c r="D1282" t="s">
        <v>302</v>
      </c>
      <c r="E1282">
        <v>0</v>
      </c>
      <c r="F1282" t="s">
        <v>291</v>
      </c>
      <c r="G1282" t="s">
        <v>289</v>
      </c>
    </row>
    <row r="1283" spans="1:7" x14ac:dyDescent="0.25">
      <c r="A1283" t="s">
        <v>314</v>
      </c>
      <c r="B1283">
        <v>2010</v>
      </c>
      <c r="C1283" t="s">
        <v>306</v>
      </c>
      <c r="D1283" t="s">
        <v>302</v>
      </c>
      <c r="E1283">
        <v>0</v>
      </c>
      <c r="F1283" t="s">
        <v>295</v>
      </c>
      <c r="G1283" t="s">
        <v>289</v>
      </c>
    </row>
    <row r="1284" spans="1:7" x14ac:dyDescent="0.25">
      <c r="A1284" t="s">
        <v>314</v>
      </c>
      <c r="B1284">
        <v>2011</v>
      </c>
      <c r="C1284" t="s">
        <v>149</v>
      </c>
      <c r="D1284" t="s">
        <v>302</v>
      </c>
      <c r="E1284" s="83">
        <v>68000000</v>
      </c>
      <c r="F1284" t="s">
        <v>288</v>
      </c>
      <c r="G1284" t="s">
        <v>289</v>
      </c>
    </row>
    <row r="1285" spans="1:7" x14ac:dyDescent="0.25">
      <c r="A1285" t="s">
        <v>314</v>
      </c>
      <c r="B1285">
        <v>2011</v>
      </c>
      <c r="C1285" t="s">
        <v>305</v>
      </c>
      <c r="D1285" t="s">
        <v>302</v>
      </c>
      <c r="E1285">
        <v>0</v>
      </c>
      <c r="F1285" t="s">
        <v>291</v>
      </c>
      <c r="G1285" t="s">
        <v>289</v>
      </c>
    </row>
    <row r="1286" spans="1:7" x14ac:dyDescent="0.25">
      <c r="A1286" t="s">
        <v>314</v>
      </c>
      <c r="B1286">
        <v>2012</v>
      </c>
      <c r="C1286" t="s">
        <v>149</v>
      </c>
      <c r="D1286" t="s">
        <v>302</v>
      </c>
      <c r="E1286" s="83">
        <v>54000000</v>
      </c>
      <c r="F1286" t="s">
        <v>288</v>
      </c>
      <c r="G1286" t="s">
        <v>289</v>
      </c>
    </row>
    <row r="1287" spans="1:7" x14ac:dyDescent="0.25">
      <c r="A1287" t="s">
        <v>314</v>
      </c>
      <c r="B1287">
        <v>2012</v>
      </c>
      <c r="C1287" t="s">
        <v>305</v>
      </c>
      <c r="D1287" t="s">
        <v>302</v>
      </c>
      <c r="E1287">
        <v>0</v>
      </c>
      <c r="F1287" t="s">
        <v>291</v>
      </c>
      <c r="G1287" t="s">
        <v>289</v>
      </c>
    </row>
    <row r="1288" spans="1:7" x14ac:dyDescent="0.25">
      <c r="A1288" t="s">
        <v>314</v>
      </c>
      <c r="B1288">
        <v>2007</v>
      </c>
      <c r="C1288" t="s">
        <v>149</v>
      </c>
      <c r="D1288" t="s">
        <v>303</v>
      </c>
      <c r="E1288" s="83">
        <v>456000000</v>
      </c>
      <c r="F1288" t="s">
        <v>288</v>
      </c>
      <c r="G1288" t="s">
        <v>289</v>
      </c>
    </row>
    <row r="1289" spans="1:7" x14ac:dyDescent="0.25">
      <c r="A1289" t="s">
        <v>314</v>
      </c>
      <c r="B1289">
        <v>2007</v>
      </c>
      <c r="C1289" t="s">
        <v>290</v>
      </c>
      <c r="D1289" t="s">
        <v>303</v>
      </c>
      <c r="E1289" s="83">
        <v>1116000000</v>
      </c>
      <c r="F1289" t="s">
        <v>291</v>
      </c>
      <c r="G1289" t="s">
        <v>289</v>
      </c>
    </row>
    <row r="1290" spans="1:7" x14ac:dyDescent="0.25">
      <c r="A1290" t="s">
        <v>314</v>
      </c>
      <c r="B1290">
        <v>2007</v>
      </c>
      <c r="C1290" t="s">
        <v>292</v>
      </c>
      <c r="D1290" t="s">
        <v>303</v>
      </c>
      <c r="E1290">
        <v>0</v>
      </c>
      <c r="F1290" t="s">
        <v>293</v>
      </c>
      <c r="G1290" t="s">
        <v>289</v>
      </c>
    </row>
    <row r="1291" spans="1:7" x14ac:dyDescent="0.25">
      <c r="A1291" t="s">
        <v>314</v>
      </c>
      <c r="B1291">
        <v>2008</v>
      </c>
      <c r="C1291" t="s">
        <v>149</v>
      </c>
      <c r="D1291" t="s">
        <v>303</v>
      </c>
      <c r="E1291" s="83">
        <v>951000000</v>
      </c>
      <c r="F1291" t="s">
        <v>288</v>
      </c>
      <c r="G1291" t="s">
        <v>289</v>
      </c>
    </row>
    <row r="1292" spans="1:7" x14ac:dyDescent="0.25">
      <c r="A1292" t="s">
        <v>314</v>
      </c>
      <c r="B1292">
        <v>2008</v>
      </c>
      <c r="C1292" t="s">
        <v>290</v>
      </c>
      <c r="D1292" t="s">
        <v>303</v>
      </c>
      <c r="E1292" s="83">
        <v>575000000</v>
      </c>
      <c r="F1292" t="s">
        <v>291</v>
      </c>
      <c r="G1292" t="s">
        <v>289</v>
      </c>
    </row>
    <row r="1293" spans="1:7" x14ac:dyDescent="0.25">
      <c r="A1293" t="s">
        <v>314</v>
      </c>
      <c r="B1293">
        <v>2009</v>
      </c>
      <c r="C1293" t="s">
        <v>149</v>
      </c>
      <c r="D1293" t="s">
        <v>303</v>
      </c>
      <c r="E1293" s="83">
        <v>1324000000</v>
      </c>
      <c r="F1293" t="s">
        <v>288</v>
      </c>
      <c r="G1293" t="s">
        <v>289</v>
      </c>
    </row>
    <row r="1294" spans="1:7" x14ac:dyDescent="0.25">
      <c r="A1294" t="s">
        <v>314</v>
      </c>
      <c r="B1294">
        <v>2009</v>
      </c>
      <c r="C1294" t="s">
        <v>304</v>
      </c>
      <c r="D1294" t="s">
        <v>303</v>
      </c>
      <c r="E1294">
        <v>0</v>
      </c>
      <c r="F1294" t="s">
        <v>293</v>
      </c>
      <c r="G1294" t="s">
        <v>289</v>
      </c>
    </row>
    <row r="1295" spans="1:7" x14ac:dyDescent="0.25">
      <c r="A1295" t="s">
        <v>314</v>
      </c>
      <c r="B1295">
        <v>2009</v>
      </c>
      <c r="C1295" t="s">
        <v>290</v>
      </c>
      <c r="D1295" t="s">
        <v>303</v>
      </c>
      <c r="E1295">
        <v>0</v>
      </c>
      <c r="F1295" t="s">
        <v>291</v>
      </c>
      <c r="G1295" t="s">
        <v>289</v>
      </c>
    </row>
    <row r="1296" spans="1:7" x14ac:dyDescent="0.25">
      <c r="A1296" t="s">
        <v>314</v>
      </c>
      <c r="B1296">
        <v>2009</v>
      </c>
      <c r="C1296" t="s">
        <v>305</v>
      </c>
      <c r="D1296" t="s">
        <v>303</v>
      </c>
      <c r="E1296" s="83">
        <v>404000000</v>
      </c>
      <c r="F1296" t="s">
        <v>291</v>
      </c>
      <c r="G1296" t="s">
        <v>289</v>
      </c>
    </row>
    <row r="1297" spans="1:7" x14ac:dyDescent="0.25">
      <c r="A1297" t="s">
        <v>314</v>
      </c>
      <c r="B1297">
        <v>2010</v>
      </c>
      <c r="C1297" t="s">
        <v>149</v>
      </c>
      <c r="D1297" t="s">
        <v>303</v>
      </c>
      <c r="E1297" s="83">
        <v>1348000000</v>
      </c>
      <c r="F1297" t="s">
        <v>288</v>
      </c>
      <c r="G1297" t="s">
        <v>289</v>
      </c>
    </row>
    <row r="1298" spans="1:7" x14ac:dyDescent="0.25">
      <c r="A1298" t="s">
        <v>314</v>
      </c>
      <c r="B1298">
        <v>2010</v>
      </c>
      <c r="C1298" t="s">
        <v>305</v>
      </c>
      <c r="D1298" t="s">
        <v>303</v>
      </c>
      <c r="E1298" s="83">
        <v>469000000</v>
      </c>
      <c r="F1298" t="s">
        <v>291</v>
      </c>
      <c r="G1298" t="s">
        <v>289</v>
      </c>
    </row>
    <row r="1299" spans="1:7" x14ac:dyDescent="0.25">
      <c r="A1299" t="s">
        <v>314</v>
      </c>
      <c r="B1299">
        <v>2010</v>
      </c>
      <c r="C1299" t="s">
        <v>306</v>
      </c>
      <c r="D1299" t="s">
        <v>303</v>
      </c>
      <c r="E1299">
        <v>0</v>
      </c>
      <c r="F1299" t="s">
        <v>295</v>
      </c>
      <c r="G1299" t="s">
        <v>289</v>
      </c>
    </row>
    <row r="1300" spans="1:7" x14ac:dyDescent="0.25">
      <c r="A1300" t="s">
        <v>314</v>
      </c>
      <c r="B1300">
        <v>2011</v>
      </c>
      <c r="C1300" t="s">
        <v>149</v>
      </c>
      <c r="D1300" t="s">
        <v>303</v>
      </c>
      <c r="E1300" s="83">
        <v>807000000</v>
      </c>
      <c r="F1300" t="s">
        <v>288</v>
      </c>
      <c r="G1300" t="s">
        <v>289</v>
      </c>
    </row>
    <row r="1301" spans="1:7" x14ac:dyDescent="0.25">
      <c r="A1301" t="s">
        <v>314</v>
      </c>
      <c r="B1301">
        <v>2011</v>
      </c>
      <c r="C1301" t="s">
        <v>305</v>
      </c>
      <c r="D1301" t="s">
        <v>303</v>
      </c>
      <c r="E1301" s="83">
        <v>468000000</v>
      </c>
      <c r="F1301" t="s">
        <v>291</v>
      </c>
      <c r="G1301" t="s">
        <v>289</v>
      </c>
    </row>
    <row r="1302" spans="1:7" x14ac:dyDescent="0.25">
      <c r="A1302" t="s">
        <v>314</v>
      </c>
      <c r="B1302">
        <v>2012</v>
      </c>
      <c r="C1302" t="s">
        <v>149</v>
      </c>
      <c r="D1302" t="s">
        <v>303</v>
      </c>
      <c r="E1302" s="83">
        <v>1459000000</v>
      </c>
      <c r="F1302" t="s">
        <v>288</v>
      </c>
      <c r="G1302" t="s">
        <v>289</v>
      </c>
    </row>
    <row r="1303" spans="1:7" x14ac:dyDescent="0.25">
      <c r="A1303" t="s">
        <v>314</v>
      </c>
      <c r="B1303">
        <v>2012</v>
      </c>
      <c r="C1303" t="s">
        <v>305</v>
      </c>
      <c r="D1303" t="s">
        <v>303</v>
      </c>
      <c r="E1303" s="83">
        <v>369000000</v>
      </c>
      <c r="F1303" t="s">
        <v>291</v>
      </c>
      <c r="G1303" t="s">
        <v>289</v>
      </c>
    </row>
    <row r="1304" spans="1:7" x14ac:dyDescent="0.25">
      <c r="A1304" t="s">
        <v>314</v>
      </c>
      <c r="B1304">
        <v>2013</v>
      </c>
      <c r="C1304" t="s">
        <v>149</v>
      </c>
      <c r="D1304" t="s">
        <v>287</v>
      </c>
      <c r="E1304">
        <v>0</v>
      </c>
      <c r="F1304" t="s">
        <v>288</v>
      </c>
      <c r="G1304" t="s">
        <v>289</v>
      </c>
    </row>
    <row r="1305" spans="1:7" x14ac:dyDescent="0.25">
      <c r="A1305" t="s">
        <v>314</v>
      </c>
      <c r="B1305">
        <v>2013</v>
      </c>
      <c r="C1305" t="s">
        <v>305</v>
      </c>
      <c r="D1305" t="s">
        <v>287</v>
      </c>
      <c r="E1305">
        <v>0</v>
      </c>
      <c r="F1305" t="s">
        <v>291</v>
      </c>
      <c r="G1305" t="s">
        <v>289</v>
      </c>
    </row>
    <row r="1306" spans="1:7" x14ac:dyDescent="0.25">
      <c r="A1306" t="s">
        <v>314</v>
      </c>
      <c r="B1306">
        <v>2013</v>
      </c>
      <c r="C1306" t="s">
        <v>307</v>
      </c>
      <c r="D1306" t="s">
        <v>287</v>
      </c>
      <c r="E1306">
        <v>0</v>
      </c>
      <c r="F1306" t="s">
        <v>295</v>
      </c>
      <c r="G1306" t="s">
        <v>289</v>
      </c>
    </row>
    <row r="1307" spans="1:7" x14ac:dyDescent="0.25">
      <c r="A1307" t="s">
        <v>314</v>
      </c>
      <c r="B1307">
        <v>2014</v>
      </c>
      <c r="C1307" t="s">
        <v>149</v>
      </c>
      <c r="D1307" t="s">
        <v>287</v>
      </c>
      <c r="E1307">
        <v>0</v>
      </c>
      <c r="F1307" t="s">
        <v>288</v>
      </c>
      <c r="G1307" t="s">
        <v>289</v>
      </c>
    </row>
    <row r="1308" spans="1:7" x14ac:dyDescent="0.25">
      <c r="A1308" t="s">
        <v>314</v>
      </c>
      <c r="B1308">
        <v>2014</v>
      </c>
      <c r="C1308" t="s">
        <v>305</v>
      </c>
      <c r="D1308" t="s">
        <v>287</v>
      </c>
      <c r="E1308">
        <v>0</v>
      </c>
      <c r="F1308" t="s">
        <v>291</v>
      </c>
      <c r="G1308" t="s">
        <v>289</v>
      </c>
    </row>
    <row r="1309" spans="1:7" x14ac:dyDescent="0.25">
      <c r="A1309" t="s">
        <v>314</v>
      </c>
      <c r="B1309">
        <v>2014</v>
      </c>
      <c r="C1309" t="s">
        <v>308</v>
      </c>
      <c r="D1309" t="s">
        <v>287</v>
      </c>
      <c r="E1309">
        <v>0</v>
      </c>
      <c r="F1309" t="s">
        <v>293</v>
      </c>
      <c r="G1309" t="s">
        <v>289</v>
      </c>
    </row>
    <row r="1310" spans="1:7" x14ac:dyDescent="0.25">
      <c r="A1310" t="s">
        <v>314</v>
      </c>
      <c r="B1310">
        <v>2015</v>
      </c>
      <c r="C1310" t="s">
        <v>149</v>
      </c>
      <c r="D1310" t="s">
        <v>287</v>
      </c>
      <c r="E1310">
        <v>0</v>
      </c>
      <c r="F1310" t="s">
        <v>288</v>
      </c>
      <c r="G1310" t="s">
        <v>289</v>
      </c>
    </row>
    <row r="1311" spans="1:7" x14ac:dyDescent="0.25">
      <c r="A1311" t="s">
        <v>314</v>
      </c>
      <c r="B1311">
        <v>2015</v>
      </c>
      <c r="C1311" t="s">
        <v>305</v>
      </c>
      <c r="D1311" t="s">
        <v>287</v>
      </c>
      <c r="E1311">
        <v>0</v>
      </c>
      <c r="F1311" t="s">
        <v>291</v>
      </c>
      <c r="G1311" t="s">
        <v>289</v>
      </c>
    </row>
    <row r="1312" spans="1:7" x14ac:dyDescent="0.25">
      <c r="A1312" t="s">
        <v>314</v>
      </c>
      <c r="B1312">
        <v>2015</v>
      </c>
      <c r="C1312" t="s">
        <v>309</v>
      </c>
      <c r="D1312" t="s">
        <v>287</v>
      </c>
      <c r="E1312">
        <v>0</v>
      </c>
      <c r="F1312" t="s">
        <v>295</v>
      </c>
      <c r="G1312" t="s">
        <v>289</v>
      </c>
    </row>
    <row r="1313" spans="1:7" x14ac:dyDescent="0.25">
      <c r="A1313" t="s">
        <v>314</v>
      </c>
      <c r="B1313">
        <v>2016</v>
      </c>
      <c r="C1313" t="s">
        <v>149</v>
      </c>
      <c r="D1313" t="s">
        <v>287</v>
      </c>
      <c r="E1313">
        <v>0</v>
      </c>
      <c r="F1313" t="s">
        <v>288</v>
      </c>
      <c r="G1313" t="s">
        <v>289</v>
      </c>
    </row>
    <row r="1314" spans="1:7" x14ac:dyDescent="0.25">
      <c r="A1314" t="s">
        <v>314</v>
      </c>
      <c r="B1314">
        <v>2016</v>
      </c>
      <c r="C1314" t="s">
        <v>305</v>
      </c>
      <c r="D1314" t="s">
        <v>287</v>
      </c>
      <c r="E1314">
        <v>0</v>
      </c>
      <c r="F1314" t="s">
        <v>291</v>
      </c>
      <c r="G1314" t="s">
        <v>289</v>
      </c>
    </row>
    <row r="1315" spans="1:7" x14ac:dyDescent="0.25">
      <c r="A1315" t="s">
        <v>314</v>
      </c>
      <c r="B1315">
        <v>2017</v>
      </c>
      <c r="C1315" t="s">
        <v>149</v>
      </c>
      <c r="D1315" t="s">
        <v>287</v>
      </c>
      <c r="E1315">
        <v>0</v>
      </c>
      <c r="F1315" t="s">
        <v>288</v>
      </c>
      <c r="G1315" t="s">
        <v>289</v>
      </c>
    </row>
    <row r="1316" spans="1:7" x14ac:dyDescent="0.25">
      <c r="A1316" t="s">
        <v>314</v>
      </c>
      <c r="B1316">
        <v>2017</v>
      </c>
      <c r="C1316" t="s">
        <v>305</v>
      </c>
      <c r="D1316" t="s">
        <v>287</v>
      </c>
      <c r="E1316">
        <v>0</v>
      </c>
      <c r="F1316" t="s">
        <v>291</v>
      </c>
      <c r="G1316" t="s">
        <v>289</v>
      </c>
    </row>
    <row r="1317" spans="1:7" x14ac:dyDescent="0.25">
      <c r="A1317" t="s">
        <v>314</v>
      </c>
      <c r="B1317">
        <v>2018</v>
      </c>
      <c r="C1317" t="s">
        <v>149</v>
      </c>
      <c r="D1317" t="s">
        <v>287</v>
      </c>
      <c r="E1317">
        <v>0</v>
      </c>
      <c r="F1317" t="s">
        <v>288</v>
      </c>
      <c r="G1317" t="s">
        <v>289</v>
      </c>
    </row>
    <row r="1318" spans="1:7" x14ac:dyDescent="0.25">
      <c r="A1318" t="s">
        <v>314</v>
      </c>
      <c r="B1318">
        <v>2018</v>
      </c>
      <c r="C1318" t="s">
        <v>305</v>
      </c>
      <c r="D1318" t="s">
        <v>287</v>
      </c>
      <c r="E1318">
        <v>0</v>
      </c>
      <c r="F1318" t="s">
        <v>291</v>
      </c>
      <c r="G1318" t="s">
        <v>289</v>
      </c>
    </row>
    <row r="1319" spans="1:7" x14ac:dyDescent="0.25">
      <c r="A1319" t="s">
        <v>314</v>
      </c>
      <c r="B1319">
        <v>2018</v>
      </c>
      <c r="C1319" t="s">
        <v>310</v>
      </c>
      <c r="D1319" t="s">
        <v>287</v>
      </c>
      <c r="E1319">
        <v>0</v>
      </c>
      <c r="F1319" t="s">
        <v>311</v>
      </c>
      <c r="G1319" t="s">
        <v>289</v>
      </c>
    </row>
    <row r="1320" spans="1:7" x14ac:dyDescent="0.25">
      <c r="A1320" t="s">
        <v>314</v>
      </c>
      <c r="B1320">
        <v>2019</v>
      </c>
      <c r="C1320" t="s">
        <v>149</v>
      </c>
      <c r="D1320" t="s">
        <v>287</v>
      </c>
      <c r="E1320">
        <v>0</v>
      </c>
      <c r="F1320" t="s">
        <v>288</v>
      </c>
      <c r="G1320" t="s">
        <v>289</v>
      </c>
    </row>
    <row r="1321" spans="1:7" x14ac:dyDescent="0.25">
      <c r="A1321" t="s">
        <v>314</v>
      </c>
      <c r="B1321">
        <v>2019</v>
      </c>
      <c r="C1321" t="s">
        <v>305</v>
      </c>
      <c r="D1321" t="s">
        <v>287</v>
      </c>
      <c r="E1321">
        <v>0</v>
      </c>
      <c r="F1321" t="s">
        <v>291</v>
      </c>
      <c r="G1321" t="s">
        <v>289</v>
      </c>
    </row>
    <row r="1322" spans="1:7" x14ac:dyDescent="0.25">
      <c r="A1322" t="s">
        <v>314</v>
      </c>
      <c r="B1322">
        <v>2013</v>
      </c>
      <c r="C1322" t="s">
        <v>149</v>
      </c>
      <c r="D1322" t="s">
        <v>298</v>
      </c>
      <c r="E1322" s="83">
        <v>59689000000</v>
      </c>
      <c r="F1322" t="s">
        <v>288</v>
      </c>
      <c r="G1322" t="s">
        <v>289</v>
      </c>
    </row>
    <row r="1323" spans="1:7" x14ac:dyDescent="0.25">
      <c r="A1323" t="s">
        <v>314</v>
      </c>
      <c r="B1323">
        <v>2013</v>
      </c>
      <c r="C1323" t="s">
        <v>305</v>
      </c>
      <c r="D1323" t="s">
        <v>298</v>
      </c>
      <c r="E1323" s="83">
        <v>9078000000</v>
      </c>
      <c r="F1323" t="s">
        <v>291</v>
      </c>
      <c r="G1323" t="s">
        <v>289</v>
      </c>
    </row>
    <row r="1324" spans="1:7" x14ac:dyDescent="0.25">
      <c r="A1324" t="s">
        <v>314</v>
      </c>
      <c r="B1324">
        <v>2013</v>
      </c>
      <c r="C1324" t="s">
        <v>307</v>
      </c>
      <c r="D1324" t="s">
        <v>298</v>
      </c>
      <c r="E1324">
        <v>0</v>
      </c>
      <c r="F1324" t="s">
        <v>295</v>
      </c>
      <c r="G1324" t="s">
        <v>289</v>
      </c>
    </row>
    <row r="1325" spans="1:7" x14ac:dyDescent="0.25">
      <c r="A1325" t="s">
        <v>314</v>
      </c>
      <c r="B1325">
        <v>2014</v>
      </c>
      <c r="C1325" t="s">
        <v>149</v>
      </c>
      <c r="D1325" t="s">
        <v>298</v>
      </c>
      <c r="E1325" s="83">
        <v>64794000000</v>
      </c>
      <c r="F1325" t="s">
        <v>288</v>
      </c>
      <c r="G1325" t="s">
        <v>289</v>
      </c>
    </row>
    <row r="1326" spans="1:7" x14ac:dyDescent="0.25">
      <c r="A1326" t="s">
        <v>314</v>
      </c>
      <c r="B1326">
        <v>2014</v>
      </c>
      <c r="C1326" t="s">
        <v>305</v>
      </c>
      <c r="D1326" t="s">
        <v>298</v>
      </c>
      <c r="E1326" s="83">
        <v>7839000000</v>
      </c>
      <c r="F1326" t="s">
        <v>291</v>
      </c>
      <c r="G1326" t="s">
        <v>289</v>
      </c>
    </row>
    <row r="1327" spans="1:7" x14ac:dyDescent="0.25">
      <c r="A1327" t="s">
        <v>314</v>
      </c>
      <c r="B1327">
        <v>2014</v>
      </c>
      <c r="C1327" t="s">
        <v>308</v>
      </c>
      <c r="D1327" t="s">
        <v>298</v>
      </c>
      <c r="E1327">
        <v>0</v>
      </c>
      <c r="F1327" t="s">
        <v>293</v>
      </c>
      <c r="G1327" t="s">
        <v>289</v>
      </c>
    </row>
    <row r="1328" spans="1:7" x14ac:dyDescent="0.25">
      <c r="A1328" t="s">
        <v>314</v>
      </c>
      <c r="B1328">
        <v>2015</v>
      </c>
      <c r="C1328" t="s">
        <v>149</v>
      </c>
      <c r="D1328" t="s">
        <v>298</v>
      </c>
      <c r="E1328" s="83">
        <v>65292000000</v>
      </c>
      <c r="F1328" t="s">
        <v>288</v>
      </c>
      <c r="G1328" t="s">
        <v>289</v>
      </c>
    </row>
    <row r="1329" spans="1:7" x14ac:dyDescent="0.25">
      <c r="A1329" t="s">
        <v>314</v>
      </c>
      <c r="B1329">
        <v>2015</v>
      </c>
      <c r="C1329" t="s">
        <v>305</v>
      </c>
      <c r="D1329" t="s">
        <v>298</v>
      </c>
      <c r="E1329" s="83">
        <v>6634000000</v>
      </c>
      <c r="F1329" t="s">
        <v>291</v>
      </c>
      <c r="G1329" t="s">
        <v>289</v>
      </c>
    </row>
    <row r="1330" spans="1:7" x14ac:dyDescent="0.25">
      <c r="A1330" t="s">
        <v>314</v>
      </c>
      <c r="B1330">
        <v>2015</v>
      </c>
      <c r="C1330" t="s">
        <v>309</v>
      </c>
      <c r="D1330" t="s">
        <v>298</v>
      </c>
      <c r="E1330">
        <v>0</v>
      </c>
      <c r="F1330" t="s">
        <v>295</v>
      </c>
      <c r="G1330" t="s">
        <v>289</v>
      </c>
    </row>
    <row r="1331" spans="1:7" x14ac:dyDescent="0.25">
      <c r="A1331" t="s">
        <v>314</v>
      </c>
      <c r="B1331">
        <v>2016</v>
      </c>
      <c r="C1331" t="s">
        <v>149</v>
      </c>
      <c r="D1331" t="s">
        <v>298</v>
      </c>
      <c r="E1331" s="83">
        <v>64607000000</v>
      </c>
      <c r="F1331" t="s">
        <v>288</v>
      </c>
      <c r="G1331" t="s">
        <v>289</v>
      </c>
    </row>
    <row r="1332" spans="1:7" x14ac:dyDescent="0.25">
      <c r="A1332" t="s">
        <v>314</v>
      </c>
      <c r="B1332">
        <v>2016</v>
      </c>
      <c r="C1332" t="s">
        <v>305</v>
      </c>
      <c r="D1332" t="s">
        <v>298</v>
      </c>
      <c r="E1332" s="83">
        <v>7726000000</v>
      </c>
      <c r="F1332" t="s">
        <v>291</v>
      </c>
      <c r="G1332" t="s">
        <v>289</v>
      </c>
    </row>
    <row r="1333" spans="1:7" x14ac:dyDescent="0.25">
      <c r="A1333" t="s">
        <v>314</v>
      </c>
      <c r="B1333">
        <v>2017</v>
      </c>
      <c r="C1333" t="s">
        <v>149</v>
      </c>
      <c r="D1333" t="s">
        <v>298</v>
      </c>
      <c r="E1333" s="83">
        <v>66333000000</v>
      </c>
      <c r="F1333" t="s">
        <v>288</v>
      </c>
      <c r="G1333" t="s">
        <v>289</v>
      </c>
    </row>
    <row r="1334" spans="1:7" x14ac:dyDescent="0.25">
      <c r="A1334" t="s">
        <v>314</v>
      </c>
      <c r="B1334">
        <v>2017</v>
      </c>
      <c r="C1334" t="s">
        <v>305</v>
      </c>
      <c r="D1334" t="s">
        <v>298</v>
      </c>
      <c r="E1334" s="83">
        <v>9238000000</v>
      </c>
      <c r="F1334" t="s">
        <v>291</v>
      </c>
      <c r="G1334" t="s">
        <v>289</v>
      </c>
    </row>
    <row r="1335" spans="1:7" x14ac:dyDescent="0.25">
      <c r="A1335" t="s">
        <v>314</v>
      </c>
      <c r="B1335">
        <v>2018</v>
      </c>
      <c r="C1335" t="s">
        <v>149</v>
      </c>
      <c r="D1335" t="s">
        <v>298</v>
      </c>
      <c r="E1335" s="83">
        <v>67617000000</v>
      </c>
      <c r="F1335" t="s">
        <v>288</v>
      </c>
      <c r="G1335" t="s">
        <v>289</v>
      </c>
    </row>
    <row r="1336" spans="1:7" x14ac:dyDescent="0.25">
      <c r="A1336" t="s">
        <v>314</v>
      </c>
      <c r="B1336">
        <v>2018</v>
      </c>
      <c r="C1336" t="s">
        <v>305</v>
      </c>
      <c r="D1336" t="s">
        <v>298</v>
      </c>
      <c r="E1336" s="83">
        <v>10392000000</v>
      </c>
      <c r="F1336" t="s">
        <v>291</v>
      </c>
      <c r="G1336" t="s">
        <v>289</v>
      </c>
    </row>
    <row r="1337" spans="1:7" x14ac:dyDescent="0.25">
      <c r="A1337" t="s">
        <v>314</v>
      </c>
      <c r="B1337">
        <v>2018</v>
      </c>
      <c r="C1337" t="s">
        <v>310</v>
      </c>
      <c r="D1337" t="s">
        <v>298</v>
      </c>
      <c r="E1337" s="83">
        <v>24000000</v>
      </c>
      <c r="F1337" t="s">
        <v>311</v>
      </c>
      <c r="G1337" t="s">
        <v>289</v>
      </c>
    </row>
    <row r="1338" spans="1:7" x14ac:dyDescent="0.25">
      <c r="A1338" t="s">
        <v>314</v>
      </c>
      <c r="B1338">
        <v>2019</v>
      </c>
      <c r="C1338" t="s">
        <v>149</v>
      </c>
      <c r="D1338" t="s">
        <v>298</v>
      </c>
      <c r="E1338" s="83">
        <v>72193000000</v>
      </c>
      <c r="F1338" t="s">
        <v>288</v>
      </c>
      <c r="G1338" t="s">
        <v>289</v>
      </c>
    </row>
    <row r="1339" spans="1:7" x14ac:dyDescent="0.25">
      <c r="A1339" t="s">
        <v>314</v>
      </c>
      <c r="B1339">
        <v>2019</v>
      </c>
      <c r="C1339" t="s">
        <v>305</v>
      </c>
      <c r="D1339" t="s">
        <v>298</v>
      </c>
      <c r="E1339" s="83">
        <v>9080000000</v>
      </c>
      <c r="F1339" t="s">
        <v>291</v>
      </c>
      <c r="G1339" t="s">
        <v>289</v>
      </c>
    </row>
    <row r="1340" spans="1:7" x14ac:dyDescent="0.25">
      <c r="A1340" t="s">
        <v>314</v>
      </c>
      <c r="B1340">
        <v>2013</v>
      </c>
      <c r="C1340" t="s">
        <v>149</v>
      </c>
      <c r="D1340" t="s">
        <v>299</v>
      </c>
      <c r="E1340" s="83">
        <v>4558000000</v>
      </c>
      <c r="F1340" t="s">
        <v>288</v>
      </c>
      <c r="G1340" t="s">
        <v>289</v>
      </c>
    </row>
    <row r="1341" spans="1:7" x14ac:dyDescent="0.25">
      <c r="A1341" t="s">
        <v>314</v>
      </c>
      <c r="B1341">
        <v>2013</v>
      </c>
      <c r="C1341" t="s">
        <v>305</v>
      </c>
      <c r="D1341" t="s">
        <v>299</v>
      </c>
      <c r="E1341" s="83">
        <v>1273000000</v>
      </c>
      <c r="F1341" t="s">
        <v>291</v>
      </c>
      <c r="G1341" t="s">
        <v>289</v>
      </c>
    </row>
    <row r="1342" spans="1:7" x14ac:dyDescent="0.25">
      <c r="A1342" t="s">
        <v>314</v>
      </c>
      <c r="B1342">
        <v>2013</v>
      </c>
      <c r="C1342" t="s">
        <v>307</v>
      </c>
      <c r="D1342" t="s">
        <v>299</v>
      </c>
      <c r="E1342">
        <v>0</v>
      </c>
      <c r="F1342" t="s">
        <v>295</v>
      </c>
      <c r="G1342" t="s">
        <v>289</v>
      </c>
    </row>
    <row r="1343" spans="1:7" x14ac:dyDescent="0.25">
      <c r="A1343" t="s">
        <v>314</v>
      </c>
      <c r="B1343">
        <v>2014</v>
      </c>
      <c r="C1343" t="s">
        <v>149</v>
      </c>
      <c r="D1343" t="s">
        <v>299</v>
      </c>
      <c r="E1343" s="83">
        <v>4279000000</v>
      </c>
      <c r="F1343" t="s">
        <v>288</v>
      </c>
      <c r="G1343" t="s">
        <v>289</v>
      </c>
    </row>
    <row r="1344" spans="1:7" x14ac:dyDescent="0.25">
      <c r="A1344" t="s">
        <v>314</v>
      </c>
      <c r="B1344">
        <v>2014</v>
      </c>
      <c r="C1344" t="s">
        <v>305</v>
      </c>
      <c r="D1344" t="s">
        <v>299</v>
      </c>
      <c r="E1344" s="83">
        <v>1129000000</v>
      </c>
      <c r="F1344" t="s">
        <v>291</v>
      </c>
      <c r="G1344" t="s">
        <v>289</v>
      </c>
    </row>
    <row r="1345" spans="1:7" x14ac:dyDescent="0.25">
      <c r="A1345" t="s">
        <v>314</v>
      </c>
      <c r="B1345">
        <v>2014</v>
      </c>
      <c r="C1345" t="s">
        <v>308</v>
      </c>
      <c r="D1345" t="s">
        <v>299</v>
      </c>
      <c r="E1345" s="83">
        <v>225000000</v>
      </c>
      <c r="F1345" t="s">
        <v>293</v>
      </c>
      <c r="G1345" t="s">
        <v>289</v>
      </c>
    </row>
    <row r="1346" spans="1:7" x14ac:dyDescent="0.25">
      <c r="A1346" t="s">
        <v>314</v>
      </c>
      <c r="B1346">
        <v>2015</v>
      </c>
      <c r="C1346" t="s">
        <v>149</v>
      </c>
      <c r="D1346" t="s">
        <v>299</v>
      </c>
      <c r="E1346" s="83">
        <v>4478000000</v>
      </c>
      <c r="F1346" t="s">
        <v>288</v>
      </c>
      <c r="G1346" t="s">
        <v>289</v>
      </c>
    </row>
    <row r="1347" spans="1:7" x14ac:dyDescent="0.25">
      <c r="A1347" t="s">
        <v>314</v>
      </c>
      <c r="B1347">
        <v>2015</v>
      </c>
      <c r="C1347" t="s">
        <v>305</v>
      </c>
      <c r="D1347" t="s">
        <v>299</v>
      </c>
      <c r="E1347" s="83">
        <v>1500000000</v>
      </c>
      <c r="F1347" t="s">
        <v>291</v>
      </c>
      <c r="G1347" t="s">
        <v>289</v>
      </c>
    </row>
    <row r="1348" spans="1:7" x14ac:dyDescent="0.25">
      <c r="A1348" t="s">
        <v>314</v>
      </c>
      <c r="B1348">
        <v>2015</v>
      </c>
      <c r="C1348" t="s">
        <v>309</v>
      </c>
      <c r="D1348" t="s">
        <v>299</v>
      </c>
      <c r="E1348" s="83">
        <v>17000000</v>
      </c>
      <c r="F1348" t="s">
        <v>295</v>
      </c>
      <c r="G1348" t="s">
        <v>289</v>
      </c>
    </row>
    <row r="1349" spans="1:7" x14ac:dyDescent="0.25">
      <c r="A1349" t="s">
        <v>314</v>
      </c>
      <c r="B1349">
        <v>2016</v>
      </c>
      <c r="C1349" t="s">
        <v>149</v>
      </c>
      <c r="D1349" t="s">
        <v>299</v>
      </c>
      <c r="E1349" s="83">
        <v>5347000000</v>
      </c>
      <c r="F1349" t="s">
        <v>288</v>
      </c>
      <c r="G1349" t="s">
        <v>289</v>
      </c>
    </row>
    <row r="1350" spans="1:7" x14ac:dyDescent="0.25">
      <c r="A1350" t="s">
        <v>314</v>
      </c>
      <c r="B1350">
        <v>2016</v>
      </c>
      <c r="C1350" t="s">
        <v>305</v>
      </c>
      <c r="D1350" t="s">
        <v>299</v>
      </c>
      <c r="E1350" s="83">
        <v>1191000000</v>
      </c>
      <c r="F1350" t="s">
        <v>291</v>
      </c>
      <c r="G1350" t="s">
        <v>289</v>
      </c>
    </row>
    <row r="1351" spans="1:7" x14ac:dyDescent="0.25">
      <c r="A1351" t="s">
        <v>314</v>
      </c>
      <c r="B1351">
        <v>2017</v>
      </c>
      <c r="C1351" t="s">
        <v>149</v>
      </c>
      <c r="D1351" t="s">
        <v>299</v>
      </c>
      <c r="E1351" s="83">
        <v>5145000000</v>
      </c>
      <c r="F1351" t="s">
        <v>288</v>
      </c>
      <c r="G1351" t="s">
        <v>289</v>
      </c>
    </row>
    <row r="1352" spans="1:7" x14ac:dyDescent="0.25">
      <c r="A1352" t="s">
        <v>314</v>
      </c>
      <c r="B1352">
        <v>2017</v>
      </c>
      <c r="C1352" t="s">
        <v>305</v>
      </c>
      <c r="D1352" t="s">
        <v>299</v>
      </c>
      <c r="E1352" s="83">
        <v>1786000000</v>
      </c>
      <c r="F1352" t="s">
        <v>291</v>
      </c>
      <c r="G1352" t="s">
        <v>289</v>
      </c>
    </row>
    <row r="1353" spans="1:7" x14ac:dyDescent="0.25">
      <c r="A1353" t="s">
        <v>314</v>
      </c>
      <c r="B1353">
        <v>2018</v>
      </c>
      <c r="C1353" t="s">
        <v>149</v>
      </c>
      <c r="D1353" t="s">
        <v>299</v>
      </c>
      <c r="E1353" s="83">
        <v>4909000000</v>
      </c>
      <c r="F1353" t="s">
        <v>288</v>
      </c>
      <c r="G1353" t="s">
        <v>289</v>
      </c>
    </row>
    <row r="1354" spans="1:7" x14ac:dyDescent="0.25">
      <c r="A1354" t="s">
        <v>314</v>
      </c>
      <c r="B1354">
        <v>2018</v>
      </c>
      <c r="C1354" t="s">
        <v>305</v>
      </c>
      <c r="D1354" t="s">
        <v>299</v>
      </c>
      <c r="E1354" s="83">
        <v>1932000000</v>
      </c>
      <c r="F1354" t="s">
        <v>291</v>
      </c>
      <c r="G1354" t="s">
        <v>289</v>
      </c>
    </row>
    <row r="1355" spans="1:7" x14ac:dyDescent="0.25">
      <c r="A1355" t="s">
        <v>314</v>
      </c>
      <c r="B1355">
        <v>2018</v>
      </c>
      <c r="C1355" t="s">
        <v>310</v>
      </c>
      <c r="D1355" t="s">
        <v>299</v>
      </c>
      <c r="E1355" s="83">
        <v>1239000000</v>
      </c>
      <c r="F1355" t="s">
        <v>311</v>
      </c>
      <c r="G1355" t="s">
        <v>289</v>
      </c>
    </row>
    <row r="1356" spans="1:7" x14ac:dyDescent="0.25">
      <c r="A1356" t="s">
        <v>314</v>
      </c>
      <c r="B1356">
        <v>2019</v>
      </c>
      <c r="C1356" t="s">
        <v>149</v>
      </c>
      <c r="D1356" t="s">
        <v>299</v>
      </c>
      <c r="E1356" s="83">
        <v>6925000000</v>
      </c>
      <c r="F1356" t="s">
        <v>288</v>
      </c>
      <c r="G1356" t="s">
        <v>289</v>
      </c>
    </row>
    <row r="1357" spans="1:7" x14ac:dyDescent="0.25">
      <c r="A1357" t="s">
        <v>314</v>
      </c>
      <c r="B1357">
        <v>2019</v>
      </c>
      <c r="C1357" t="s">
        <v>305</v>
      </c>
      <c r="D1357" t="s">
        <v>299</v>
      </c>
      <c r="E1357" s="83">
        <v>572000000</v>
      </c>
      <c r="F1357" t="s">
        <v>291</v>
      </c>
      <c r="G1357" t="s">
        <v>289</v>
      </c>
    </row>
    <row r="1358" spans="1:7" x14ac:dyDescent="0.25">
      <c r="A1358" t="s">
        <v>314</v>
      </c>
      <c r="B1358">
        <v>2013</v>
      </c>
      <c r="C1358" t="s">
        <v>149</v>
      </c>
      <c r="D1358" t="s">
        <v>300</v>
      </c>
      <c r="E1358" s="83">
        <v>17382000000</v>
      </c>
      <c r="F1358" t="s">
        <v>288</v>
      </c>
      <c r="G1358" t="s">
        <v>289</v>
      </c>
    </row>
    <row r="1359" spans="1:7" x14ac:dyDescent="0.25">
      <c r="A1359" t="s">
        <v>314</v>
      </c>
      <c r="B1359">
        <v>2013</v>
      </c>
      <c r="C1359" t="s">
        <v>305</v>
      </c>
      <c r="D1359" t="s">
        <v>300</v>
      </c>
      <c r="E1359" s="83">
        <v>112000000</v>
      </c>
      <c r="F1359" t="s">
        <v>291</v>
      </c>
      <c r="G1359" t="s">
        <v>289</v>
      </c>
    </row>
    <row r="1360" spans="1:7" x14ac:dyDescent="0.25">
      <c r="A1360" t="s">
        <v>314</v>
      </c>
      <c r="B1360">
        <v>2013</v>
      </c>
      <c r="C1360" t="s">
        <v>307</v>
      </c>
      <c r="D1360" t="s">
        <v>300</v>
      </c>
      <c r="E1360">
        <v>0</v>
      </c>
      <c r="F1360" t="s">
        <v>295</v>
      </c>
      <c r="G1360" t="s">
        <v>289</v>
      </c>
    </row>
    <row r="1361" spans="1:7" x14ac:dyDescent="0.25">
      <c r="A1361" t="s">
        <v>314</v>
      </c>
      <c r="B1361">
        <v>2014</v>
      </c>
      <c r="C1361" t="s">
        <v>149</v>
      </c>
      <c r="D1361" t="s">
        <v>300</v>
      </c>
      <c r="E1361" s="83">
        <v>17471000000</v>
      </c>
      <c r="F1361" t="s">
        <v>288</v>
      </c>
      <c r="G1361" t="s">
        <v>289</v>
      </c>
    </row>
    <row r="1362" spans="1:7" x14ac:dyDescent="0.25">
      <c r="A1362" t="s">
        <v>314</v>
      </c>
      <c r="B1362">
        <v>2014</v>
      </c>
      <c r="C1362" t="s">
        <v>305</v>
      </c>
      <c r="D1362" t="s">
        <v>300</v>
      </c>
      <c r="E1362" s="83">
        <v>78000000</v>
      </c>
      <c r="F1362" t="s">
        <v>291</v>
      </c>
      <c r="G1362" t="s">
        <v>289</v>
      </c>
    </row>
    <row r="1363" spans="1:7" x14ac:dyDescent="0.25">
      <c r="A1363" t="s">
        <v>314</v>
      </c>
      <c r="B1363">
        <v>2014</v>
      </c>
      <c r="C1363" t="s">
        <v>308</v>
      </c>
      <c r="D1363" t="s">
        <v>300</v>
      </c>
      <c r="E1363">
        <v>0</v>
      </c>
      <c r="F1363" t="s">
        <v>293</v>
      </c>
      <c r="G1363" t="s">
        <v>289</v>
      </c>
    </row>
    <row r="1364" spans="1:7" x14ac:dyDescent="0.25">
      <c r="A1364" t="s">
        <v>314</v>
      </c>
      <c r="B1364">
        <v>2015</v>
      </c>
      <c r="C1364" t="s">
        <v>149</v>
      </c>
      <c r="D1364" t="s">
        <v>300</v>
      </c>
      <c r="E1364" s="83">
        <v>17363000000</v>
      </c>
      <c r="F1364" t="s">
        <v>288</v>
      </c>
      <c r="G1364" t="s">
        <v>289</v>
      </c>
    </row>
    <row r="1365" spans="1:7" x14ac:dyDescent="0.25">
      <c r="A1365" t="s">
        <v>314</v>
      </c>
      <c r="B1365">
        <v>2015</v>
      </c>
      <c r="C1365" t="s">
        <v>305</v>
      </c>
      <c r="D1365" t="s">
        <v>300</v>
      </c>
      <c r="E1365" s="83">
        <v>199000000</v>
      </c>
      <c r="F1365" t="s">
        <v>291</v>
      </c>
      <c r="G1365" t="s">
        <v>289</v>
      </c>
    </row>
    <row r="1366" spans="1:7" x14ac:dyDescent="0.25">
      <c r="A1366" t="s">
        <v>314</v>
      </c>
      <c r="B1366">
        <v>2015</v>
      </c>
      <c r="C1366" t="s">
        <v>309</v>
      </c>
      <c r="D1366" t="s">
        <v>300</v>
      </c>
      <c r="E1366" s="83">
        <v>95000000</v>
      </c>
      <c r="F1366" t="s">
        <v>295</v>
      </c>
      <c r="G1366" t="s">
        <v>289</v>
      </c>
    </row>
    <row r="1367" spans="1:7" x14ac:dyDescent="0.25">
      <c r="A1367" t="s">
        <v>314</v>
      </c>
      <c r="B1367">
        <v>2016</v>
      </c>
      <c r="C1367" t="s">
        <v>149</v>
      </c>
      <c r="D1367" t="s">
        <v>300</v>
      </c>
      <c r="E1367" s="83">
        <v>18897000000</v>
      </c>
      <c r="F1367" t="s">
        <v>288</v>
      </c>
      <c r="G1367" t="s">
        <v>289</v>
      </c>
    </row>
    <row r="1368" spans="1:7" x14ac:dyDescent="0.25">
      <c r="A1368" t="s">
        <v>314</v>
      </c>
      <c r="B1368">
        <v>2016</v>
      </c>
      <c r="C1368" t="s">
        <v>305</v>
      </c>
      <c r="D1368" t="s">
        <v>300</v>
      </c>
      <c r="E1368" s="83">
        <v>188000000</v>
      </c>
      <c r="F1368" t="s">
        <v>291</v>
      </c>
      <c r="G1368" t="s">
        <v>289</v>
      </c>
    </row>
    <row r="1369" spans="1:7" x14ac:dyDescent="0.25">
      <c r="A1369" t="s">
        <v>314</v>
      </c>
      <c r="B1369">
        <v>2017</v>
      </c>
      <c r="C1369" t="s">
        <v>149</v>
      </c>
      <c r="D1369" t="s">
        <v>300</v>
      </c>
      <c r="E1369" s="83">
        <v>19193000000</v>
      </c>
      <c r="F1369" t="s">
        <v>288</v>
      </c>
      <c r="G1369" t="s">
        <v>289</v>
      </c>
    </row>
    <row r="1370" spans="1:7" x14ac:dyDescent="0.25">
      <c r="A1370" t="s">
        <v>314</v>
      </c>
      <c r="B1370">
        <v>2017</v>
      </c>
      <c r="C1370" t="s">
        <v>305</v>
      </c>
      <c r="D1370" t="s">
        <v>300</v>
      </c>
      <c r="E1370" s="83">
        <v>463000000</v>
      </c>
      <c r="F1370" t="s">
        <v>291</v>
      </c>
      <c r="G1370" t="s">
        <v>289</v>
      </c>
    </row>
    <row r="1371" spans="1:7" x14ac:dyDescent="0.25">
      <c r="A1371" t="s">
        <v>314</v>
      </c>
      <c r="B1371">
        <v>2018</v>
      </c>
      <c r="C1371" t="s">
        <v>149</v>
      </c>
      <c r="D1371" t="s">
        <v>300</v>
      </c>
      <c r="E1371" s="83">
        <v>18824000000</v>
      </c>
      <c r="F1371" t="s">
        <v>288</v>
      </c>
      <c r="G1371" t="s">
        <v>289</v>
      </c>
    </row>
    <row r="1372" spans="1:7" x14ac:dyDescent="0.25">
      <c r="A1372" t="s">
        <v>314</v>
      </c>
      <c r="B1372">
        <v>2018</v>
      </c>
      <c r="C1372" t="s">
        <v>305</v>
      </c>
      <c r="D1372" t="s">
        <v>300</v>
      </c>
      <c r="E1372" s="83">
        <v>445000000</v>
      </c>
      <c r="F1372" t="s">
        <v>291</v>
      </c>
      <c r="G1372" t="s">
        <v>289</v>
      </c>
    </row>
    <row r="1373" spans="1:7" x14ac:dyDescent="0.25">
      <c r="A1373" t="s">
        <v>314</v>
      </c>
      <c r="B1373">
        <v>2018</v>
      </c>
      <c r="C1373" t="s">
        <v>310</v>
      </c>
      <c r="D1373" t="s">
        <v>300</v>
      </c>
      <c r="E1373" s="83">
        <v>1010000000</v>
      </c>
      <c r="F1373" t="s">
        <v>311</v>
      </c>
      <c r="G1373" t="s">
        <v>289</v>
      </c>
    </row>
    <row r="1374" spans="1:7" x14ac:dyDescent="0.25">
      <c r="A1374" t="s">
        <v>314</v>
      </c>
      <c r="B1374">
        <v>2019</v>
      </c>
      <c r="C1374" t="s">
        <v>149</v>
      </c>
      <c r="D1374" t="s">
        <v>300</v>
      </c>
      <c r="E1374" s="83">
        <v>22238000000</v>
      </c>
      <c r="F1374" t="s">
        <v>288</v>
      </c>
      <c r="G1374" t="s">
        <v>289</v>
      </c>
    </row>
    <row r="1375" spans="1:7" x14ac:dyDescent="0.25">
      <c r="A1375" t="s">
        <v>314</v>
      </c>
      <c r="B1375">
        <v>2019</v>
      </c>
      <c r="C1375" t="s">
        <v>305</v>
      </c>
      <c r="D1375" t="s">
        <v>300</v>
      </c>
      <c r="E1375" s="83">
        <v>501000000</v>
      </c>
      <c r="F1375" t="s">
        <v>291</v>
      </c>
      <c r="G1375" t="s">
        <v>289</v>
      </c>
    </row>
    <row r="1376" spans="1:7" x14ac:dyDescent="0.25">
      <c r="A1376" t="s">
        <v>314</v>
      </c>
      <c r="B1376">
        <v>2013</v>
      </c>
      <c r="C1376" t="s">
        <v>149</v>
      </c>
      <c r="D1376" t="s">
        <v>301</v>
      </c>
      <c r="E1376" s="83">
        <v>3242000000</v>
      </c>
      <c r="F1376" t="s">
        <v>288</v>
      </c>
      <c r="G1376" t="s">
        <v>289</v>
      </c>
    </row>
    <row r="1377" spans="1:7" x14ac:dyDescent="0.25">
      <c r="A1377" t="s">
        <v>314</v>
      </c>
      <c r="B1377">
        <v>2013</v>
      </c>
      <c r="C1377" t="s">
        <v>305</v>
      </c>
      <c r="D1377" t="s">
        <v>301</v>
      </c>
      <c r="E1377">
        <v>0</v>
      </c>
      <c r="F1377" t="s">
        <v>291</v>
      </c>
      <c r="G1377" t="s">
        <v>289</v>
      </c>
    </row>
    <row r="1378" spans="1:7" x14ac:dyDescent="0.25">
      <c r="A1378" t="s">
        <v>314</v>
      </c>
      <c r="B1378">
        <v>2013</v>
      </c>
      <c r="C1378" t="s">
        <v>307</v>
      </c>
      <c r="D1378" t="s">
        <v>301</v>
      </c>
      <c r="E1378">
        <v>0</v>
      </c>
      <c r="F1378" t="s">
        <v>295</v>
      </c>
      <c r="G1378" t="s">
        <v>289</v>
      </c>
    </row>
    <row r="1379" spans="1:7" x14ac:dyDescent="0.25">
      <c r="A1379" t="s">
        <v>314</v>
      </c>
      <c r="B1379">
        <v>2014</v>
      </c>
      <c r="C1379" t="s">
        <v>149</v>
      </c>
      <c r="D1379" t="s">
        <v>301</v>
      </c>
      <c r="E1379" s="83">
        <v>3631000000</v>
      </c>
      <c r="F1379" t="s">
        <v>288</v>
      </c>
      <c r="G1379" t="s">
        <v>289</v>
      </c>
    </row>
    <row r="1380" spans="1:7" x14ac:dyDescent="0.25">
      <c r="A1380" t="s">
        <v>314</v>
      </c>
      <c r="B1380">
        <v>2014</v>
      </c>
      <c r="C1380" t="s">
        <v>305</v>
      </c>
      <c r="D1380" t="s">
        <v>301</v>
      </c>
      <c r="E1380">
        <v>0</v>
      </c>
      <c r="F1380" t="s">
        <v>291</v>
      </c>
      <c r="G1380" t="s">
        <v>289</v>
      </c>
    </row>
    <row r="1381" spans="1:7" x14ac:dyDescent="0.25">
      <c r="A1381" t="s">
        <v>314</v>
      </c>
      <c r="B1381">
        <v>2014</v>
      </c>
      <c r="C1381" t="s">
        <v>308</v>
      </c>
      <c r="D1381" t="s">
        <v>301</v>
      </c>
      <c r="E1381">
        <v>0</v>
      </c>
      <c r="F1381" t="s">
        <v>293</v>
      </c>
      <c r="G1381" t="s">
        <v>289</v>
      </c>
    </row>
    <row r="1382" spans="1:7" x14ac:dyDescent="0.25">
      <c r="A1382" t="s">
        <v>314</v>
      </c>
      <c r="B1382">
        <v>2015</v>
      </c>
      <c r="C1382" t="s">
        <v>149</v>
      </c>
      <c r="D1382" t="s">
        <v>301</v>
      </c>
      <c r="E1382" s="83">
        <v>2166000000</v>
      </c>
      <c r="F1382" t="s">
        <v>288</v>
      </c>
      <c r="G1382" t="s">
        <v>289</v>
      </c>
    </row>
    <row r="1383" spans="1:7" x14ac:dyDescent="0.25">
      <c r="A1383" t="s">
        <v>314</v>
      </c>
      <c r="B1383">
        <v>2015</v>
      </c>
      <c r="C1383" t="s">
        <v>305</v>
      </c>
      <c r="D1383" t="s">
        <v>301</v>
      </c>
      <c r="E1383" s="83">
        <v>51000000</v>
      </c>
      <c r="F1383" t="s">
        <v>291</v>
      </c>
      <c r="G1383" t="s">
        <v>289</v>
      </c>
    </row>
    <row r="1384" spans="1:7" x14ac:dyDescent="0.25">
      <c r="A1384" t="s">
        <v>314</v>
      </c>
      <c r="B1384">
        <v>2015</v>
      </c>
      <c r="C1384" t="s">
        <v>309</v>
      </c>
      <c r="D1384" t="s">
        <v>301</v>
      </c>
      <c r="E1384">
        <v>0</v>
      </c>
      <c r="F1384" t="s">
        <v>295</v>
      </c>
      <c r="G1384" t="s">
        <v>289</v>
      </c>
    </row>
    <row r="1385" spans="1:7" x14ac:dyDescent="0.25">
      <c r="A1385" t="s">
        <v>314</v>
      </c>
      <c r="B1385">
        <v>2016</v>
      </c>
      <c r="C1385" t="s">
        <v>149</v>
      </c>
      <c r="D1385" t="s">
        <v>301</v>
      </c>
      <c r="E1385" s="83">
        <v>2244000000</v>
      </c>
      <c r="F1385" t="s">
        <v>288</v>
      </c>
      <c r="G1385" t="s">
        <v>289</v>
      </c>
    </row>
    <row r="1386" spans="1:7" x14ac:dyDescent="0.25">
      <c r="A1386" t="s">
        <v>314</v>
      </c>
      <c r="B1386">
        <v>2016</v>
      </c>
      <c r="C1386" t="s">
        <v>305</v>
      </c>
      <c r="D1386" t="s">
        <v>301</v>
      </c>
      <c r="E1386">
        <v>0</v>
      </c>
      <c r="F1386" t="s">
        <v>291</v>
      </c>
      <c r="G1386" t="s">
        <v>289</v>
      </c>
    </row>
    <row r="1387" spans="1:7" x14ac:dyDescent="0.25">
      <c r="A1387" t="s">
        <v>314</v>
      </c>
      <c r="B1387">
        <v>2017</v>
      </c>
      <c r="C1387" t="s">
        <v>149</v>
      </c>
      <c r="D1387" t="s">
        <v>301</v>
      </c>
      <c r="E1387" s="83">
        <v>2002000000</v>
      </c>
      <c r="F1387" t="s">
        <v>288</v>
      </c>
      <c r="G1387" t="s">
        <v>289</v>
      </c>
    </row>
    <row r="1388" spans="1:7" x14ac:dyDescent="0.25">
      <c r="A1388" t="s">
        <v>314</v>
      </c>
      <c r="B1388">
        <v>2017</v>
      </c>
      <c r="C1388" t="s">
        <v>305</v>
      </c>
      <c r="D1388" t="s">
        <v>301</v>
      </c>
      <c r="E1388" s="83">
        <v>5000000</v>
      </c>
      <c r="F1388" t="s">
        <v>291</v>
      </c>
      <c r="G1388" t="s">
        <v>289</v>
      </c>
    </row>
    <row r="1389" spans="1:7" x14ac:dyDescent="0.25">
      <c r="A1389" t="s">
        <v>314</v>
      </c>
      <c r="B1389">
        <v>2018</v>
      </c>
      <c r="C1389" t="s">
        <v>149</v>
      </c>
      <c r="D1389" t="s">
        <v>301</v>
      </c>
      <c r="E1389" s="83">
        <v>2005000000</v>
      </c>
      <c r="F1389" t="s">
        <v>288</v>
      </c>
      <c r="G1389" t="s">
        <v>289</v>
      </c>
    </row>
    <row r="1390" spans="1:7" x14ac:dyDescent="0.25">
      <c r="A1390" t="s">
        <v>314</v>
      </c>
      <c r="B1390">
        <v>2018</v>
      </c>
      <c r="C1390" t="s">
        <v>305</v>
      </c>
      <c r="D1390" t="s">
        <v>301</v>
      </c>
      <c r="E1390" s="83">
        <v>5000000</v>
      </c>
      <c r="F1390" t="s">
        <v>291</v>
      </c>
      <c r="G1390" t="s">
        <v>289</v>
      </c>
    </row>
    <row r="1391" spans="1:7" x14ac:dyDescent="0.25">
      <c r="A1391" t="s">
        <v>314</v>
      </c>
      <c r="B1391">
        <v>2018</v>
      </c>
      <c r="C1391" t="s">
        <v>310</v>
      </c>
      <c r="D1391" t="s">
        <v>301</v>
      </c>
      <c r="E1391" s="83">
        <v>200000000</v>
      </c>
      <c r="F1391" t="s">
        <v>311</v>
      </c>
      <c r="G1391" t="s">
        <v>289</v>
      </c>
    </row>
    <row r="1392" spans="1:7" x14ac:dyDescent="0.25">
      <c r="A1392" t="s">
        <v>314</v>
      </c>
      <c r="B1392">
        <v>2019</v>
      </c>
      <c r="C1392" t="s">
        <v>149</v>
      </c>
      <c r="D1392" t="s">
        <v>301</v>
      </c>
      <c r="E1392" s="83">
        <v>2864000000</v>
      </c>
      <c r="F1392" t="s">
        <v>288</v>
      </c>
      <c r="G1392" t="s">
        <v>289</v>
      </c>
    </row>
    <row r="1393" spans="1:7" x14ac:dyDescent="0.25">
      <c r="A1393" t="s">
        <v>314</v>
      </c>
      <c r="B1393">
        <v>2019</v>
      </c>
      <c r="C1393" t="s">
        <v>305</v>
      </c>
      <c r="D1393" t="s">
        <v>301</v>
      </c>
      <c r="E1393" s="83">
        <v>87000000</v>
      </c>
      <c r="F1393" t="s">
        <v>291</v>
      </c>
      <c r="G1393" t="s">
        <v>289</v>
      </c>
    </row>
    <row r="1394" spans="1:7" x14ac:dyDescent="0.25">
      <c r="A1394" t="s">
        <v>314</v>
      </c>
      <c r="B1394">
        <v>2013</v>
      </c>
      <c r="C1394" t="s">
        <v>149</v>
      </c>
      <c r="D1394" t="s">
        <v>302</v>
      </c>
      <c r="E1394" s="83">
        <v>41000000</v>
      </c>
      <c r="F1394" t="s">
        <v>288</v>
      </c>
      <c r="G1394" t="s">
        <v>289</v>
      </c>
    </row>
    <row r="1395" spans="1:7" x14ac:dyDescent="0.25">
      <c r="A1395" t="s">
        <v>314</v>
      </c>
      <c r="B1395">
        <v>2013</v>
      </c>
      <c r="C1395" t="s">
        <v>305</v>
      </c>
      <c r="D1395" t="s">
        <v>302</v>
      </c>
      <c r="E1395">
        <v>0</v>
      </c>
      <c r="F1395" t="s">
        <v>291</v>
      </c>
      <c r="G1395" t="s">
        <v>289</v>
      </c>
    </row>
    <row r="1396" spans="1:7" x14ac:dyDescent="0.25">
      <c r="A1396" t="s">
        <v>314</v>
      </c>
      <c r="B1396">
        <v>2013</v>
      </c>
      <c r="C1396" t="s">
        <v>307</v>
      </c>
      <c r="D1396" t="s">
        <v>302</v>
      </c>
      <c r="E1396">
        <v>0</v>
      </c>
      <c r="F1396" t="s">
        <v>295</v>
      </c>
      <c r="G1396" t="s">
        <v>289</v>
      </c>
    </row>
    <row r="1397" spans="1:7" x14ac:dyDescent="0.25">
      <c r="A1397" t="s">
        <v>314</v>
      </c>
      <c r="B1397">
        <v>2014</v>
      </c>
      <c r="C1397" t="s">
        <v>149</v>
      </c>
      <c r="D1397" t="s">
        <v>302</v>
      </c>
      <c r="E1397" s="83">
        <v>-42000000</v>
      </c>
      <c r="F1397" t="s">
        <v>288</v>
      </c>
      <c r="G1397" t="s">
        <v>289</v>
      </c>
    </row>
    <row r="1398" spans="1:7" x14ac:dyDescent="0.25">
      <c r="A1398" t="s">
        <v>314</v>
      </c>
      <c r="B1398">
        <v>2014</v>
      </c>
      <c r="C1398" t="s">
        <v>305</v>
      </c>
      <c r="D1398" t="s">
        <v>302</v>
      </c>
      <c r="E1398">
        <v>0</v>
      </c>
      <c r="F1398" t="s">
        <v>291</v>
      </c>
      <c r="G1398" t="s">
        <v>289</v>
      </c>
    </row>
    <row r="1399" spans="1:7" x14ac:dyDescent="0.25">
      <c r="A1399" t="s">
        <v>314</v>
      </c>
      <c r="B1399">
        <v>2014</v>
      </c>
      <c r="C1399" t="s">
        <v>308</v>
      </c>
      <c r="D1399" t="s">
        <v>302</v>
      </c>
      <c r="E1399">
        <v>0</v>
      </c>
      <c r="F1399" t="s">
        <v>293</v>
      </c>
      <c r="G1399" t="s">
        <v>289</v>
      </c>
    </row>
    <row r="1400" spans="1:7" x14ac:dyDescent="0.25">
      <c r="A1400" t="s">
        <v>314</v>
      </c>
      <c r="B1400">
        <v>2015</v>
      </c>
      <c r="C1400" t="s">
        <v>149</v>
      </c>
      <c r="D1400" t="s">
        <v>302</v>
      </c>
      <c r="E1400" s="83">
        <v>-1000000</v>
      </c>
      <c r="F1400" t="s">
        <v>288</v>
      </c>
      <c r="G1400" t="s">
        <v>289</v>
      </c>
    </row>
    <row r="1401" spans="1:7" x14ac:dyDescent="0.25">
      <c r="A1401" t="s">
        <v>314</v>
      </c>
      <c r="B1401">
        <v>2015</v>
      </c>
      <c r="C1401" t="s">
        <v>305</v>
      </c>
      <c r="D1401" t="s">
        <v>302</v>
      </c>
      <c r="E1401">
        <v>0</v>
      </c>
      <c r="F1401" t="s">
        <v>291</v>
      </c>
      <c r="G1401" t="s">
        <v>289</v>
      </c>
    </row>
    <row r="1402" spans="1:7" x14ac:dyDescent="0.25">
      <c r="A1402" t="s">
        <v>314</v>
      </c>
      <c r="B1402">
        <v>2015</v>
      </c>
      <c r="C1402" t="s">
        <v>309</v>
      </c>
      <c r="D1402" t="s">
        <v>302</v>
      </c>
      <c r="E1402">
        <v>0</v>
      </c>
      <c r="F1402" t="s">
        <v>295</v>
      </c>
      <c r="G1402" t="s">
        <v>289</v>
      </c>
    </row>
    <row r="1403" spans="1:7" x14ac:dyDescent="0.25">
      <c r="A1403" t="s">
        <v>314</v>
      </c>
      <c r="B1403">
        <v>2016</v>
      </c>
      <c r="C1403" t="s">
        <v>149</v>
      </c>
      <c r="D1403" t="s">
        <v>302</v>
      </c>
      <c r="E1403" s="83">
        <v>-46000000</v>
      </c>
      <c r="F1403" t="s">
        <v>288</v>
      </c>
      <c r="G1403" t="s">
        <v>289</v>
      </c>
    </row>
    <row r="1404" spans="1:7" x14ac:dyDescent="0.25">
      <c r="A1404" t="s">
        <v>314</v>
      </c>
      <c r="B1404">
        <v>2016</v>
      </c>
      <c r="C1404" t="s">
        <v>305</v>
      </c>
      <c r="D1404" t="s">
        <v>302</v>
      </c>
      <c r="E1404">
        <v>0</v>
      </c>
      <c r="F1404" t="s">
        <v>291</v>
      </c>
      <c r="G1404" t="s">
        <v>289</v>
      </c>
    </row>
    <row r="1405" spans="1:7" x14ac:dyDescent="0.25">
      <c r="A1405" t="s">
        <v>314</v>
      </c>
      <c r="B1405">
        <v>2017</v>
      </c>
      <c r="C1405" t="s">
        <v>149</v>
      </c>
      <c r="D1405" t="s">
        <v>302</v>
      </c>
      <c r="E1405" s="83">
        <v>37000000</v>
      </c>
      <c r="F1405" t="s">
        <v>288</v>
      </c>
      <c r="G1405" t="s">
        <v>289</v>
      </c>
    </row>
    <row r="1406" spans="1:7" x14ac:dyDescent="0.25">
      <c r="A1406" t="s">
        <v>314</v>
      </c>
      <c r="B1406">
        <v>2017</v>
      </c>
      <c r="C1406" t="s">
        <v>305</v>
      </c>
      <c r="D1406" t="s">
        <v>302</v>
      </c>
      <c r="E1406">
        <v>0</v>
      </c>
      <c r="F1406" t="s">
        <v>291</v>
      </c>
      <c r="G1406" t="s">
        <v>289</v>
      </c>
    </row>
    <row r="1407" spans="1:7" x14ac:dyDescent="0.25">
      <c r="A1407" t="s">
        <v>314</v>
      </c>
      <c r="B1407">
        <v>2018</v>
      </c>
      <c r="C1407" t="s">
        <v>149</v>
      </c>
      <c r="D1407" t="s">
        <v>302</v>
      </c>
      <c r="E1407" s="83">
        <v>37000000</v>
      </c>
      <c r="F1407" t="s">
        <v>288</v>
      </c>
      <c r="G1407" t="s">
        <v>289</v>
      </c>
    </row>
    <row r="1408" spans="1:7" x14ac:dyDescent="0.25">
      <c r="A1408" t="s">
        <v>314</v>
      </c>
      <c r="B1408">
        <v>2018</v>
      </c>
      <c r="C1408" t="s">
        <v>305</v>
      </c>
      <c r="D1408" t="s">
        <v>302</v>
      </c>
      <c r="E1408">
        <v>0</v>
      </c>
      <c r="F1408" t="s">
        <v>291</v>
      </c>
      <c r="G1408" t="s">
        <v>289</v>
      </c>
    </row>
    <row r="1409" spans="1:7" x14ac:dyDescent="0.25">
      <c r="A1409" t="s">
        <v>314</v>
      </c>
      <c r="B1409">
        <v>2018</v>
      </c>
      <c r="C1409" t="s">
        <v>310</v>
      </c>
      <c r="D1409" t="s">
        <v>302</v>
      </c>
      <c r="E1409">
        <v>0</v>
      </c>
      <c r="F1409" t="s">
        <v>311</v>
      </c>
      <c r="G1409" t="s">
        <v>289</v>
      </c>
    </row>
    <row r="1410" spans="1:7" x14ac:dyDescent="0.25">
      <c r="A1410" t="s">
        <v>314</v>
      </c>
      <c r="B1410">
        <v>2019</v>
      </c>
      <c r="C1410" t="s">
        <v>149</v>
      </c>
      <c r="D1410" t="s">
        <v>302</v>
      </c>
      <c r="E1410" s="83">
        <v>61000000</v>
      </c>
      <c r="F1410" t="s">
        <v>288</v>
      </c>
      <c r="G1410" t="s">
        <v>289</v>
      </c>
    </row>
    <row r="1411" spans="1:7" x14ac:dyDescent="0.25">
      <c r="A1411" t="s">
        <v>314</v>
      </c>
      <c r="B1411">
        <v>2019</v>
      </c>
      <c r="C1411" t="s">
        <v>305</v>
      </c>
      <c r="D1411" t="s">
        <v>302</v>
      </c>
      <c r="E1411">
        <v>0</v>
      </c>
      <c r="F1411" t="s">
        <v>291</v>
      </c>
      <c r="G1411" t="s">
        <v>289</v>
      </c>
    </row>
    <row r="1412" spans="1:7" x14ac:dyDescent="0.25">
      <c r="A1412" t="s">
        <v>314</v>
      </c>
      <c r="B1412">
        <v>2013</v>
      </c>
      <c r="C1412" t="s">
        <v>149</v>
      </c>
      <c r="D1412" t="s">
        <v>303</v>
      </c>
      <c r="E1412" s="83">
        <v>1600000000</v>
      </c>
      <c r="F1412" t="s">
        <v>288</v>
      </c>
      <c r="G1412" t="s">
        <v>289</v>
      </c>
    </row>
    <row r="1413" spans="1:7" x14ac:dyDescent="0.25">
      <c r="A1413" t="s">
        <v>314</v>
      </c>
      <c r="B1413">
        <v>2013</v>
      </c>
      <c r="C1413" t="s">
        <v>305</v>
      </c>
      <c r="D1413" t="s">
        <v>303</v>
      </c>
      <c r="E1413">
        <v>0</v>
      </c>
      <c r="F1413" t="s">
        <v>291</v>
      </c>
      <c r="G1413" t="s">
        <v>289</v>
      </c>
    </row>
    <row r="1414" spans="1:7" x14ac:dyDescent="0.25">
      <c r="A1414" t="s">
        <v>314</v>
      </c>
      <c r="B1414">
        <v>2013</v>
      </c>
      <c r="C1414" t="s">
        <v>307</v>
      </c>
      <c r="D1414" t="s">
        <v>303</v>
      </c>
      <c r="E1414">
        <v>0</v>
      </c>
      <c r="F1414" t="s">
        <v>295</v>
      </c>
      <c r="G1414" t="s">
        <v>289</v>
      </c>
    </row>
    <row r="1415" spans="1:7" x14ac:dyDescent="0.25">
      <c r="A1415" t="s">
        <v>314</v>
      </c>
      <c r="B1415">
        <v>2014</v>
      </c>
      <c r="C1415" t="s">
        <v>149</v>
      </c>
      <c r="D1415" t="s">
        <v>303</v>
      </c>
      <c r="E1415" s="83">
        <v>1544000000</v>
      </c>
      <c r="F1415" t="s">
        <v>288</v>
      </c>
      <c r="G1415" t="s">
        <v>289</v>
      </c>
    </row>
    <row r="1416" spans="1:7" x14ac:dyDescent="0.25">
      <c r="A1416" t="s">
        <v>314</v>
      </c>
      <c r="B1416">
        <v>2014</v>
      </c>
      <c r="C1416" t="s">
        <v>305</v>
      </c>
      <c r="D1416" t="s">
        <v>303</v>
      </c>
      <c r="E1416">
        <v>0</v>
      </c>
      <c r="F1416" t="s">
        <v>291</v>
      </c>
      <c r="G1416" t="s">
        <v>289</v>
      </c>
    </row>
    <row r="1417" spans="1:7" x14ac:dyDescent="0.25">
      <c r="A1417" t="s">
        <v>314</v>
      </c>
      <c r="B1417">
        <v>2014</v>
      </c>
      <c r="C1417" t="s">
        <v>308</v>
      </c>
      <c r="D1417" t="s">
        <v>303</v>
      </c>
      <c r="E1417">
        <v>0</v>
      </c>
      <c r="F1417" t="s">
        <v>293</v>
      </c>
      <c r="G1417" t="s">
        <v>289</v>
      </c>
    </row>
    <row r="1418" spans="1:7" x14ac:dyDescent="0.25">
      <c r="A1418" t="s">
        <v>314</v>
      </c>
      <c r="B1418">
        <v>2015</v>
      </c>
      <c r="C1418" t="s">
        <v>149</v>
      </c>
      <c r="D1418" t="s">
        <v>303</v>
      </c>
      <c r="E1418" s="83">
        <v>1435000000</v>
      </c>
      <c r="F1418" t="s">
        <v>288</v>
      </c>
      <c r="G1418" t="s">
        <v>289</v>
      </c>
    </row>
    <row r="1419" spans="1:7" x14ac:dyDescent="0.25">
      <c r="A1419" t="s">
        <v>314</v>
      </c>
      <c r="B1419">
        <v>2015</v>
      </c>
      <c r="C1419" t="s">
        <v>305</v>
      </c>
      <c r="D1419" t="s">
        <v>303</v>
      </c>
      <c r="E1419">
        <v>0</v>
      </c>
      <c r="F1419" t="s">
        <v>291</v>
      </c>
      <c r="G1419" t="s">
        <v>289</v>
      </c>
    </row>
    <row r="1420" spans="1:7" x14ac:dyDescent="0.25">
      <c r="A1420" t="s">
        <v>314</v>
      </c>
      <c r="B1420">
        <v>2015</v>
      </c>
      <c r="C1420" t="s">
        <v>309</v>
      </c>
      <c r="D1420" t="s">
        <v>303</v>
      </c>
      <c r="E1420">
        <v>0</v>
      </c>
      <c r="F1420" t="s">
        <v>295</v>
      </c>
      <c r="G1420" t="s">
        <v>289</v>
      </c>
    </row>
    <row r="1421" spans="1:7" x14ac:dyDescent="0.25">
      <c r="A1421" t="s">
        <v>314</v>
      </c>
      <c r="B1421">
        <v>2016</v>
      </c>
      <c r="C1421" t="s">
        <v>149</v>
      </c>
      <c r="D1421" t="s">
        <v>303</v>
      </c>
      <c r="E1421" s="83">
        <v>530000000</v>
      </c>
      <c r="F1421" t="s">
        <v>288</v>
      </c>
      <c r="G1421" t="s">
        <v>289</v>
      </c>
    </row>
    <row r="1422" spans="1:7" x14ac:dyDescent="0.25">
      <c r="A1422" t="s">
        <v>314</v>
      </c>
      <c r="B1422">
        <v>2016</v>
      </c>
      <c r="C1422" t="s">
        <v>305</v>
      </c>
      <c r="D1422" t="s">
        <v>303</v>
      </c>
      <c r="E1422">
        <v>0</v>
      </c>
      <c r="F1422" t="s">
        <v>291</v>
      </c>
      <c r="G1422" t="s">
        <v>289</v>
      </c>
    </row>
    <row r="1423" spans="1:7" x14ac:dyDescent="0.25">
      <c r="A1423" t="s">
        <v>314</v>
      </c>
      <c r="B1423">
        <v>2017</v>
      </c>
      <c r="C1423" t="s">
        <v>149</v>
      </c>
      <c r="D1423" t="s">
        <v>303</v>
      </c>
      <c r="E1423" s="83">
        <v>1251000000</v>
      </c>
      <c r="F1423" t="s">
        <v>288</v>
      </c>
      <c r="G1423" t="s">
        <v>289</v>
      </c>
    </row>
    <row r="1424" spans="1:7" x14ac:dyDescent="0.25">
      <c r="A1424" t="s">
        <v>314</v>
      </c>
      <c r="B1424">
        <v>2017</v>
      </c>
      <c r="C1424" t="s">
        <v>305</v>
      </c>
      <c r="D1424" t="s">
        <v>303</v>
      </c>
      <c r="E1424" s="83">
        <v>378000000</v>
      </c>
      <c r="F1424" t="s">
        <v>291</v>
      </c>
      <c r="G1424" t="s">
        <v>289</v>
      </c>
    </row>
    <row r="1425" spans="1:7" x14ac:dyDescent="0.25">
      <c r="A1425" t="s">
        <v>314</v>
      </c>
      <c r="B1425">
        <v>2018</v>
      </c>
      <c r="C1425" t="s">
        <v>149</v>
      </c>
      <c r="D1425" t="s">
        <v>303</v>
      </c>
      <c r="E1425" s="83">
        <v>1243000000</v>
      </c>
      <c r="F1425" t="s">
        <v>288</v>
      </c>
      <c r="G1425" t="s">
        <v>289</v>
      </c>
    </row>
    <row r="1426" spans="1:7" x14ac:dyDescent="0.25">
      <c r="A1426" t="s">
        <v>314</v>
      </c>
      <c r="B1426">
        <v>2018</v>
      </c>
      <c r="C1426" t="s">
        <v>305</v>
      </c>
      <c r="D1426" t="s">
        <v>303</v>
      </c>
      <c r="E1426" s="83">
        <v>378000000</v>
      </c>
      <c r="F1426" t="s">
        <v>291</v>
      </c>
      <c r="G1426" t="s">
        <v>289</v>
      </c>
    </row>
    <row r="1427" spans="1:7" x14ac:dyDescent="0.25">
      <c r="A1427" t="s">
        <v>314</v>
      </c>
      <c r="B1427">
        <v>2018</v>
      </c>
      <c r="C1427" t="s">
        <v>310</v>
      </c>
      <c r="D1427" t="s">
        <v>303</v>
      </c>
      <c r="E1427">
        <v>0</v>
      </c>
      <c r="F1427" t="s">
        <v>311</v>
      </c>
      <c r="G1427" t="s">
        <v>289</v>
      </c>
    </row>
    <row r="1428" spans="1:7" x14ac:dyDescent="0.25">
      <c r="A1428" t="s">
        <v>314</v>
      </c>
      <c r="B1428">
        <v>2019</v>
      </c>
      <c r="C1428" t="s">
        <v>149</v>
      </c>
      <c r="D1428" t="s">
        <v>303</v>
      </c>
      <c r="E1428" s="83">
        <v>1314000000</v>
      </c>
      <c r="F1428" t="s">
        <v>288</v>
      </c>
      <c r="G1428" t="s">
        <v>289</v>
      </c>
    </row>
    <row r="1429" spans="1:7" x14ac:dyDescent="0.25">
      <c r="A1429" t="s">
        <v>314</v>
      </c>
      <c r="B1429">
        <v>2019</v>
      </c>
      <c r="C1429" t="s">
        <v>305</v>
      </c>
      <c r="D1429" t="s">
        <v>303</v>
      </c>
      <c r="E1429">
        <v>0</v>
      </c>
      <c r="F1429" t="s">
        <v>291</v>
      </c>
      <c r="G1429" t="s">
        <v>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B71" sqref="B71"/>
    </sheetView>
  </sheetViews>
  <sheetFormatPr defaultColWidth="11" defaultRowHeight="15" x14ac:dyDescent="0.25"/>
  <cols>
    <col min="2" max="4" width="17.42578125" bestFit="1" customWidth="1"/>
    <col min="5" max="5" width="26.28515625" bestFit="1" customWidth="1"/>
    <col min="6" max="6" width="28.28515625" style="5" bestFit="1" customWidth="1"/>
  </cols>
  <sheetData>
    <row r="1" spans="1:6" x14ac:dyDescent="0.25">
      <c r="A1" t="s">
        <v>0</v>
      </c>
      <c r="B1" t="s">
        <v>39</v>
      </c>
      <c r="C1" t="s">
        <v>40</v>
      </c>
      <c r="D1" t="s">
        <v>41</v>
      </c>
      <c r="E1" t="s">
        <v>42</v>
      </c>
      <c r="F1" s="5" t="s">
        <v>43</v>
      </c>
    </row>
    <row r="2" spans="1:6" x14ac:dyDescent="0.25">
      <c r="A2">
        <v>1950</v>
      </c>
      <c r="B2" s="1">
        <v>14086000000</v>
      </c>
      <c r="C2" s="1">
        <v>29000000</v>
      </c>
      <c r="D2" s="1">
        <v>29000000</v>
      </c>
      <c r="E2" s="6">
        <f>D2-C2</f>
        <v>0</v>
      </c>
    </row>
    <row r="3" spans="1:6" x14ac:dyDescent="0.25">
      <c r="A3">
        <v>1951</v>
      </c>
      <c r="B3" s="1">
        <v>47534000000</v>
      </c>
      <c r="C3" s="1">
        <v>32834000000</v>
      </c>
      <c r="D3" s="1">
        <v>32834000000</v>
      </c>
      <c r="E3" s="6">
        <f t="shared" ref="E3:E66" si="0">D3-C3</f>
        <v>0</v>
      </c>
    </row>
    <row r="4" spans="1:6" x14ac:dyDescent="0.25">
      <c r="A4">
        <v>1952</v>
      </c>
      <c r="B4" s="1">
        <v>60196000000</v>
      </c>
      <c r="C4" s="1">
        <v>1401000000</v>
      </c>
      <c r="D4" s="1">
        <v>1401000000</v>
      </c>
      <c r="E4" s="6">
        <f t="shared" si="0"/>
        <v>0</v>
      </c>
    </row>
    <row r="5" spans="1:6" x14ac:dyDescent="0.25">
      <c r="A5">
        <v>1953</v>
      </c>
      <c r="B5" s="1">
        <v>48603000000</v>
      </c>
      <c r="C5" s="1">
        <v>0</v>
      </c>
      <c r="D5" s="1">
        <v>0</v>
      </c>
      <c r="E5" s="6">
        <f t="shared" si="0"/>
        <v>0</v>
      </c>
    </row>
    <row r="6" spans="1:6" x14ac:dyDescent="0.25">
      <c r="A6">
        <v>1954</v>
      </c>
      <c r="B6" s="1">
        <v>34319000000</v>
      </c>
      <c r="C6" s="1">
        <v>0</v>
      </c>
      <c r="D6" s="1">
        <v>0</v>
      </c>
      <c r="E6" s="6">
        <f t="shared" si="0"/>
        <v>0</v>
      </c>
    </row>
    <row r="7" spans="1:6" x14ac:dyDescent="0.25">
      <c r="A7">
        <v>1955</v>
      </c>
      <c r="B7" s="1">
        <v>30425000000</v>
      </c>
      <c r="C7" s="1">
        <v>0</v>
      </c>
      <c r="D7" s="1">
        <v>0</v>
      </c>
      <c r="E7" s="6">
        <f t="shared" si="0"/>
        <v>0</v>
      </c>
    </row>
    <row r="8" spans="1:6" x14ac:dyDescent="0.25">
      <c r="A8">
        <v>1956</v>
      </c>
      <c r="B8" s="1">
        <v>32791000000</v>
      </c>
      <c r="C8" s="1">
        <v>10000000</v>
      </c>
      <c r="D8" s="1">
        <v>10000000</v>
      </c>
      <c r="E8" s="6">
        <f t="shared" si="0"/>
        <v>0</v>
      </c>
    </row>
    <row r="9" spans="1:6" x14ac:dyDescent="0.25">
      <c r="A9">
        <v>1957</v>
      </c>
      <c r="B9" s="1">
        <v>35916000000</v>
      </c>
      <c r="C9" s="1">
        <v>0</v>
      </c>
      <c r="D9" s="1">
        <v>0</v>
      </c>
      <c r="E9" s="6">
        <f t="shared" si="0"/>
        <v>0</v>
      </c>
    </row>
    <row r="10" spans="1:6" x14ac:dyDescent="0.25">
      <c r="A10">
        <v>1958</v>
      </c>
      <c r="B10" s="1">
        <v>36971000000</v>
      </c>
      <c r="C10" s="1">
        <v>442000000</v>
      </c>
      <c r="D10" s="1">
        <v>442000000</v>
      </c>
      <c r="E10" s="6">
        <f t="shared" si="0"/>
        <v>0</v>
      </c>
    </row>
    <row r="11" spans="1:6" x14ac:dyDescent="0.25">
      <c r="A11">
        <v>1959</v>
      </c>
      <c r="B11" s="1">
        <v>41402000000</v>
      </c>
      <c r="C11" s="1">
        <v>276000000</v>
      </c>
      <c r="D11" s="1">
        <v>276000000</v>
      </c>
      <c r="E11" s="6">
        <f t="shared" si="0"/>
        <v>0</v>
      </c>
    </row>
    <row r="12" spans="1:6" x14ac:dyDescent="0.25">
      <c r="A12">
        <v>1960</v>
      </c>
      <c r="B12" s="1">
        <v>40907000000</v>
      </c>
      <c r="C12" s="1">
        <v>6000000</v>
      </c>
      <c r="D12" s="1">
        <v>6000000</v>
      </c>
      <c r="E12" s="6">
        <f t="shared" si="0"/>
        <v>0</v>
      </c>
    </row>
    <row r="13" spans="1:6" x14ac:dyDescent="0.25">
      <c r="A13">
        <v>1961</v>
      </c>
      <c r="B13" s="1">
        <v>41386000000</v>
      </c>
      <c r="C13" s="1">
        <v>301000000</v>
      </c>
      <c r="D13" s="1">
        <v>301000000</v>
      </c>
      <c r="E13" s="6">
        <f t="shared" si="0"/>
        <v>0</v>
      </c>
    </row>
    <row r="14" spans="1:6" x14ac:dyDescent="0.25">
      <c r="A14">
        <v>1962</v>
      </c>
      <c r="B14" s="1">
        <v>48014000000</v>
      </c>
      <c r="C14" s="1">
        <v>40000000</v>
      </c>
      <c r="D14" s="1">
        <v>40000000</v>
      </c>
      <c r="E14" s="6">
        <f t="shared" si="0"/>
        <v>0</v>
      </c>
    </row>
    <row r="15" spans="1:6" x14ac:dyDescent="0.25">
      <c r="A15">
        <v>1963</v>
      </c>
      <c r="B15" s="1">
        <v>49560000000</v>
      </c>
      <c r="C15" s="1">
        <v>229000000</v>
      </c>
      <c r="D15" s="1">
        <v>229000000</v>
      </c>
      <c r="E15" s="6">
        <f t="shared" si="0"/>
        <v>0</v>
      </c>
    </row>
    <row r="16" spans="1:6" x14ac:dyDescent="0.25">
      <c r="A16">
        <v>1964</v>
      </c>
      <c r="B16" s="1">
        <v>49627000000</v>
      </c>
      <c r="C16" s="1">
        <v>1003000000</v>
      </c>
      <c r="D16" s="1">
        <v>1002999999.9999999</v>
      </c>
      <c r="E16" s="6">
        <f t="shared" si="0"/>
        <v>0</v>
      </c>
    </row>
    <row r="17" spans="1:6" x14ac:dyDescent="0.25">
      <c r="A17">
        <v>1965</v>
      </c>
      <c r="B17" s="1">
        <v>49058000000</v>
      </c>
      <c r="C17" s="1">
        <v>930000000</v>
      </c>
      <c r="D17" s="1">
        <v>930000000</v>
      </c>
      <c r="E17" s="6">
        <f t="shared" si="0"/>
        <v>0</v>
      </c>
    </row>
    <row r="18" spans="1:6" x14ac:dyDescent="0.25">
      <c r="A18">
        <v>1966</v>
      </c>
      <c r="B18" s="1">
        <v>63555000000</v>
      </c>
      <c r="C18" s="1">
        <v>11971000000</v>
      </c>
      <c r="D18" s="1">
        <v>11971000000</v>
      </c>
      <c r="E18" s="6">
        <f t="shared" si="0"/>
        <v>0</v>
      </c>
    </row>
    <row r="19" spans="1:6" x14ac:dyDescent="0.25">
      <c r="A19">
        <v>1967</v>
      </c>
      <c r="B19" s="1">
        <v>72177000000</v>
      </c>
      <c r="C19" s="20">
        <v>12162000000</v>
      </c>
      <c r="D19" s="1">
        <v>12786650000</v>
      </c>
      <c r="E19" s="6">
        <f t="shared" si="0"/>
        <v>624650000</v>
      </c>
      <c r="F19" s="5">
        <f t="shared" ref="F19:F52" si="1">E19/D19</f>
        <v>4.8851732079942756E-2</v>
      </c>
    </row>
    <row r="20" spans="1:6" x14ac:dyDescent="0.25">
      <c r="A20">
        <v>1968</v>
      </c>
      <c r="B20" s="1">
        <v>76286000000</v>
      </c>
      <c r="C20" s="1">
        <v>4216000000</v>
      </c>
      <c r="D20" s="1">
        <v>4215692000</v>
      </c>
      <c r="E20" s="6">
        <f t="shared" si="0"/>
        <v>-308000</v>
      </c>
      <c r="F20" s="5">
        <f t="shared" si="1"/>
        <v>-7.3060365890107717E-5</v>
      </c>
    </row>
    <row r="21" spans="1:6" x14ac:dyDescent="0.25">
      <c r="A21">
        <v>1969</v>
      </c>
      <c r="B21" s="1">
        <v>76905000000</v>
      </c>
      <c r="C21" s="1">
        <v>2453000000</v>
      </c>
      <c r="D21" s="1">
        <v>2453018000</v>
      </c>
      <c r="E21" s="6">
        <f t="shared" si="0"/>
        <v>18000</v>
      </c>
      <c r="F21" s="5">
        <f t="shared" si="1"/>
        <v>7.3378996811274925E-6</v>
      </c>
    </row>
    <row r="22" spans="1:6" x14ac:dyDescent="0.25">
      <c r="A22">
        <v>1970</v>
      </c>
      <c r="B22" s="1">
        <v>74083000000</v>
      </c>
      <c r="C22" s="1">
        <v>3026000000</v>
      </c>
      <c r="D22" s="1">
        <v>3029090000</v>
      </c>
      <c r="E22" s="6">
        <f t="shared" si="0"/>
        <v>3090000</v>
      </c>
      <c r="F22" s="5">
        <f t="shared" si="1"/>
        <v>1.0201083493722536E-3</v>
      </c>
    </row>
    <row r="23" spans="1:6" x14ac:dyDescent="0.25">
      <c r="A23">
        <v>1971</v>
      </c>
      <c r="B23" s="1">
        <v>71159000000</v>
      </c>
      <c r="C23" s="1">
        <v>2651000000</v>
      </c>
      <c r="D23" s="1">
        <v>2652210000</v>
      </c>
      <c r="E23" s="6">
        <f t="shared" si="0"/>
        <v>1210000</v>
      </c>
      <c r="F23" s="5">
        <f t="shared" si="1"/>
        <v>4.5622330056820537E-4</v>
      </c>
    </row>
    <row r="24" spans="1:6" x14ac:dyDescent="0.25">
      <c r="A24">
        <v>1972</v>
      </c>
      <c r="B24" s="1">
        <v>75006000000</v>
      </c>
      <c r="C24" s="1">
        <v>2339000000</v>
      </c>
      <c r="D24" s="1">
        <v>2338532000</v>
      </c>
      <c r="E24" s="6">
        <f t="shared" si="0"/>
        <v>-468000</v>
      </c>
      <c r="F24" s="5">
        <f t="shared" si="1"/>
        <v>-2.0012554884859391E-4</v>
      </c>
    </row>
    <row r="25" spans="1:6" x14ac:dyDescent="0.25">
      <c r="A25">
        <v>1973</v>
      </c>
      <c r="B25" s="1">
        <v>77555000000</v>
      </c>
      <c r="C25" s="1">
        <v>1012000000</v>
      </c>
      <c r="D25" s="1">
        <v>1011597000.0000001</v>
      </c>
      <c r="E25" s="6">
        <f t="shared" si="0"/>
        <v>-402999.99999988079</v>
      </c>
      <c r="F25" s="5">
        <f t="shared" si="1"/>
        <v>-3.9837998728730982E-4</v>
      </c>
    </row>
    <row r="26" spans="1:6" x14ac:dyDescent="0.25">
      <c r="A26">
        <v>1974</v>
      </c>
      <c r="B26" s="1">
        <v>80991000000</v>
      </c>
      <c r="C26" s="1">
        <v>4756000000</v>
      </c>
      <c r="D26" s="1">
        <v>4756381999.999999</v>
      </c>
      <c r="E26" s="6">
        <f t="shared" si="0"/>
        <v>381999.99999904633</v>
      </c>
      <c r="F26" s="5">
        <f t="shared" si="1"/>
        <v>8.0313145579780261E-5</v>
      </c>
    </row>
    <row r="27" spans="1:6" x14ac:dyDescent="0.25">
      <c r="A27">
        <v>1975</v>
      </c>
      <c r="B27" s="1">
        <v>85661000000</v>
      </c>
      <c r="C27" s="1">
        <v>1537000000</v>
      </c>
      <c r="D27" s="1">
        <v>1537000000</v>
      </c>
      <c r="E27" s="6">
        <f t="shared" si="0"/>
        <v>0</v>
      </c>
    </row>
    <row r="28" spans="1:6" x14ac:dyDescent="0.25">
      <c r="A28">
        <v>1976</v>
      </c>
      <c r="B28" s="1">
        <v>95508000000</v>
      </c>
      <c r="C28" s="1">
        <f>1933000000</f>
        <v>1933000000</v>
      </c>
      <c r="D28" s="1">
        <v>1933000000</v>
      </c>
      <c r="E28" s="6">
        <f t="shared" si="0"/>
        <v>0</v>
      </c>
    </row>
    <row r="29" spans="1:6" x14ac:dyDescent="0.25">
      <c r="A29">
        <v>1977</v>
      </c>
      <c r="B29" s="1">
        <v>108338000000</v>
      </c>
      <c r="C29" s="1">
        <v>1513000000</v>
      </c>
      <c r="D29" s="1">
        <v>1513400000</v>
      </c>
      <c r="E29" s="6">
        <f t="shared" si="0"/>
        <v>400000</v>
      </c>
      <c r="F29" s="5">
        <f t="shared" si="1"/>
        <v>2.6430553720100438E-4</v>
      </c>
    </row>
    <row r="30" spans="1:6" x14ac:dyDescent="0.25">
      <c r="A30">
        <v>1978</v>
      </c>
      <c r="B30" s="1">
        <v>115322000000</v>
      </c>
      <c r="C30" s="20">
        <v>424000000</v>
      </c>
      <c r="D30" s="1">
        <v>2997000000</v>
      </c>
      <c r="E30" s="6">
        <f t="shared" si="0"/>
        <v>2573000000</v>
      </c>
      <c r="F30" s="5">
        <f t="shared" si="1"/>
        <v>0.85852519185852516</v>
      </c>
    </row>
    <row r="31" spans="1:6" x14ac:dyDescent="0.25">
      <c r="A31">
        <v>1979</v>
      </c>
      <c r="B31" s="1">
        <v>125004000000</v>
      </c>
      <c r="C31" s="21"/>
      <c r="D31" s="1">
        <v>3634000000</v>
      </c>
      <c r="E31" s="6">
        <f t="shared" si="0"/>
        <v>3634000000</v>
      </c>
      <c r="F31" s="5">
        <f t="shared" si="1"/>
        <v>1</v>
      </c>
    </row>
    <row r="32" spans="1:6" x14ac:dyDescent="0.25">
      <c r="A32">
        <v>1980</v>
      </c>
      <c r="B32" s="1">
        <v>142621000000</v>
      </c>
      <c r="C32" s="20"/>
      <c r="D32" s="1">
        <v>6386000000</v>
      </c>
      <c r="E32" s="6">
        <f t="shared" si="0"/>
        <v>6386000000</v>
      </c>
      <c r="F32" s="5">
        <f t="shared" si="1"/>
        <v>1</v>
      </c>
    </row>
    <row r="33" spans="1:5" x14ac:dyDescent="0.25">
      <c r="A33">
        <v>1981</v>
      </c>
      <c r="B33" s="1">
        <v>178365000000</v>
      </c>
      <c r="C33" s="1">
        <v>7209000000</v>
      </c>
      <c r="D33" s="1">
        <v>7209000000</v>
      </c>
      <c r="E33" s="6">
        <f t="shared" si="0"/>
        <v>0</v>
      </c>
    </row>
    <row r="34" spans="1:5" x14ac:dyDescent="0.25">
      <c r="A34">
        <v>1982</v>
      </c>
      <c r="B34" s="1">
        <v>213751000000</v>
      </c>
      <c r="C34" s="1">
        <v>457000000</v>
      </c>
      <c r="D34" s="1">
        <v>457000000</v>
      </c>
      <c r="E34" s="6">
        <f t="shared" si="0"/>
        <v>0</v>
      </c>
    </row>
    <row r="35" spans="1:5" x14ac:dyDescent="0.25">
      <c r="A35">
        <v>1983</v>
      </c>
      <c r="B35" s="1">
        <v>239474000000</v>
      </c>
      <c r="C35" s="1">
        <v>668000000</v>
      </c>
      <c r="D35" s="1">
        <v>668000000</v>
      </c>
      <c r="E35" s="6">
        <f t="shared" si="0"/>
        <v>0</v>
      </c>
    </row>
    <row r="36" spans="1:5" x14ac:dyDescent="0.25">
      <c r="A36">
        <v>1984</v>
      </c>
      <c r="B36" s="1">
        <v>258150000000</v>
      </c>
      <c r="C36" s="1">
        <v>477000000</v>
      </c>
      <c r="D36" s="1">
        <v>477000000</v>
      </c>
      <c r="E36" s="6">
        <f t="shared" si="0"/>
        <v>0</v>
      </c>
    </row>
    <row r="37" spans="1:5" x14ac:dyDescent="0.25">
      <c r="A37">
        <v>1985</v>
      </c>
      <c r="B37" s="1">
        <v>286802000000</v>
      </c>
      <c r="C37" s="1">
        <v>36000000</v>
      </c>
      <c r="D37" s="1">
        <v>36000000</v>
      </c>
      <c r="E37" s="6">
        <f t="shared" si="0"/>
        <v>0</v>
      </c>
    </row>
    <row r="38" spans="1:5" x14ac:dyDescent="0.25">
      <c r="A38">
        <v>1986</v>
      </c>
      <c r="B38" s="1">
        <v>281390000000</v>
      </c>
      <c r="C38" s="1">
        <v>832000000</v>
      </c>
      <c r="D38" s="1">
        <v>832000000</v>
      </c>
      <c r="E38" s="6">
        <f t="shared" si="0"/>
        <v>0</v>
      </c>
    </row>
    <row r="39" spans="1:5" x14ac:dyDescent="0.25">
      <c r="A39">
        <v>1987</v>
      </c>
      <c r="B39" s="1">
        <v>279469000000</v>
      </c>
      <c r="C39" s="1">
        <v>748000000</v>
      </c>
      <c r="D39" s="1">
        <v>748000000</v>
      </c>
      <c r="E39" s="6">
        <f t="shared" si="0"/>
        <v>0</v>
      </c>
    </row>
    <row r="40" spans="1:5" x14ac:dyDescent="0.25">
      <c r="A40">
        <v>1988</v>
      </c>
      <c r="B40" s="1">
        <v>283755000000</v>
      </c>
      <c r="C40" s="1">
        <v>0</v>
      </c>
      <c r="D40" s="1">
        <v>0</v>
      </c>
      <c r="E40" s="6">
        <f t="shared" si="0"/>
        <v>0</v>
      </c>
    </row>
    <row r="41" spans="1:5" x14ac:dyDescent="0.25">
      <c r="A41">
        <v>1989</v>
      </c>
      <c r="B41" s="1">
        <v>290837000000</v>
      </c>
      <c r="C41" s="1">
        <v>0</v>
      </c>
      <c r="D41" s="1">
        <v>0</v>
      </c>
      <c r="E41" s="6">
        <f t="shared" si="0"/>
        <v>0</v>
      </c>
    </row>
    <row r="42" spans="1:5" x14ac:dyDescent="0.25">
      <c r="A42">
        <v>1990</v>
      </c>
      <c r="B42" s="1">
        <v>292999000000</v>
      </c>
      <c r="C42" s="1">
        <v>2044000000</v>
      </c>
      <c r="D42" s="1">
        <v>2044000000</v>
      </c>
      <c r="E42" s="6">
        <f t="shared" si="0"/>
        <v>0</v>
      </c>
    </row>
    <row r="43" spans="1:5" x14ac:dyDescent="0.25">
      <c r="A43">
        <v>1991</v>
      </c>
      <c r="B43" s="1">
        <v>276208000000</v>
      </c>
      <c r="C43" s="1">
        <v>43579000000</v>
      </c>
      <c r="D43" s="1">
        <v>43579000000</v>
      </c>
      <c r="E43" s="6">
        <f t="shared" si="0"/>
        <v>0</v>
      </c>
    </row>
    <row r="44" spans="1:5" x14ac:dyDescent="0.25">
      <c r="A44">
        <v>1992</v>
      </c>
      <c r="B44" s="1">
        <v>281883000000</v>
      </c>
      <c r="C44" s="1">
        <v>9575000000</v>
      </c>
      <c r="D44" s="1">
        <v>9575000000</v>
      </c>
      <c r="E44" s="6">
        <f t="shared" si="0"/>
        <v>0</v>
      </c>
    </row>
    <row r="45" spans="1:5" x14ac:dyDescent="0.25">
      <c r="A45">
        <v>1993</v>
      </c>
      <c r="B45" s="1">
        <v>267402000000</v>
      </c>
      <c r="C45" s="1">
        <v>3060000000</v>
      </c>
      <c r="D45" s="1">
        <v>3060000000</v>
      </c>
      <c r="E45" s="6">
        <f t="shared" si="0"/>
        <v>0</v>
      </c>
    </row>
    <row r="46" spans="1:5" x14ac:dyDescent="0.25">
      <c r="A46">
        <v>1994</v>
      </c>
      <c r="B46" s="1">
        <v>251364000000</v>
      </c>
      <c r="C46" s="1">
        <v>1257000000</v>
      </c>
      <c r="D46" s="1">
        <v>1257000000</v>
      </c>
      <c r="E46" s="6">
        <f t="shared" si="0"/>
        <v>0</v>
      </c>
    </row>
    <row r="47" spans="1:5" x14ac:dyDescent="0.25">
      <c r="A47">
        <v>1995</v>
      </c>
      <c r="B47" s="1">
        <v>255727000000</v>
      </c>
      <c r="C47" s="1">
        <v>2683000000</v>
      </c>
      <c r="D47" s="1">
        <v>2683000000</v>
      </c>
      <c r="E47" s="6">
        <f t="shared" si="0"/>
        <v>0</v>
      </c>
    </row>
    <row r="48" spans="1:5" x14ac:dyDescent="0.25">
      <c r="A48">
        <v>1996</v>
      </c>
      <c r="B48" s="1">
        <v>254569000000</v>
      </c>
      <c r="C48" s="1">
        <v>1037000000</v>
      </c>
      <c r="D48" s="1">
        <v>1036999999.9999999</v>
      </c>
      <c r="E48" s="6">
        <f t="shared" si="0"/>
        <v>0</v>
      </c>
    </row>
    <row r="49" spans="1:6" x14ac:dyDescent="0.25">
      <c r="A49">
        <v>1997</v>
      </c>
      <c r="B49" s="1">
        <v>258006000000</v>
      </c>
      <c r="C49" s="1">
        <v>1927000000</v>
      </c>
      <c r="D49" s="1">
        <v>1927000000</v>
      </c>
      <c r="E49" s="6">
        <f t="shared" si="0"/>
        <v>0</v>
      </c>
    </row>
    <row r="50" spans="1:6" x14ac:dyDescent="0.25">
      <c r="A50">
        <v>1998</v>
      </c>
      <c r="B50" s="1">
        <v>258583000000</v>
      </c>
      <c r="C50" s="1">
        <v>2830000000</v>
      </c>
      <c r="D50" s="1">
        <v>2830000000</v>
      </c>
      <c r="E50" s="6">
        <f t="shared" si="0"/>
        <v>0</v>
      </c>
    </row>
    <row r="51" spans="1:6" x14ac:dyDescent="0.25">
      <c r="A51">
        <v>1999</v>
      </c>
      <c r="B51" s="1">
        <v>278595000000</v>
      </c>
      <c r="C51" s="1">
        <v>9081000000</v>
      </c>
      <c r="D51" s="1">
        <v>9081000000</v>
      </c>
      <c r="E51" s="6">
        <f t="shared" si="0"/>
        <v>0</v>
      </c>
    </row>
    <row r="52" spans="1:6" x14ac:dyDescent="0.25">
      <c r="A52">
        <v>2000</v>
      </c>
      <c r="B52" s="1">
        <v>290534000000</v>
      </c>
      <c r="C52" s="20">
        <v>8817000000</v>
      </c>
      <c r="D52" s="1">
        <v>8553700000.000001</v>
      </c>
      <c r="E52" s="6">
        <f t="shared" si="0"/>
        <v>-263299999.99999905</v>
      </c>
      <c r="F52" s="5">
        <f t="shared" si="1"/>
        <v>-3.0782000771595801E-2</v>
      </c>
    </row>
    <row r="53" spans="1:6" x14ac:dyDescent="0.25">
      <c r="A53">
        <v>2001</v>
      </c>
      <c r="B53" s="1">
        <v>319428000000</v>
      </c>
      <c r="C53" s="1">
        <v>28774000000</v>
      </c>
      <c r="D53" s="1">
        <v>28774000000</v>
      </c>
      <c r="E53" s="6">
        <f t="shared" si="0"/>
        <v>0</v>
      </c>
    </row>
    <row r="54" spans="1:6" x14ac:dyDescent="0.25">
      <c r="A54">
        <v>2002</v>
      </c>
      <c r="B54" s="1">
        <v>345632000000</v>
      </c>
      <c r="C54" s="1">
        <v>16870000000</v>
      </c>
      <c r="D54" s="1">
        <v>16870000000</v>
      </c>
      <c r="E54" s="6">
        <f t="shared" si="0"/>
        <v>0</v>
      </c>
    </row>
    <row r="55" spans="1:6" x14ac:dyDescent="0.25">
      <c r="A55">
        <v>2003</v>
      </c>
      <c r="B55" s="1">
        <v>437801000000</v>
      </c>
      <c r="C55" s="1">
        <v>72535000000</v>
      </c>
      <c r="D55" s="1">
        <v>72535000000</v>
      </c>
      <c r="E55" s="6">
        <f t="shared" si="0"/>
        <v>0</v>
      </c>
    </row>
    <row r="56" spans="1:6" x14ac:dyDescent="0.25">
      <c r="A56">
        <v>2004</v>
      </c>
      <c r="B56" s="1">
        <v>471011000000</v>
      </c>
      <c r="C56" s="1">
        <v>91088000000</v>
      </c>
      <c r="D56" s="1">
        <v>91088000000</v>
      </c>
      <c r="E56" s="6">
        <f t="shared" si="0"/>
        <v>0</v>
      </c>
    </row>
    <row r="57" spans="1:6" x14ac:dyDescent="0.25">
      <c r="A57">
        <v>2005</v>
      </c>
      <c r="B57" s="1">
        <v>483913000000</v>
      </c>
      <c r="C57" s="1">
        <v>78843000000</v>
      </c>
      <c r="D57" s="1">
        <v>78843000000</v>
      </c>
      <c r="E57" s="6">
        <f t="shared" si="0"/>
        <v>0</v>
      </c>
    </row>
    <row r="58" spans="1:6" x14ac:dyDescent="0.25">
      <c r="A58">
        <v>2006</v>
      </c>
      <c r="B58" s="1">
        <v>536462000000</v>
      </c>
      <c r="C58" s="1">
        <v>123917000000</v>
      </c>
      <c r="D58" s="1">
        <v>123917000000</v>
      </c>
      <c r="E58" s="6">
        <f t="shared" si="0"/>
        <v>0</v>
      </c>
    </row>
    <row r="59" spans="1:6" x14ac:dyDescent="0.25">
      <c r="A59">
        <v>2007</v>
      </c>
      <c r="B59" s="1">
        <v>602246000000</v>
      </c>
      <c r="C59" s="1">
        <v>169409000000</v>
      </c>
      <c r="D59" s="1">
        <v>169409000000</v>
      </c>
      <c r="E59" s="6">
        <f t="shared" si="0"/>
        <v>0</v>
      </c>
    </row>
    <row r="60" spans="1:6" x14ac:dyDescent="0.25">
      <c r="A60">
        <v>2008</v>
      </c>
      <c r="B60" s="1">
        <v>673487000000</v>
      </c>
      <c r="C60" s="1">
        <v>186907000000</v>
      </c>
      <c r="D60" s="1">
        <v>186907000000</v>
      </c>
      <c r="E60" s="6">
        <f t="shared" si="0"/>
        <v>0</v>
      </c>
    </row>
    <row r="61" spans="1:6" x14ac:dyDescent="0.25">
      <c r="A61">
        <v>2009</v>
      </c>
      <c r="B61" s="1">
        <v>664524000000</v>
      </c>
      <c r="C61" s="1">
        <v>153126000000</v>
      </c>
      <c r="D61" s="1">
        <v>153126000000</v>
      </c>
      <c r="E61" s="6">
        <f t="shared" si="0"/>
        <v>0</v>
      </c>
    </row>
    <row r="62" spans="1:6" x14ac:dyDescent="0.25">
      <c r="A62">
        <v>2010</v>
      </c>
      <c r="B62" s="1">
        <v>695673000000</v>
      </c>
      <c r="C62" s="1">
        <v>163046000000</v>
      </c>
      <c r="D62" s="1">
        <v>163046000000</v>
      </c>
      <c r="E62" s="6">
        <f t="shared" si="0"/>
        <v>0</v>
      </c>
    </row>
    <row r="63" spans="1:6" x14ac:dyDescent="0.25">
      <c r="A63">
        <v>2011</v>
      </c>
      <c r="B63" s="1">
        <v>690781000000</v>
      </c>
      <c r="C63" s="1">
        <v>158786000000</v>
      </c>
      <c r="D63" s="1">
        <v>158786000000</v>
      </c>
      <c r="E63" s="6">
        <f t="shared" si="0"/>
        <v>0</v>
      </c>
    </row>
    <row r="64" spans="1:6" x14ac:dyDescent="0.25">
      <c r="A64">
        <v>2012</v>
      </c>
      <c r="B64" s="1">
        <v>655388000000</v>
      </c>
      <c r="C64" s="1">
        <v>115084000000</v>
      </c>
      <c r="D64" s="1">
        <v>115084000000</v>
      </c>
      <c r="E64" s="6">
        <f t="shared" si="0"/>
        <v>0</v>
      </c>
    </row>
    <row r="65" spans="1:5" x14ac:dyDescent="0.25">
      <c r="A65">
        <v>2013</v>
      </c>
      <c r="B65" s="1">
        <v>585361000000</v>
      </c>
      <c r="C65" s="1">
        <v>82086000000</v>
      </c>
      <c r="D65" s="1">
        <v>82086000000</v>
      </c>
      <c r="E65" s="6">
        <f t="shared" si="0"/>
        <v>0</v>
      </c>
    </row>
    <row r="66" spans="1:5" x14ac:dyDescent="0.25">
      <c r="A66">
        <v>2014</v>
      </c>
      <c r="B66" s="1">
        <v>595740000000</v>
      </c>
      <c r="C66" s="1">
        <v>85154000000</v>
      </c>
      <c r="D66" s="1">
        <v>85154000000</v>
      </c>
      <c r="E66" s="6">
        <f t="shared" si="0"/>
        <v>0</v>
      </c>
    </row>
    <row r="67" spans="1:5" x14ac:dyDescent="0.25">
      <c r="A67">
        <v>2015</v>
      </c>
      <c r="B67" s="1">
        <v>570844000000</v>
      </c>
      <c r="C67" s="1">
        <v>63096000000</v>
      </c>
      <c r="D67" s="1">
        <v>63096000000</v>
      </c>
      <c r="E67" s="6">
        <f t="shared" ref="E67:E71" si="2">D67-C67</f>
        <v>0</v>
      </c>
    </row>
    <row r="68" spans="1:5" x14ac:dyDescent="0.25">
      <c r="A68">
        <v>2016</v>
      </c>
      <c r="B68" s="1">
        <v>595724000000</v>
      </c>
      <c r="C68" s="1">
        <v>58636000000</v>
      </c>
      <c r="D68" s="1">
        <v>58636000000</v>
      </c>
      <c r="E68" s="6">
        <f t="shared" si="2"/>
        <v>0</v>
      </c>
    </row>
    <row r="69" spans="1:5" x14ac:dyDescent="0.25">
      <c r="A69">
        <v>2017</v>
      </c>
      <c r="B69" s="1">
        <v>626239000000</v>
      </c>
      <c r="C69" s="1">
        <v>82349147000</v>
      </c>
      <c r="D69" s="1">
        <v>82349147000</v>
      </c>
      <c r="E69" s="6">
        <f t="shared" si="2"/>
        <v>0</v>
      </c>
    </row>
    <row r="70" spans="1:5" x14ac:dyDescent="0.25">
      <c r="A70">
        <v>2018</v>
      </c>
      <c r="B70" s="1">
        <f>652300000000+10091000000+8147000000+6798000000</f>
        <v>677336000000</v>
      </c>
      <c r="C70" s="1">
        <f>65166000000+750000000</f>
        <v>65916000000</v>
      </c>
      <c r="D70" s="1">
        <f>65166000000+750000000</f>
        <v>65916000000</v>
      </c>
      <c r="E70" s="6">
        <f t="shared" si="2"/>
        <v>0</v>
      </c>
    </row>
    <row r="71" spans="1:5" x14ac:dyDescent="0.25">
      <c r="A71">
        <v>2019</v>
      </c>
      <c r="B71" s="1">
        <f>667300000000+10332000000+7530000000+8992000000</f>
        <v>694154000000</v>
      </c>
      <c r="C71" s="1">
        <f>67914000000+921000000</f>
        <v>68835000000</v>
      </c>
      <c r="D71" s="1">
        <f>67914000000+921000000</f>
        <v>68835000000</v>
      </c>
      <c r="E71" s="6">
        <f t="shared" si="2"/>
        <v>0</v>
      </c>
    </row>
    <row r="72" spans="1:5" x14ac:dyDescent="0.25">
      <c r="E72" s="6"/>
    </row>
    <row r="73" spans="1:5" x14ac:dyDescent="0.25">
      <c r="A73" t="s">
        <v>44</v>
      </c>
    </row>
    <row r="74" spans="1:5" x14ac:dyDescent="0.25">
      <c r="A74" t="s">
        <v>45</v>
      </c>
    </row>
    <row r="75" spans="1:5" x14ac:dyDescent="0.25">
      <c r="A75" t="s">
        <v>46</v>
      </c>
    </row>
    <row r="77" spans="1:5" x14ac:dyDescent="0.25">
      <c r="A77" t="s">
        <v>47</v>
      </c>
    </row>
    <row r="78" spans="1:5" x14ac:dyDescent="0.25">
      <c r="A78" t="s">
        <v>48</v>
      </c>
    </row>
    <row r="79" spans="1:5" x14ac:dyDescent="0.25">
      <c r="A79" t="s">
        <v>49</v>
      </c>
    </row>
    <row r="80" spans="1:5" x14ac:dyDescent="0.25">
      <c r="A8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2"/>
  <sheetViews>
    <sheetView workbookViewId="0">
      <selection sqref="A1:XFD1048576"/>
    </sheetView>
  </sheetViews>
  <sheetFormatPr defaultRowHeight="15" x14ac:dyDescent="0.25"/>
  <cols>
    <col min="1" max="1" width="1.85546875" customWidth="1"/>
    <col min="2" max="2" width="28.42578125" style="56" customWidth="1"/>
    <col min="3" max="3" width="1" style="56" customWidth="1"/>
    <col min="4" max="78" width="8.85546875" customWidth="1"/>
    <col min="79" max="79" width="8.85546875" style="57" customWidth="1"/>
  </cols>
  <sheetData>
    <row r="1" spans="1:83" x14ac:dyDescent="0.25">
      <c r="A1" s="22" t="s">
        <v>51</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3"/>
    </row>
    <row r="2" spans="1:83" x14ac:dyDescent="0.25">
      <c r="A2" s="24" t="s">
        <v>52</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row>
    <row r="3" spans="1:83" ht="12.6" customHeight="1" x14ac:dyDescent="0.25">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row>
    <row r="4" spans="1:83" s="29" customFormat="1" ht="12" x14ac:dyDescent="0.2">
      <c r="A4" s="25"/>
      <c r="B4" s="25"/>
      <c r="C4" s="26"/>
      <c r="D4" s="27" t="s">
        <v>53</v>
      </c>
      <c r="E4" s="27" t="s">
        <v>54</v>
      </c>
      <c r="F4" s="27" t="s">
        <v>55</v>
      </c>
      <c r="G4" s="27" t="s">
        <v>56</v>
      </c>
      <c r="H4" s="27" t="s">
        <v>57</v>
      </c>
      <c r="I4" s="27" t="s">
        <v>58</v>
      </c>
      <c r="J4" s="27" t="s">
        <v>59</v>
      </c>
      <c r="K4" s="27" t="s">
        <v>60</v>
      </c>
      <c r="L4" s="27" t="s">
        <v>61</v>
      </c>
      <c r="M4" s="27" t="s">
        <v>62</v>
      </c>
      <c r="N4" s="27" t="s">
        <v>63</v>
      </c>
      <c r="O4" s="27" t="s">
        <v>64</v>
      </c>
      <c r="P4" s="27" t="s">
        <v>65</v>
      </c>
      <c r="Q4" s="27" t="s">
        <v>66</v>
      </c>
      <c r="R4" s="27" t="s">
        <v>67</v>
      </c>
      <c r="S4" s="27" t="s">
        <v>68</v>
      </c>
      <c r="T4" s="27" t="s">
        <v>69</v>
      </c>
      <c r="U4" s="27" t="s">
        <v>70</v>
      </c>
      <c r="V4" s="27" t="s">
        <v>71</v>
      </c>
      <c r="W4" s="27" t="s">
        <v>72</v>
      </c>
      <c r="X4" s="27" t="s">
        <v>73</v>
      </c>
      <c r="Y4" s="27" t="s">
        <v>74</v>
      </c>
      <c r="Z4" s="27" t="s">
        <v>75</v>
      </c>
      <c r="AA4" s="27" t="s">
        <v>76</v>
      </c>
      <c r="AB4" s="27" t="s">
        <v>77</v>
      </c>
      <c r="AC4" s="27" t="s">
        <v>78</v>
      </c>
      <c r="AD4" s="27" t="s">
        <v>79</v>
      </c>
      <c r="AE4" s="27" t="s">
        <v>80</v>
      </c>
      <c r="AF4" s="27" t="s">
        <v>81</v>
      </c>
      <c r="AG4" s="27" t="s">
        <v>82</v>
      </c>
      <c r="AH4" s="27" t="s">
        <v>83</v>
      </c>
      <c r="AI4" s="27" t="s">
        <v>84</v>
      </c>
      <c r="AJ4" s="27" t="s">
        <v>85</v>
      </c>
      <c r="AK4" s="27" t="s">
        <v>86</v>
      </c>
      <c r="AL4" s="27" t="s">
        <v>87</v>
      </c>
      <c r="AM4" s="27" t="s">
        <v>88</v>
      </c>
      <c r="AN4" s="27" t="s">
        <v>89</v>
      </c>
      <c r="AO4" s="27" t="s">
        <v>90</v>
      </c>
      <c r="AP4" s="27" t="s">
        <v>91</v>
      </c>
      <c r="AQ4" s="27" t="s">
        <v>92</v>
      </c>
      <c r="AR4" s="27" t="s">
        <v>93</v>
      </c>
      <c r="AS4" s="27" t="s">
        <v>94</v>
      </c>
      <c r="AT4" s="27" t="s">
        <v>95</v>
      </c>
      <c r="AU4" s="27" t="s">
        <v>96</v>
      </c>
      <c r="AV4" s="27" t="s">
        <v>97</v>
      </c>
      <c r="AW4" s="27" t="s">
        <v>98</v>
      </c>
      <c r="AX4" s="27" t="s">
        <v>99</v>
      </c>
      <c r="AY4" s="27" t="s">
        <v>100</v>
      </c>
      <c r="AZ4" s="27" t="s">
        <v>101</v>
      </c>
      <c r="BA4" s="27" t="s">
        <v>102</v>
      </c>
      <c r="BB4" s="27" t="s">
        <v>103</v>
      </c>
      <c r="BC4" s="27" t="s">
        <v>104</v>
      </c>
      <c r="BD4" s="27" t="s">
        <v>105</v>
      </c>
      <c r="BE4" s="27" t="s">
        <v>106</v>
      </c>
      <c r="BF4" s="27" t="s">
        <v>107</v>
      </c>
      <c r="BG4" s="27" t="s">
        <v>108</v>
      </c>
      <c r="BH4" s="27" t="s">
        <v>109</v>
      </c>
      <c r="BI4" s="27" t="s">
        <v>110</v>
      </c>
      <c r="BJ4" s="27" t="s">
        <v>111</v>
      </c>
      <c r="BK4" s="27" t="s">
        <v>112</v>
      </c>
      <c r="BL4" s="27" t="s">
        <v>113</v>
      </c>
      <c r="BM4" s="27" t="s">
        <v>114</v>
      </c>
      <c r="BN4" s="27" t="s">
        <v>115</v>
      </c>
      <c r="BO4" s="27" t="s">
        <v>116</v>
      </c>
      <c r="BP4" s="27" t="s">
        <v>117</v>
      </c>
      <c r="BQ4" s="27" t="s">
        <v>118</v>
      </c>
      <c r="BR4" s="27" t="s">
        <v>119</v>
      </c>
      <c r="BS4" s="27" t="s">
        <v>120</v>
      </c>
      <c r="BT4" s="27" t="s">
        <v>121</v>
      </c>
      <c r="BU4" s="27" t="s">
        <v>122</v>
      </c>
      <c r="BV4" s="27" t="s">
        <v>123</v>
      </c>
      <c r="BW4" s="27" t="s">
        <v>124</v>
      </c>
      <c r="BX4" s="27" t="s">
        <v>125</v>
      </c>
      <c r="BY4" s="27" t="s">
        <v>126</v>
      </c>
      <c r="BZ4" s="27" t="s">
        <v>127</v>
      </c>
      <c r="CA4" s="28" t="s">
        <v>128</v>
      </c>
    </row>
    <row r="5" spans="1:83" s="29" customFormat="1" ht="12" x14ac:dyDescent="0.2">
      <c r="A5" s="30" t="s">
        <v>129</v>
      </c>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row>
    <row r="6" spans="1:83" s="32" customFormat="1" ht="12" x14ac:dyDescent="0.2">
      <c r="A6" s="31" t="s">
        <v>130</v>
      </c>
      <c r="C6" s="33" t="s">
        <v>131</v>
      </c>
      <c r="D6" s="34">
        <v>4301</v>
      </c>
      <c r="E6" s="34">
        <v>4507</v>
      </c>
      <c r="F6" s="34">
        <v>4891</v>
      </c>
      <c r="G6" s="34">
        <v>8709</v>
      </c>
      <c r="H6" s="34">
        <v>11152</v>
      </c>
      <c r="I6" s="34">
        <v>12130</v>
      </c>
      <c r="J6" s="34">
        <v>11559</v>
      </c>
      <c r="K6" s="34">
        <v>11140</v>
      </c>
      <c r="L6" s="34">
        <v>11058</v>
      </c>
      <c r="M6" s="34">
        <v>11038</v>
      </c>
      <c r="N6" s="34">
        <v>10415</v>
      </c>
      <c r="O6" s="34">
        <v>10823</v>
      </c>
      <c r="P6" s="34">
        <v>10881</v>
      </c>
      <c r="Q6" s="34">
        <v>10989</v>
      </c>
      <c r="R6" s="34">
        <v>11790</v>
      </c>
      <c r="S6" s="34">
        <v>11713</v>
      </c>
      <c r="T6" s="34">
        <v>12655</v>
      </c>
      <c r="U6" s="34">
        <v>13257</v>
      </c>
      <c r="V6" s="34">
        <v>15473</v>
      </c>
      <c r="W6" s="34">
        <v>18377</v>
      </c>
      <c r="X6" s="34">
        <v>20023</v>
      </c>
      <c r="Y6" s="34">
        <v>21427</v>
      </c>
      <c r="Z6" s="34">
        <v>22995</v>
      </c>
      <c r="AA6" s="34">
        <v>22643</v>
      </c>
      <c r="AB6" s="34">
        <v>22964</v>
      </c>
      <c r="AC6" s="34">
        <v>23727</v>
      </c>
      <c r="AD6" s="34">
        <v>24167</v>
      </c>
      <c r="AE6" s="34">
        <v>24963</v>
      </c>
      <c r="AF6" s="34">
        <v>25430</v>
      </c>
      <c r="AG6" s="34">
        <v>26118</v>
      </c>
      <c r="AH6" s="34">
        <v>27246</v>
      </c>
      <c r="AI6" s="34">
        <v>28703</v>
      </c>
      <c r="AJ6" s="34">
        <v>31014</v>
      </c>
      <c r="AK6" s="34">
        <v>36909</v>
      </c>
      <c r="AL6" s="34">
        <v>42875</v>
      </c>
      <c r="AM6" s="34">
        <v>45688</v>
      </c>
      <c r="AN6" s="34">
        <v>48363</v>
      </c>
      <c r="AO6" s="34">
        <v>67773</v>
      </c>
      <c r="AP6" s="34">
        <v>67794</v>
      </c>
      <c r="AQ6" s="34">
        <v>74010</v>
      </c>
      <c r="AR6" s="34">
        <v>76584</v>
      </c>
      <c r="AS6" s="34">
        <v>78477</v>
      </c>
      <c r="AT6" s="34">
        <v>78876</v>
      </c>
      <c r="AU6" s="34">
        <v>84213</v>
      </c>
      <c r="AV6" s="34">
        <v>81221</v>
      </c>
      <c r="AW6" s="34">
        <v>75974</v>
      </c>
      <c r="AX6" s="34">
        <v>71365</v>
      </c>
      <c r="AY6" s="34">
        <v>71557</v>
      </c>
      <c r="AZ6" s="34">
        <v>69775</v>
      </c>
      <c r="BA6" s="34">
        <v>70338</v>
      </c>
      <c r="BB6" s="34">
        <v>69821</v>
      </c>
      <c r="BC6" s="34">
        <v>70650</v>
      </c>
      <c r="BD6" s="34">
        <v>73838</v>
      </c>
      <c r="BE6" s="34">
        <v>76888</v>
      </c>
      <c r="BF6" s="34">
        <v>86957</v>
      </c>
      <c r="BG6" s="34">
        <v>109062</v>
      </c>
      <c r="BH6" s="34">
        <v>116111</v>
      </c>
      <c r="BI6" s="34">
        <v>121279</v>
      </c>
      <c r="BJ6" s="34">
        <v>128483</v>
      </c>
      <c r="BK6" s="34">
        <v>131756</v>
      </c>
      <c r="BL6" s="34">
        <v>139033</v>
      </c>
      <c r="BM6" s="34">
        <v>149290</v>
      </c>
      <c r="BN6" s="34">
        <v>157100</v>
      </c>
      <c r="BO6" s="34">
        <v>158389</v>
      </c>
      <c r="BP6" s="34">
        <v>158352</v>
      </c>
      <c r="BQ6" s="34">
        <v>153531</v>
      </c>
      <c r="BR6" s="34">
        <v>150186</v>
      </c>
      <c r="BS6" s="34">
        <v>145859</v>
      </c>
      <c r="BT6" s="34">
        <v>145446</v>
      </c>
      <c r="BU6" s="34">
        <v>146147</v>
      </c>
      <c r="BV6" s="34">
        <v>146641</v>
      </c>
      <c r="BW6" s="34">
        <v>161527</v>
      </c>
      <c r="BX6" s="34">
        <v>162604</v>
      </c>
      <c r="BY6" s="34">
        <v>168322</v>
      </c>
      <c r="BZ6" s="34">
        <v>173284</v>
      </c>
      <c r="CA6" s="35">
        <v>177663</v>
      </c>
      <c r="CB6" s="36"/>
    </row>
    <row r="7" spans="1:83" s="32" customFormat="1" ht="12" x14ac:dyDescent="0.2">
      <c r="A7" s="31" t="s">
        <v>132</v>
      </c>
      <c r="C7" s="33" t="s">
        <v>131</v>
      </c>
      <c r="D7" s="37">
        <v>175</v>
      </c>
      <c r="E7" s="37">
        <v>193</v>
      </c>
      <c r="F7" s="37">
        <v>180</v>
      </c>
      <c r="G7" s="37">
        <v>342</v>
      </c>
      <c r="H7" s="37">
        <v>345</v>
      </c>
      <c r="I7" s="37">
        <v>357</v>
      </c>
      <c r="J7" s="37">
        <v>387</v>
      </c>
      <c r="K7" s="37">
        <v>424</v>
      </c>
      <c r="L7" s="37">
        <v>495</v>
      </c>
      <c r="M7" s="37">
        <v>515</v>
      </c>
      <c r="N7" s="37">
        <v>567</v>
      </c>
      <c r="O7" s="37">
        <v>640</v>
      </c>
      <c r="P7" s="37">
        <v>715</v>
      </c>
      <c r="Q7" s="37">
        <v>790</v>
      </c>
      <c r="R7" s="37">
        <v>920</v>
      </c>
      <c r="S7" s="37">
        <v>1026</v>
      </c>
      <c r="T7" s="37">
        <v>1228</v>
      </c>
      <c r="U7" s="37">
        <v>1399</v>
      </c>
      <c r="V7" s="37">
        <v>1600</v>
      </c>
      <c r="W7" s="37">
        <v>1839</v>
      </c>
      <c r="X7" s="37">
        <v>2095</v>
      </c>
      <c r="Y7" s="37">
        <v>2450</v>
      </c>
      <c r="Z7" s="37">
        <v>2858</v>
      </c>
      <c r="AA7" s="37">
        <v>3391</v>
      </c>
      <c r="AB7" s="37">
        <v>3901</v>
      </c>
      <c r="AC7" s="37">
        <v>4442</v>
      </c>
      <c r="AD7" s="37">
        <v>5151</v>
      </c>
      <c r="AE7" s="37">
        <v>6251</v>
      </c>
      <c r="AF7" s="37">
        <v>7326</v>
      </c>
      <c r="AG7" s="37">
        <v>8238</v>
      </c>
      <c r="AH7" s="37">
        <v>9180</v>
      </c>
      <c r="AI7" s="37">
        <v>10283</v>
      </c>
      <c r="AJ7" s="37">
        <v>11965</v>
      </c>
      <c r="AK7" s="37">
        <v>13840</v>
      </c>
      <c r="AL7" s="37">
        <v>14986</v>
      </c>
      <c r="AM7" s="37">
        <v>16155</v>
      </c>
      <c r="AN7" s="37">
        <v>16503</v>
      </c>
      <c r="AO7" s="37">
        <v>0</v>
      </c>
      <c r="AP7" s="37">
        <v>0</v>
      </c>
      <c r="AQ7" s="37">
        <v>0</v>
      </c>
      <c r="AR7" s="37">
        <v>0</v>
      </c>
      <c r="AS7" s="37">
        <v>0</v>
      </c>
      <c r="AT7" s="37">
        <v>0</v>
      </c>
      <c r="AU7" s="37">
        <v>0</v>
      </c>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8"/>
      <c r="CB7" s="36"/>
    </row>
    <row r="8" spans="1:83" s="32" customFormat="1" ht="12" x14ac:dyDescent="0.2">
      <c r="A8" s="31" t="s">
        <v>133</v>
      </c>
      <c r="C8" s="33" t="s">
        <v>131</v>
      </c>
      <c r="D8" s="37">
        <v>3858</v>
      </c>
      <c r="E8" s="37">
        <v>4191</v>
      </c>
      <c r="F8" s="37">
        <v>4332</v>
      </c>
      <c r="G8" s="37">
        <v>12116</v>
      </c>
      <c r="H8" s="37">
        <v>12948</v>
      </c>
      <c r="I8" s="37">
        <v>10628</v>
      </c>
      <c r="J8" s="37">
        <v>10295</v>
      </c>
      <c r="K8" s="37">
        <v>8036</v>
      </c>
      <c r="L8" s="37">
        <v>9009</v>
      </c>
      <c r="M8" s="37">
        <v>9526</v>
      </c>
      <c r="N8" s="37">
        <v>10108</v>
      </c>
      <c r="O8" s="37">
        <v>10276</v>
      </c>
      <c r="P8" s="37">
        <v>10317</v>
      </c>
      <c r="Q8" s="37">
        <v>10702</v>
      </c>
      <c r="R8" s="37">
        <v>11503</v>
      </c>
      <c r="S8" s="37">
        <v>11496</v>
      </c>
      <c r="T8" s="37">
        <v>11705</v>
      </c>
      <c r="U8" s="37">
        <v>12603</v>
      </c>
      <c r="V8" s="37">
        <v>15339</v>
      </c>
      <c r="W8" s="37">
        <v>19441</v>
      </c>
      <c r="X8" s="37">
        <v>20961</v>
      </c>
      <c r="Y8" s="37">
        <v>22349</v>
      </c>
      <c r="Z8" s="37">
        <v>21529</v>
      </c>
      <c r="AA8" s="37">
        <v>20437</v>
      </c>
      <c r="AB8" s="37">
        <v>20804</v>
      </c>
      <c r="AC8" s="37">
        <v>21735</v>
      </c>
      <c r="AD8" s="37">
        <v>23958</v>
      </c>
      <c r="AE8" s="37">
        <v>26109</v>
      </c>
      <c r="AF8" s="37">
        <v>28733</v>
      </c>
      <c r="AG8" s="37">
        <v>32111</v>
      </c>
      <c r="AH8" s="37">
        <v>34734</v>
      </c>
      <c r="AI8" s="37">
        <v>38038</v>
      </c>
      <c r="AJ8" s="37">
        <v>46372</v>
      </c>
      <c r="AK8" s="37">
        <v>55551</v>
      </c>
      <c r="AL8" s="37">
        <v>62469</v>
      </c>
      <c r="AM8" s="37">
        <v>66544</v>
      </c>
      <c r="AN8" s="37">
        <v>70953</v>
      </c>
      <c r="AO8" s="37">
        <v>77812</v>
      </c>
      <c r="AP8" s="37">
        <v>74890</v>
      </c>
      <c r="AQ8" s="37">
        <v>79610</v>
      </c>
      <c r="AR8" s="37">
        <v>81629</v>
      </c>
      <c r="AS8" s="37">
        <v>86221</v>
      </c>
      <c r="AT8" s="37">
        <v>88409</v>
      </c>
      <c r="AU8" s="37">
        <v>117234</v>
      </c>
      <c r="AV8" s="37">
        <v>93791</v>
      </c>
      <c r="AW8" s="37">
        <v>89172</v>
      </c>
      <c r="AX8" s="37">
        <v>88640</v>
      </c>
      <c r="AY8" s="37">
        <v>93751</v>
      </c>
      <c r="AZ8" s="37">
        <v>93658</v>
      </c>
      <c r="BA8" s="37">
        <v>92353</v>
      </c>
      <c r="BB8" s="37">
        <v>97215</v>
      </c>
      <c r="BC8" s="37">
        <v>104992</v>
      </c>
      <c r="BD8" s="37">
        <v>108776</v>
      </c>
      <c r="BE8" s="37">
        <v>125238</v>
      </c>
      <c r="BF8" s="37">
        <v>133851</v>
      </c>
      <c r="BG8" s="37">
        <v>178316</v>
      </c>
      <c r="BH8" s="37">
        <v>189763</v>
      </c>
      <c r="BI8" s="37">
        <v>179215</v>
      </c>
      <c r="BJ8" s="37">
        <v>213532</v>
      </c>
      <c r="BK8" s="37">
        <v>240252</v>
      </c>
      <c r="BL8" s="37">
        <v>256223</v>
      </c>
      <c r="BM8" s="37">
        <v>271564</v>
      </c>
      <c r="BN8" s="37">
        <v>293630</v>
      </c>
      <c r="BO8" s="37">
        <v>305235</v>
      </c>
      <c r="BP8" s="37">
        <v>286775</v>
      </c>
      <c r="BQ8" s="37">
        <v>258353</v>
      </c>
      <c r="BR8" s="37">
        <v>262453</v>
      </c>
      <c r="BS8" s="37">
        <v>246572</v>
      </c>
      <c r="BT8" s="37">
        <v>245150</v>
      </c>
      <c r="BU8" s="37">
        <v>258707</v>
      </c>
      <c r="BV8" s="37">
        <v>262425</v>
      </c>
      <c r="BW8" s="37">
        <v>284553</v>
      </c>
      <c r="BX8" s="37">
        <v>241938</v>
      </c>
      <c r="BY8" s="37">
        <v>250044</v>
      </c>
      <c r="BZ8" s="37">
        <v>257481</v>
      </c>
      <c r="CA8" s="38">
        <v>261132</v>
      </c>
      <c r="CB8" s="36"/>
    </row>
    <row r="9" spans="1:83" s="32" customFormat="1" ht="12" x14ac:dyDescent="0.2">
      <c r="A9" s="31" t="s">
        <v>134</v>
      </c>
      <c r="C9" s="33" t="s">
        <v>131</v>
      </c>
      <c r="D9" s="37">
        <v>3695</v>
      </c>
      <c r="E9" s="37">
        <v>1745</v>
      </c>
      <c r="F9" s="37">
        <v>3728</v>
      </c>
      <c r="G9" s="37">
        <v>22257</v>
      </c>
      <c r="H9" s="37">
        <v>29367</v>
      </c>
      <c r="I9" s="37">
        <v>20766</v>
      </c>
      <c r="J9" s="37">
        <v>9648</v>
      </c>
      <c r="K9" s="37">
        <v>6762</v>
      </c>
      <c r="L9" s="37">
        <v>8016</v>
      </c>
      <c r="M9" s="37">
        <v>9405</v>
      </c>
      <c r="N9" s="37">
        <v>9477</v>
      </c>
      <c r="O9" s="37">
        <v>12709</v>
      </c>
      <c r="P9" s="37">
        <v>11596</v>
      </c>
      <c r="Q9" s="37">
        <v>11716</v>
      </c>
      <c r="R9" s="37">
        <v>15746</v>
      </c>
      <c r="S9" s="37">
        <v>16647</v>
      </c>
      <c r="T9" s="37">
        <v>15645</v>
      </c>
      <c r="U9" s="37">
        <v>13836</v>
      </c>
      <c r="V9" s="37">
        <v>20013</v>
      </c>
      <c r="W9" s="37">
        <v>22871</v>
      </c>
      <c r="X9" s="37">
        <v>23408</v>
      </c>
      <c r="Y9" s="37">
        <v>20543</v>
      </c>
      <c r="Z9" s="37">
        <v>17867</v>
      </c>
      <c r="AA9" s="37">
        <v>15702</v>
      </c>
      <c r="AB9" s="37">
        <v>17777</v>
      </c>
      <c r="AC9" s="37">
        <v>17473</v>
      </c>
      <c r="AD9" s="37">
        <v>17028</v>
      </c>
      <c r="AE9" s="37">
        <v>16698</v>
      </c>
      <c r="AF9" s="37">
        <v>20991</v>
      </c>
      <c r="AG9" s="37">
        <v>27922</v>
      </c>
      <c r="AH9" s="37">
        <v>29529</v>
      </c>
      <c r="AI9" s="37">
        <v>31428</v>
      </c>
      <c r="AJ9" s="37">
        <v>35283</v>
      </c>
      <c r="AK9" s="37">
        <v>48025</v>
      </c>
      <c r="AL9" s="37">
        <v>64462</v>
      </c>
      <c r="AM9" s="37">
        <v>80355</v>
      </c>
      <c r="AN9" s="37">
        <v>86161</v>
      </c>
      <c r="AO9" s="37">
        <v>96842</v>
      </c>
      <c r="AP9" s="37">
        <v>92506</v>
      </c>
      <c r="AQ9" s="37">
        <v>80234</v>
      </c>
      <c r="AR9" s="37">
        <v>80053</v>
      </c>
      <c r="AS9" s="37">
        <v>79390</v>
      </c>
      <c r="AT9" s="37">
        <v>81376</v>
      </c>
      <c r="AU9" s="37">
        <v>71740</v>
      </c>
      <c r="AV9" s="37">
        <v>62952</v>
      </c>
      <c r="AW9" s="37">
        <v>52789</v>
      </c>
      <c r="AX9" s="37">
        <v>44141</v>
      </c>
      <c r="AY9" s="37">
        <v>43647</v>
      </c>
      <c r="AZ9" s="37">
        <v>42572</v>
      </c>
      <c r="BA9" s="37">
        <v>42963</v>
      </c>
      <c r="BB9" s="37">
        <v>44818</v>
      </c>
      <c r="BC9" s="37">
        <v>51112</v>
      </c>
      <c r="BD9" s="37">
        <v>54973</v>
      </c>
      <c r="BE9" s="37">
        <v>62607</v>
      </c>
      <c r="BF9" s="37">
        <v>62740</v>
      </c>
      <c r="BG9" s="37">
        <v>78490</v>
      </c>
      <c r="BH9" s="37">
        <v>83073</v>
      </c>
      <c r="BI9" s="37">
        <v>96614</v>
      </c>
      <c r="BJ9" s="37">
        <v>105371</v>
      </c>
      <c r="BK9" s="37">
        <v>133772</v>
      </c>
      <c r="BL9" s="37">
        <v>165006</v>
      </c>
      <c r="BM9" s="37">
        <v>135438</v>
      </c>
      <c r="BN9" s="37">
        <v>135817</v>
      </c>
      <c r="BO9" s="37">
        <v>131898</v>
      </c>
      <c r="BP9" s="37">
        <v>118316</v>
      </c>
      <c r="BQ9" s="37">
        <v>97763</v>
      </c>
      <c r="BR9" s="37">
        <v>100405</v>
      </c>
      <c r="BS9" s="37">
        <v>102110</v>
      </c>
      <c r="BT9" s="37">
        <v>118895</v>
      </c>
      <c r="BU9" s="37">
        <v>124337</v>
      </c>
      <c r="BV9" s="37">
        <v>125609</v>
      </c>
      <c r="BW9" s="37">
        <v>144545</v>
      </c>
      <c r="BX9" s="37">
        <v>132139</v>
      </c>
      <c r="BY9" s="37">
        <v>137596</v>
      </c>
      <c r="BZ9" s="37">
        <v>141495</v>
      </c>
      <c r="CA9" s="38">
        <v>150121</v>
      </c>
      <c r="CB9" s="36"/>
    </row>
    <row r="10" spans="1:83" s="32" customFormat="1" ht="12" x14ac:dyDescent="0.2">
      <c r="A10" s="31" t="s">
        <v>135</v>
      </c>
      <c r="C10" s="33" t="s">
        <v>131</v>
      </c>
      <c r="D10" s="37">
        <v>461</v>
      </c>
      <c r="E10" s="37">
        <v>242</v>
      </c>
      <c r="F10" s="37">
        <v>610</v>
      </c>
      <c r="G10" s="37">
        <v>1254</v>
      </c>
      <c r="H10" s="37">
        <v>1755</v>
      </c>
      <c r="I10" s="37">
        <v>2233</v>
      </c>
      <c r="J10" s="37">
        <v>2290</v>
      </c>
      <c r="K10" s="37">
        <v>2335</v>
      </c>
      <c r="L10" s="37">
        <v>3340</v>
      </c>
      <c r="M10" s="37">
        <v>4220</v>
      </c>
      <c r="N10" s="37">
        <v>3964</v>
      </c>
      <c r="O10" s="37">
        <v>5278</v>
      </c>
      <c r="P10" s="37">
        <v>5725</v>
      </c>
      <c r="Q10" s="37">
        <v>6033</v>
      </c>
      <c r="R10" s="37">
        <v>6402</v>
      </c>
      <c r="S10" s="37">
        <v>6993</v>
      </c>
      <c r="T10" s="37">
        <v>6984</v>
      </c>
      <c r="U10" s="37">
        <v>6483</v>
      </c>
      <c r="V10" s="37">
        <v>6746</v>
      </c>
      <c r="W10" s="37">
        <v>7172</v>
      </c>
      <c r="X10" s="37">
        <v>7285</v>
      </c>
      <c r="Y10" s="37">
        <v>7629</v>
      </c>
      <c r="Z10" s="37">
        <v>7406</v>
      </c>
      <c r="AA10" s="37">
        <v>7066</v>
      </c>
      <c r="AB10" s="37">
        <v>7519</v>
      </c>
      <c r="AC10" s="37">
        <v>7960</v>
      </c>
      <c r="AD10" s="37">
        <v>8176</v>
      </c>
      <c r="AE10" s="37">
        <v>8572</v>
      </c>
      <c r="AF10" s="37">
        <v>9451</v>
      </c>
      <c r="AG10" s="37">
        <v>10439</v>
      </c>
      <c r="AH10" s="37">
        <v>11371</v>
      </c>
      <c r="AI10" s="37">
        <v>12437</v>
      </c>
      <c r="AJ10" s="37">
        <v>13561</v>
      </c>
      <c r="AK10" s="37">
        <v>16609</v>
      </c>
      <c r="AL10" s="37">
        <v>20060</v>
      </c>
      <c r="AM10" s="37">
        <v>22798</v>
      </c>
      <c r="AN10" s="37">
        <v>26867</v>
      </c>
      <c r="AO10" s="37">
        <v>31327</v>
      </c>
      <c r="AP10" s="37">
        <v>33609</v>
      </c>
      <c r="AQ10" s="37">
        <v>35644</v>
      </c>
      <c r="AR10" s="37">
        <v>36521</v>
      </c>
      <c r="AS10" s="37">
        <v>37530</v>
      </c>
      <c r="AT10" s="37">
        <v>36459</v>
      </c>
      <c r="AU10" s="37">
        <v>36193</v>
      </c>
      <c r="AV10" s="37">
        <v>36623</v>
      </c>
      <c r="AW10" s="37">
        <v>37974</v>
      </c>
      <c r="AX10" s="37">
        <v>34567</v>
      </c>
      <c r="AY10" s="37">
        <v>34522</v>
      </c>
      <c r="AZ10" s="37">
        <v>34972</v>
      </c>
      <c r="BA10" s="37">
        <v>36404</v>
      </c>
      <c r="BB10" s="37">
        <v>37089</v>
      </c>
      <c r="BC10" s="37">
        <v>38290</v>
      </c>
      <c r="BD10" s="37">
        <v>38706</v>
      </c>
      <c r="BE10" s="37">
        <v>41594</v>
      </c>
      <c r="BF10" s="37">
        <v>48718</v>
      </c>
      <c r="BG10" s="37">
        <v>58103</v>
      </c>
      <c r="BH10" s="37">
        <v>64641</v>
      </c>
      <c r="BI10" s="37">
        <v>68825</v>
      </c>
      <c r="BJ10" s="37">
        <v>72855</v>
      </c>
      <c r="BK10" s="37">
        <v>77549</v>
      </c>
      <c r="BL10" s="37">
        <v>79567</v>
      </c>
      <c r="BM10" s="37">
        <v>80005</v>
      </c>
      <c r="BN10" s="37">
        <v>80234</v>
      </c>
      <c r="BO10" s="37">
        <v>76687</v>
      </c>
      <c r="BP10" s="37">
        <v>72034</v>
      </c>
      <c r="BQ10" s="37">
        <v>63347</v>
      </c>
      <c r="BR10" s="37">
        <v>63483</v>
      </c>
      <c r="BS10" s="37">
        <v>63869</v>
      </c>
      <c r="BT10" s="37">
        <v>69543</v>
      </c>
      <c r="BU10" s="37">
        <v>74129</v>
      </c>
      <c r="BV10" s="37">
        <v>74853</v>
      </c>
      <c r="BW10" s="37">
        <v>92634</v>
      </c>
      <c r="BX10" s="37">
        <v>89926</v>
      </c>
      <c r="BY10" s="37">
        <v>90722</v>
      </c>
      <c r="BZ10" s="37">
        <v>87426</v>
      </c>
      <c r="CA10" s="38">
        <v>85640</v>
      </c>
      <c r="CB10" s="36"/>
    </row>
    <row r="11" spans="1:83" s="32" customFormat="1" ht="12" x14ac:dyDescent="0.2">
      <c r="A11" s="31" t="s">
        <v>136</v>
      </c>
      <c r="C11" s="33" t="s">
        <v>131</v>
      </c>
      <c r="D11" s="37">
        <v>253</v>
      </c>
      <c r="E11" s="37">
        <v>127</v>
      </c>
      <c r="F11" s="37">
        <v>388</v>
      </c>
      <c r="G11" s="37">
        <v>2471</v>
      </c>
      <c r="H11" s="37">
        <v>4037</v>
      </c>
      <c r="I11" s="37">
        <v>2336</v>
      </c>
      <c r="J11" s="37">
        <v>313</v>
      </c>
      <c r="K11" s="37">
        <v>896</v>
      </c>
      <c r="L11" s="37">
        <v>1269</v>
      </c>
      <c r="M11" s="37">
        <v>1475</v>
      </c>
      <c r="N11" s="37">
        <v>2086</v>
      </c>
      <c r="O11" s="37">
        <v>1384</v>
      </c>
      <c r="P11" s="37">
        <v>1364</v>
      </c>
      <c r="Q11" s="37">
        <v>1061</v>
      </c>
      <c r="R11" s="37">
        <v>787</v>
      </c>
      <c r="S11" s="37">
        <v>1204</v>
      </c>
      <c r="T11" s="37">
        <v>949</v>
      </c>
      <c r="U11" s="37">
        <v>1049</v>
      </c>
      <c r="V11" s="37">
        <v>2566</v>
      </c>
      <c r="W11" s="37">
        <v>1098</v>
      </c>
      <c r="X11" s="37">
        <v>1543</v>
      </c>
      <c r="Y11" s="37">
        <v>1168</v>
      </c>
      <c r="Z11" s="37">
        <v>960</v>
      </c>
      <c r="AA11" s="37">
        <v>1322</v>
      </c>
      <c r="AB11" s="37">
        <v>1287</v>
      </c>
      <c r="AC11" s="37">
        <v>1356</v>
      </c>
      <c r="AD11" s="37">
        <v>1563</v>
      </c>
      <c r="AE11" s="37">
        <v>1927</v>
      </c>
      <c r="AF11" s="37">
        <v>2360</v>
      </c>
      <c r="AG11" s="37">
        <v>2204</v>
      </c>
      <c r="AH11" s="37">
        <v>1641</v>
      </c>
      <c r="AI11" s="37">
        <v>2319</v>
      </c>
      <c r="AJ11" s="37">
        <v>2293</v>
      </c>
      <c r="AK11" s="37">
        <v>3398</v>
      </c>
      <c r="AL11" s="37">
        <v>4916</v>
      </c>
      <c r="AM11" s="37">
        <v>4512</v>
      </c>
      <c r="AN11" s="37">
        <v>4510</v>
      </c>
      <c r="AO11" s="37">
        <v>5517</v>
      </c>
      <c r="AP11" s="37">
        <v>5281</v>
      </c>
      <c r="AQ11" s="37">
        <v>5093</v>
      </c>
      <c r="AR11" s="37">
        <v>5349</v>
      </c>
      <c r="AS11" s="37">
        <v>5738</v>
      </c>
      <c r="AT11" s="37">
        <v>5130</v>
      </c>
      <c r="AU11" s="37">
        <v>5188</v>
      </c>
      <c r="AV11" s="37">
        <v>5254</v>
      </c>
      <c r="AW11" s="37">
        <v>4554</v>
      </c>
      <c r="AX11" s="37">
        <v>6009</v>
      </c>
      <c r="AY11" s="37">
        <v>5426</v>
      </c>
      <c r="AZ11" s="37">
        <v>6893</v>
      </c>
      <c r="BA11" s="37">
        <v>5718</v>
      </c>
      <c r="BB11" s="37">
        <v>5466</v>
      </c>
      <c r="BC11" s="37">
        <v>5405</v>
      </c>
      <c r="BD11" s="37">
        <v>5106</v>
      </c>
      <c r="BE11" s="37">
        <v>5423</v>
      </c>
      <c r="BF11" s="37">
        <v>6631</v>
      </c>
      <c r="BG11" s="37">
        <v>6670</v>
      </c>
      <c r="BH11" s="37">
        <v>6137</v>
      </c>
      <c r="BI11" s="37">
        <v>7260</v>
      </c>
      <c r="BJ11" s="37">
        <v>9530</v>
      </c>
      <c r="BK11" s="37">
        <v>13961</v>
      </c>
      <c r="BL11" s="37">
        <v>22064</v>
      </c>
      <c r="BM11" s="37">
        <v>26815</v>
      </c>
      <c r="BN11" s="37">
        <v>22577</v>
      </c>
      <c r="BO11" s="37">
        <v>15991</v>
      </c>
      <c r="BP11" s="37">
        <v>11367</v>
      </c>
      <c r="BQ11" s="37">
        <v>8068</v>
      </c>
      <c r="BR11" s="37">
        <v>8392</v>
      </c>
      <c r="BS11" s="37">
        <v>5652</v>
      </c>
      <c r="BT11" s="37">
        <v>6927</v>
      </c>
      <c r="BU11" s="37">
        <v>6894</v>
      </c>
      <c r="BV11" s="37">
        <v>7080</v>
      </c>
      <c r="BW11" s="37">
        <v>9801</v>
      </c>
      <c r="BX11" s="37">
        <v>9850</v>
      </c>
      <c r="BY11" s="37">
        <v>9853</v>
      </c>
      <c r="BZ11" s="37">
        <v>10485</v>
      </c>
      <c r="CA11" s="38">
        <v>10202</v>
      </c>
      <c r="CB11" s="36"/>
    </row>
    <row r="12" spans="1:83" s="32" customFormat="1" ht="12" x14ac:dyDescent="0.2">
      <c r="A12" s="31" t="s">
        <v>137</v>
      </c>
      <c r="C12" s="33" t="s">
        <v>131</v>
      </c>
      <c r="D12" s="37">
        <v>0</v>
      </c>
      <c r="E12" s="37">
        <v>0</v>
      </c>
      <c r="F12" s="37">
        <v>0</v>
      </c>
      <c r="G12" s="37">
        <v>0</v>
      </c>
      <c r="H12" s="37">
        <v>0</v>
      </c>
      <c r="I12" s="37">
        <v>0</v>
      </c>
      <c r="J12" s="37">
        <v>0</v>
      </c>
      <c r="K12" s="37">
        <v>75</v>
      </c>
      <c r="L12" s="37">
        <v>0</v>
      </c>
      <c r="M12" s="37">
        <v>75</v>
      </c>
      <c r="N12" s="37">
        <v>55</v>
      </c>
      <c r="O12" s="37">
        <v>57</v>
      </c>
      <c r="P12" s="37">
        <v>30</v>
      </c>
      <c r="Q12" s="37">
        <v>30</v>
      </c>
      <c r="R12" s="37">
        <v>440</v>
      </c>
      <c r="S12" s="37">
        <v>590</v>
      </c>
      <c r="T12" s="37">
        <v>644</v>
      </c>
      <c r="U12" s="37">
        <v>631</v>
      </c>
      <c r="V12" s="37">
        <v>666</v>
      </c>
      <c r="W12" s="37">
        <v>507</v>
      </c>
      <c r="X12" s="37">
        <v>612</v>
      </c>
      <c r="Y12" s="37">
        <v>512</v>
      </c>
      <c r="Z12" s="37">
        <v>604</v>
      </c>
      <c r="AA12" s="37">
        <v>717</v>
      </c>
      <c r="AB12" s="37">
        <v>860</v>
      </c>
      <c r="AC12" s="37">
        <v>967</v>
      </c>
      <c r="AD12" s="37">
        <v>1099</v>
      </c>
      <c r="AE12" s="37">
        <v>1157</v>
      </c>
      <c r="AF12" s="37">
        <v>1229</v>
      </c>
      <c r="AG12" s="37">
        <v>1258</v>
      </c>
      <c r="AH12" s="37">
        <v>1346</v>
      </c>
      <c r="AI12" s="37">
        <v>1563</v>
      </c>
      <c r="AJ12" s="37">
        <v>1526</v>
      </c>
      <c r="AK12" s="37">
        <v>2004</v>
      </c>
      <c r="AL12" s="37">
        <v>2203</v>
      </c>
      <c r="AM12" s="37">
        <v>2712</v>
      </c>
      <c r="AN12" s="37">
        <v>2669</v>
      </c>
      <c r="AO12" s="37">
        <v>2890</v>
      </c>
      <c r="AP12" s="37">
        <v>2803</v>
      </c>
      <c r="AQ12" s="37">
        <v>3075</v>
      </c>
      <c r="AR12" s="37">
        <v>3199</v>
      </c>
      <c r="AS12" s="37">
        <v>3276</v>
      </c>
      <c r="AT12" s="37">
        <v>3143</v>
      </c>
      <c r="AU12" s="37">
        <v>3296</v>
      </c>
      <c r="AV12" s="37">
        <v>3738</v>
      </c>
      <c r="AW12" s="37">
        <v>3941</v>
      </c>
      <c r="AX12" s="37">
        <v>3501</v>
      </c>
      <c r="AY12" s="37">
        <v>3393</v>
      </c>
      <c r="AZ12" s="37">
        <v>4260</v>
      </c>
      <c r="BA12" s="37">
        <v>4131</v>
      </c>
      <c r="BB12" s="37">
        <v>3828</v>
      </c>
      <c r="BC12" s="37">
        <v>3592</v>
      </c>
      <c r="BD12" s="37">
        <v>3543</v>
      </c>
      <c r="BE12" s="37">
        <v>3683</v>
      </c>
      <c r="BF12" s="37">
        <v>4048</v>
      </c>
      <c r="BG12" s="37">
        <v>4183</v>
      </c>
      <c r="BH12" s="37">
        <v>3829</v>
      </c>
      <c r="BI12" s="37">
        <v>4098</v>
      </c>
      <c r="BJ12" s="37">
        <v>4426</v>
      </c>
      <c r="BK12" s="37">
        <v>4024</v>
      </c>
      <c r="BL12" s="37">
        <v>2846</v>
      </c>
      <c r="BM12" s="37">
        <v>3848</v>
      </c>
      <c r="BN12" s="37">
        <v>2267</v>
      </c>
      <c r="BO12" s="37">
        <v>1833</v>
      </c>
      <c r="BP12" s="37">
        <v>1690</v>
      </c>
      <c r="BQ12" s="37">
        <v>1489</v>
      </c>
      <c r="BR12" s="37">
        <v>1417</v>
      </c>
      <c r="BS12" s="37">
        <v>1140</v>
      </c>
      <c r="BT12" s="37">
        <v>1253</v>
      </c>
      <c r="BU12" s="37">
        <v>1335</v>
      </c>
      <c r="BV12" s="37">
        <v>1276</v>
      </c>
      <c r="BW12" s="37">
        <v>1583</v>
      </c>
      <c r="BX12" s="37">
        <v>1379</v>
      </c>
      <c r="BY12" s="37">
        <v>1381</v>
      </c>
      <c r="BZ12" s="37">
        <v>1471</v>
      </c>
      <c r="CA12" s="38">
        <v>1415</v>
      </c>
      <c r="CB12" s="36"/>
    </row>
    <row r="13" spans="1:83" s="32" customFormat="1" ht="12" x14ac:dyDescent="0.2">
      <c r="A13" s="31" t="s">
        <v>138</v>
      </c>
      <c r="C13" s="33" t="s">
        <v>131</v>
      </c>
      <c r="D13" s="37">
        <v>0</v>
      </c>
      <c r="E13" s="37">
        <v>0</v>
      </c>
      <c r="F13" s="37">
        <v>168</v>
      </c>
      <c r="G13" s="37">
        <v>574</v>
      </c>
      <c r="H13" s="37">
        <v>775</v>
      </c>
      <c r="I13" s="37">
        <v>360</v>
      </c>
      <c r="J13" s="37">
        <v>100</v>
      </c>
      <c r="K13" s="37">
        <v>1119</v>
      </c>
      <c r="L13" s="37">
        <v>0</v>
      </c>
      <c r="M13" s="37">
        <v>0</v>
      </c>
      <c r="N13" s="37">
        <v>75</v>
      </c>
      <c r="O13" s="37">
        <v>0</v>
      </c>
      <c r="P13" s="37">
        <v>0</v>
      </c>
      <c r="Q13" s="37">
        <v>0</v>
      </c>
      <c r="R13" s="37">
        <v>325</v>
      </c>
      <c r="S13" s="37">
        <v>1</v>
      </c>
      <c r="T13" s="37">
        <v>0</v>
      </c>
      <c r="U13" s="37">
        <v>0</v>
      </c>
      <c r="V13" s="37">
        <v>1383</v>
      </c>
      <c r="W13" s="37">
        <v>1014</v>
      </c>
      <c r="X13" s="37">
        <v>516</v>
      </c>
      <c r="Y13" s="37">
        <v>961</v>
      </c>
      <c r="Z13" s="37">
        <v>5</v>
      </c>
      <c r="AA13" s="37">
        <v>0</v>
      </c>
      <c r="AB13" s="37">
        <v>0</v>
      </c>
      <c r="AC13" s="37">
        <v>0</v>
      </c>
      <c r="AD13" s="37">
        <v>0</v>
      </c>
      <c r="AE13" s="37">
        <v>158</v>
      </c>
      <c r="AF13" s="37">
        <v>135</v>
      </c>
      <c r="AG13" s="37">
        <v>220</v>
      </c>
      <c r="AH13" s="37">
        <v>423</v>
      </c>
      <c r="AI13" s="37">
        <v>726</v>
      </c>
      <c r="AJ13" s="37">
        <v>1336</v>
      </c>
      <c r="AK13" s="37">
        <v>2677</v>
      </c>
      <c r="AL13" s="37">
        <v>2494</v>
      </c>
      <c r="AM13" s="37">
        <v>1075</v>
      </c>
      <c r="AN13" s="37">
        <v>2774</v>
      </c>
      <c r="AO13" s="37">
        <v>5088</v>
      </c>
      <c r="AP13" s="37">
        <v>5235</v>
      </c>
      <c r="AQ13" s="37">
        <v>2612</v>
      </c>
      <c r="AR13" s="37">
        <v>1246</v>
      </c>
      <c r="AS13" s="37">
        <v>897</v>
      </c>
      <c r="AT13" s="37">
        <v>466</v>
      </c>
      <c r="AU13" s="37">
        <v>2701</v>
      </c>
      <c r="AV13" s="37">
        <v>4587</v>
      </c>
      <c r="AW13" s="37">
        <v>4503</v>
      </c>
      <c r="AX13" s="37">
        <v>4054</v>
      </c>
      <c r="AY13" s="37">
        <v>5260</v>
      </c>
      <c r="AZ13" s="37">
        <v>3061</v>
      </c>
      <c r="BA13" s="37">
        <v>7534</v>
      </c>
      <c r="BB13" s="37">
        <v>2591</v>
      </c>
      <c r="BC13" s="37">
        <v>5381</v>
      </c>
      <c r="BD13" s="37">
        <v>7314</v>
      </c>
      <c r="BE13" s="37">
        <v>5333</v>
      </c>
      <c r="BF13" s="37">
        <v>4389</v>
      </c>
      <c r="BG13" s="37">
        <v>4154</v>
      </c>
      <c r="BH13" s="37">
        <v>7977</v>
      </c>
      <c r="BI13" s="37">
        <v>7880</v>
      </c>
      <c r="BJ13" s="37">
        <v>4754</v>
      </c>
      <c r="BK13" s="37">
        <v>2836</v>
      </c>
      <c r="BL13" s="37">
        <v>10296</v>
      </c>
      <c r="BM13" s="37">
        <v>-1217</v>
      </c>
      <c r="BN13" s="37">
        <v>5639</v>
      </c>
      <c r="BO13" s="37">
        <v>2832</v>
      </c>
      <c r="BP13" s="37">
        <v>7311</v>
      </c>
      <c r="BQ13" s="37">
        <v>4482</v>
      </c>
      <c r="BR13" s="37">
        <v>11290</v>
      </c>
      <c r="BS13" s="37">
        <v>7478</v>
      </c>
      <c r="BT13" s="37">
        <v>9305</v>
      </c>
      <c r="BU13" s="37">
        <v>15134</v>
      </c>
      <c r="BV13" s="37">
        <v>1928</v>
      </c>
      <c r="BW13" s="37">
        <v>1557</v>
      </c>
      <c r="BX13" s="37">
        <v>242</v>
      </c>
      <c r="BY13" s="37">
        <v>273</v>
      </c>
      <c r="BZ13" s="37">
        <v>239</v>
      </c>
      <c r="CA13" s="38">
        <v>235</v>
      </c>
      <c r="CB13" s="36"/>
    </row>
    <row r="14" spans="1:83" s="39" customFormat="1" ht="12" x14ac:dyDescent="0.2">
      <c r="A14" s="31" t="s">
        <v>139</v>
      </c>
      <c r="C14" s="40" t="s">
        <v>131</v>
      </c>
      <c r="D14" s="37">
        <v>-943</v>
      </c>
      <c r="E14" s="37">
        <v>-572</v>
      </c>
      <c r="F14" s="37">
        <v>-212</v>
      </c>
      <c r="G14" s="37">
        <v>-189</v>
      </c>
      <c r="H14" s="37">
        <v>-183</v>
      </c>
      <c r="I14" s="37">
        <v>-206</v>
      </c>
      <c r="J14" s="37">
        <v>-273</v>
      </c>
      <c r="K14" s="37">
        <v>-362</v>
      </c>
      <c r="L14" s="37">
        <v>-396</v>
      </c>
      <c r="M14" s="37">
        <v>-339</v>
      </c>
      <c r="N14" s="37">
        <v>224</v>
      </c>
      <c r="O14" s="37">
        <v>234</v>
      </c>
      <c r="P14" s="37">
        <v>279</v>
      </c>
      <c r="Q14" s="37">
        <v>65</v>
      </c>
      <c r="R14" s="37">
        <v>101</v>
      </c>
      <c r="S14" s="37">
        <v>-109</v>
      </c>
      <c r="T14" s="37">
        <v>-183</v>
      </c>
      <c r="U14" s="37">
        <v>-200</v>
      </c>
      <c r="V14" s="37">
        <v>-231</v>
      </c>
      <c r="W14" s="37">
        <v>-143</v>
      </c>
      <c r="X14" s="37">
        <v>-157</v>
      </c>
      <c r="Y14" s="37">
        <v>-133</v>
      </c>
      <c r="Z14" s="37">
        <v>-140</v>
      </c>
      <c r="AA14" s="37">
        <v>-119</v>
      </c>
      <c r="AB14" s="37">
        <v>-106</v>
      </c>
      <c r="AC14" s="37">
        <v>-105</v>
      </c>
      <c r="AD14" s="37">
        <v>-152</v>
      </c>
      <c r="AE14" s="37">
        <v>-174</v>
      </c>
      <c r="AF14" s="37">
        <v>-147</v>
      </c>
      <c r="AG14" s="37">
        <v>-172</v>
      </c>
      <c r="AH14" s="37">
        <v>-148</v>
      </c>
      <c r="AI14" s="37">
        <v>-492</v>
      </c>
      <c r="AJ14" s="37">
        <v>-727</v>
      </c>
      <c r="AK14" s="37">
        <v>-649</v>
      </c>
      <c r="AL14" s="37">
        <v>-714</v>
      </c>
      <c r="AM14" s="37">
        <v>-365</v>
      </c>
      <c r="AN14" s="37">
        <v>-650</v>
      </c>
      <c r="AO14" s="37">
        <v>-447</v>
      </c>
      <c r="AP14" s="37">
        <v>-729</v>
      </c>
      <c r="AQ14" s="37">
        <v>-809</v>
      </c>
      <c r="AR14" s="37">
        <v>-827</v>
      </c>
      <c r="AS14" s="37">
        <v>-693</v>
      </c>
      <c r="AT14" s="37">
        <v>-859</v>
      </c>
      <c r="AU14" s="37">
        <v>-44358</v>
      </c>
      <c r="AV14" s="37">
        <v>-6283</v>
      </c>
      <c r="AW14" s="37">
        <v>-1504</v>
      </c>
      <c r="AX14" s="37">
        <v>-914</v>
      </c>
      <c r="AY14" s="37">
        <v>-1828</v>
      </c>
      <c r="AZ14" s="37">
        <v>-622</v>
      </c>
      <c r="BA14" s="37">
        <v>-1436</v>
      </c>
      <c r="BB14" s="37">
        <v>-2245</v>
      </c>
      <c r="BC14" s="37">
        <v>-827</v>
      </c>
      <c r="BD14" s="37">
        <v>-1721</v>
      </c>
      <c r="BE14" s="37">
        <v>-1338</v>
      </c>
      <c r="BF14" s="37">
        <v>-1702</v>
      </c>
      <c r="BG14" s="37">
        <v>-1178</v>
      </c>
      <c r="BH14" s="37">
        <v>-521</v>
      </c>
      <c r="BI14" s="37">
        <v>-1259</v>
      </c>
      <c r="BJ14" s="37">
        <v>-2489</v>
      </c>
      <c r="BK14" s="37">
        <v>-1905</v>
      </c>
      <c r="BL14" s="37">
        <v>-1549</v>
      </c>
      <c r="BM14" s="37">
        <v>-1219</v>
      </c>
      <c r="BN14" s="37">
        <v>-1590</v>
      </c>
      <c r="BO14" s="37">
        <v>-2086</v>
      </c>
      <c r="BP14" s="37">
        <v>-456</v>
      </c>
      <c r="BQ14" s="37">
        <v>-1672</v>
      </c>
      <c r="BR14" s="37">
        <v>-1886</v>
      </c>
      <c r="BS14" s="37">
        <v>-1837</v>
      </c>
      <c r="BT14" s="37">
        <v>-794</v>
      </c>
      <c r="BU14" s="37">
        <v>-444</v>
      </c>
      <c r="BV14" s="37">
        <v>-1168</v>
      </c>
      <c r="BW14" s="37">
        <v>-1134</v>
      </c>
      <c r="BX14" s="37">
        <v>-928</v>
      </c>
      <c r="BY14" s="37">
        <v>-1178</v>
      </c>
      <c r="BZ14" s="37">
        <v>-1146</v>
      </c>
      <c r="CA14" s="38">
        <v>-1428</v>
      </c>
      <c r="CB14" s="41"/>
    </row>
    <row r="15" spans="1:83" s="32" customFormat="1" ht="12" x14ac:dyDescent="0.2">
      <c r="A15" s="31"/>
      <c r="B15" s="32" t="s">
        <v>140</v>
      </c>
      <c r="C15" s="33" t="s">
        <v>131</v>
      </c>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v>53000</v>
      </c>
      <c r="BY15" s="37">
        <v>45800</v>
      </c>
      <c r="BZ15" s="37">
        <v>45800</v>
      </c>
      <c r="CA15" s="38">
        <v>45800</v>
      </c>
      <c r="CB15" s="36"/>
      <c r="CC15" s="36"/>
      <c r="CD15" s="36"/>
      <c r="CE15" s="36"/>
    </row>
    <row r="16" spans="1:83" s="32" customFormat="1" ht="12" x14ac:dyDescent="0.2">
      <c r="A16" s="31"/>
      <c r="B16" s="32" t="s">
        <v>141</v>
      </c>
      <c r="C16" s="33" t="s">
        <v>131</v>
      </c>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v>20000</v>
      </c>
      <c r="BY16" s="42">
        <v>20000</v>
      </c>
      <c r="BZ16" s="42">
        <v>20000</v>
      </c>
      <c r="CA16" s="43">
        <v>20000</v>
      </c>
      <c r="CB16" s="36"/>
      <c r="CC16" s="36"/>
      <c r="CD16" s="36"/>
      <c r="CE16" s="36"/>
    </row>
    <row r="17" spans="1:83" s="39" customFormat="1" ht="12" x14ac:dyDescent="0.2">
      <c r="A17" s="44"/>
      <c r="B17" s="44" t="s">
        <v>142</v>
      </c>
      <c r="C17" s="45" t="s">
        <v>131</v>
      </c>
      <c r="D17" s="34">
        <v>11800</v>
      </c>
      <c r="E17" s="34">
        <v>10433</v>
      </c>
      <c r="F17" s="34">
        <v>14086</v>
      </c>
      <c r="G17" s="34">
        <v>47534</v>
      </c>
      <c r="H17" s="34">
        <v>60196</v>
      </c>
      <c r="I17" s="34">
        <v>48603</v>
      </c>
      <c r="J17" s="34">
        <v>34319</v>
      </c>
      <c r="K17" s="34">
        <v>30425</v>
      </c>
      <c r="L17" s="34">
        <v>32791</v>
      </c>
      <c r="M17" s="34">
        <v>35916</v>
      </c>
      <c r="N17" s="34">
        <v>36971</v>
      </c>
      <c r="O17" s="34">
        <v>41402</v>
      </c>
      <c r="P17" s="34">
        <v>40907</v>
      </c>
      <c r="Q17" s="34">
        <v>41386</v>
      </c>
      <c r="R17" s="34">
        <v>48014</v>
      </c>
      <c r="S17" s="34">
        <v>49560</v>
      </c>
      <c r="T17" s="34">
        <v>49627</v>
      </c>
      <c r="U17" s="34">
        <v>49058</v>
      </c>
      <c r="V17" s="34">
        <v>63555</v>
      </c>
      <c r="W17" s="34">
        <v>72177</v>
      </c>
      <c r="X17" s="34">
        <v>76286</v>
      </c>
      <c r="Y17" s="34">
        <v>76905</v>
      </c>
      <c r="Z17" s="34">
        <v>74083</v>
      </c>
      <c r="AA17" s="34">
        <v>71159</v>
      </c>
      <c r="AB17" s="34">
        <v>75006</v>
      </c>
      <c r="AC17" s="34">
        <v>77555</v>
      </c>
      <c r="AD17" s="34">
        <v>80991</v>
      </c>
      <c r="AE17" s="34">
        <v>85661</v>
      </c>
      <c r="AF17" s="34">
        <v>95508</v>
      </c>
      <c r="AG17" s="34">
        <v>108338</v>
      </c>
      <c r="AH17" s="34">
        <v>115322</v>
      </c>
      <c r="AI17" s="34">
        <v>125004</v>
      </c>
      <c r="AJ17" s="34">
        <v>142621</v>
      </c>
      <c r="AK17" s="34">
        <v>178365</v>
      </c>
      <c r="AL17" s="34">
        <v>213751</v>
      </c>
      <c r="AM17" s="34">
        <v>239474</v>
      </c>
      <c r="AN17" s="34">
        <v>258150</v>
      </c>
      <c r="AO17" s="34">
        <v>286802</v>
      </c>
      <c r="AP17" s="34">
        <v>281390</v>
      </c>
      <c r="AQ17" s="34">
        <v>279469</v>
      </c>
      <c r="AR17" s="34">
        <v>283755</v>
      </c>
      <c r="AS17" s="34">
        <v>290837</v>
      </c>
      <c r="AT17" s="34">
        <v>292999</v>
      </c>
      <c r="AU17" s="34">
        <v>276208</v>
      </c>
      <c r="AV17" s="34">
        <v>281883</v>
      </c>
      <c r="AW17" s="34">
        <v>267402</v>
      </c>
      <c r="AX17" s="34">
        <v>251364</v>
      </c>
      <c r="AY17" s="34">
        <v>255727</v>
      </c>
      <c r="AZ17" s="34">
        <v>254569</v>
      </c>
      <c r="BA17" s="34">
        <v>258006</v>
      </c>
      <c r="BB17" s="34">
        <v>258583</v>
      </c>
      <c r="BC17" s="34">
        <v>278595</v>
      </c>
      <c r="BD17" s="34">
        <v>290534</v>
      </c>
      <c r="BE17" s="34">
        <v>319428</v>
      </c>
      <c r="BF17" s="34">
        <v>345632</v>
      </c>
      <c r="BG17" s="34">
        <v>437801</v>
      </c>
      <c r="BH17" s="34">
        <v>471011</v>
      </c>
      <c r="BI17" s="34">
        <v>483913</v>
      </c>
      <c r="BJ17" s="34">
        <v>536462</v>
      </c>
      <c r="BK17" s="34">
        <v>602246</v>
      </c>
      <c r="BL17" s="34">
        <v>673487</v>
      </c>
      <c r="BM17" s="34">
        <v>664524</v>
      </c>
      <c r="BN17" s="34">
        <v>695673</v>
      </c>
      <c r="BO17" s="34">
        <v>690781</v>
      </c>
      <c r="BP17" s="34">
        <v>655388</v>
      </c>
      <c r="BQ17" s="34">
        <v>585361</v>
      </c>
      <c r="BR17" s="34">
        <v>595740</v>
      </c>
      <c r="BS17" s="34">
        <v>570844</v>
      </c>
      <c r="BT17" s="34">
        <v>595724</v>
      </c>
      <c r="BU17" s="34">
        <v>626239</v>
      </c>
      <c r="BV17" s="34">
        <v>618643</v>
      </c>
      <c r="BW17" s="34">
        <v>695066</v>
      </c>
      <c r="BX17" s="34">
        <v>710149</v>
      </c>
      <c r="BY17" s="34">
        <v>722813</v>
      </c>
      <c r="BZ17" s="34">
        <v>736536</v>
      </c>
      <c r="CA17" s="35">
        <v>750780</v>
      </c>
      <c r="CB17" s="41"/>
    </row>
    <row r="18" spans="1:83" s="29" customFormat="1" ht="12" x14ac:dyDescent="0.2">
      <c r="A18" s="46" t="s">
        <v>143</v>
      </c>
      <c r="B18" s="46"/>
      <c r="C18" s="46"/>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row>
    <row r="19" spans="1:83" s="32" customFormat="1" ht="12" x14ac:dyDescent="0.2">
      <c r="A19" s="31" t="s">
        <v>130</v>
      </c>
      <c r="C19" s="33" t="s">
        <v>131</v>
      </c>
      <c r="D19" s="34">
        <v>91506</v>
      </c>
      <c r="E19" s="34">
        <v>98254</v>
      </c>
      <c r="F19" s="34">
        <v>96824</v>
      </c>
      <c r="G19" s="34">
        <v>155609</v>
      </c>
      <c r="H19" s="34">
        <v>207833</v>
      </c>
      <c r="I19" s="34">
        <v>211506</v>
      </c>
      <c r="J19" s="34">
        <v>201987</v>
      </c>
      <c r="K19" s="34">
        <v>191270</v>
      </c>
      <c r="L19" s="34">
        <v>180911</v>
      </c>
      <c r="M19" s="34">
        <v>182618</v>
      </c>
      <c r="N19" s="34">
        <v>169349</v>
      </c>
      <c r="O19" s="34">
        <v>164219</v>
      </c>
      <c r="P19" s="34">
        <v>162099</v>
      </c>
      <c r="Q19" s="34">
        <v>161547</v>
      </c>
      <c r="R19" s="34">
        <v>174962</v>
      </c>
      <c r="S19" s="34">
        <v>171507</v>
      </c>
      <c r="T19" s="34">
        <v>172142</v>
      </c>
      <c r="U19" s="34">
        <v>173126</v>
      </c>
      <c r="V19" s="34">
        <v>182668</v>
      </c>
      <c r="W19" s="34">
        <v>204836</v>
      </c>
      <c r="X19" s="34">
        <v>212513</v>
      </c>
      <c r="Y19" s="34">
        <v>213867</v>
      </c>
      <c r="Z19" s="34">
        <v>205425</v>
      </c>
      <c r="AA19" s="34">
        <v>189060</v>
      </c>
      <c r="AB19" s="34">
        <v>169058</v>
      </c>
      <c r="AC19" s="34">
        <v>156746</v>
      </c>
      <c r="AD19" s="34">
        <v>149730</v>
      </c>
      <c r="AE19" s="34">
        <v>144081</v>
      </c>
      <c r="AF19" s="34">
        <v>138819</v>
      </c>
      <c r="AG19" s="34">
        <v>135137</v>
      </c>
      <c r="AH19" s="34">
        <v>132199</v>
      </c>
      <c r="AI19" s="34">
        <v>131209</v>
      </c>
      <c r="AJ19" s="34">
        <v>131532</v>
      </c>
      <c r="AK19" s="34">
        <v>136317</v>
      </c>
      <c r="AL19" s="34">
        <v>138432</v>
      </c>
      <c r="AM19" s="34">
        <v>140896</v>
      </c>
      <c r="AN19" s="34">
        <v>142401</v>
      </c>
      <c r="AO19" s="34">
        <v>180985</v>
      </c>
      <c r="AP19" s="34">
        <v>176704</v>
      </c>
      <c r="AQ19" s="34">
        <v>185574</v>
      </c>
      <c r="AR19" s="34">
        <v>184401</v>
      </c>
      <c r="AS19" s="34">
        <v>182974</v>
      </c>
      <c r="AT19" s="34">
        <v>180969</v>
      </c>
      <c r="AU19" s="34">
        <v>183029</v>
      </c>
      <c r="AV19" s="34">
        <v>172500</v>
      </c>
      <c r="AW19" s="34">
        <v>154511</v>
      </c>
      <c r="AX19" s="34">
        <v>141622</v>
      </c>
      <c r="AY19" s="34">
        <v>138541</v>
      </c>
      <c r="AZ19" s="34">
        <v>132195</v>
      </c>
      <c r="BA19" s="34">
        <v>129258</v>
      </c>
      <c r="BB19" s="34">
        <v>122772</v>
      </c>
      <c r="BC19" s="34">
        <v>120533</v>
      </c>
      <c r="BD19" s="34">
        <v>120046</v>
      </c>
      <c r="BE19" s="34">
        <v>120990</v>
      </c>
      <c r="BF19" s="34">
        <v>129291</v>
      </c>
      <c r="BG19" s="34">
        <v>157466</v>
      </c>
      <c r="BH19" s="34">
        <v>162750</v>
      </c>
      <c r="BI19" s="34">
        <v>164649</v>
      </c>
      <c r="BJ19" s="34">
        <v>168615</v>
      </c>
      <c r="BK19" s="34">
        <v>168423</v>
      </c>
      <c r="BL19" s="34">
        <v>172048</v>
      </c>
      <c r="BM19" s="34">
        <v>178817</v>
      </c>
      <c r="BN19" s="34">
        <v>183031</v>
      </c>
      <c r="BO19" s="34">
        <v>181778</v>
      </c>
      <c r="BP19" s="34">
        <v>178530</v>
      </c>
      <c r="BQ19" s="34">
        <v>169962</v>
      </c>
      <c r="BR19" s="34">
        <v>164006</v>
      </c>
      <c r="BS19" s="34">
        <v>157495</v>
      </c>
      <c r="BT19" s="34">
        <v>154943</v>
      </c>
      <c r="BU19" s="34">
        <v>152819</v>
      </c>
      <c r="BV19" s="34">
        <v>150157</v>
      </c>
      <c r="BW19" s="34">
        <v>161527</v>
      </c>
      <c r="BX19" s="34">
        <v>159124</v>
      </c>
      <c r="BY19" s="34">
        <v>161243</v>
      </c>
      <c r="BZ19" s="34">
        <v>162487</v>
      </c>
      <c r="CA19" s="35">
        <v>163065</v>
      </c>
      <c r="CB19" s="36"/>
    </row>
    <row r="20" spans="1:83" s="32" customFormat="1" ht="12" x14ac:dyDescent="0.2">
      <c r="A20" s="31" t="s">
        <v>132</v>
      </c>
      <c r="C20" s="33" t="s">
        <v>131</v>
      </c>
      <c r="D20" s="37">
        <v>3064</v>
      </c>
      <c r="E20" s="37">
        <v>3360</v>
      </c>
      <c r="F20" s="37">
        <v>3270</v>
      </c>
      <c r="G20" s="37">
        <v>3852</v>
      </c>
      <c r="H20" s="37">
        <v>3967</v>
      </c>
      <c r="I20" s="37">
        <v>4040</v>
      </c>
      <c r="J20" s="37">
        <v>4693</v>
      </c>
      <c r="K20" s="37">
        <v>4840</v>
      </c>
      <c r="L20" s="37">
        <v>5294</v>
      </c>
      <c r="M20" s="37">
        <v>5301</v>
      </c>
      <c r="N20" s="37">
        <v>5786</v>
      </c>
      <c r="O20" s="37">
        <v>6104</v>
      </c>
      <c r="P20" s="37">
        <v>6875</v>
      </c>
      <c r="Q20" s="37">
        <v>7615</v>
      </c>
      <c r="R20" s="37">
        <v>8864</v>
      </c>
      <c r="S20" s="37">
        <v>9965</v>
      </c>
      <c r="T20" s="37">
        <v>11465</v>
      </c>
      <c r="U20" s="37">
        <v>12844</v>
      </c>
      <c r="V20" s="37">
        <v>14053</v>
      </c>
      <c r="W20" s="37">
        <v>15581</v>
      </c>
      <c r="X20" s="37">
        <v>17173</v>
      </c>
      <c r="Y20" s="37">
        <v>19062</v>
      </c>
      <c r="Z20" s="37">
        <v>20685</v>
      </c>
      <c r="AA20" s="37">
        <v>22187</v>
      </c>
      <c r="AB20" s="37">
        <v>23933</v>
      </c>
      <c r="AC20" s="37">
        <v>25684</v>
      </c>
      <c r="AD20" s="37">
        <v>27161</v>
      </c>
      <c r="AE20" s="37">
        <v>28889</v>
      </c>
      <c r="AF20" s="37">
        <v>30490</v>
      </c>
      <c r="AG20" s="37">
        <v>32371</v>
      </c>
      <c r="AH20" s="37">
        <v>33551</v>
      </c>
      <c r="AI20" s="37">
        <v>34715</v>
      </c>
      <c r="AJ20" s="37">
        <v>36038</v>
      </c>
      <c r="AK20" s="37">
        <v>37485</v>
      </c>
      <c r="AL20" s="37">
        <v>38087</v>
      </c>
      <c r="AM20" s="37">
        <v>38810</v>
      </c>
      <c r="AN20" s="37">
        <v>38343</v>
      </c>
      <c r="AO20" s="37">
        <v>0</v>
      </c>
      <c r="AP20" s="37">
        <v>0</v>
      </c>
      <c r="AQ20" s="37">
        <v>0</v>
      </c>
      <c r="AR20" s="37">
        <v>0</v>
      </c>
      <c r="AS20" s="37">
        <v>0</v>
      </c>
      <c r="AT20" s="37">
        <v>0</v>
      </c>
      <c r="AU20" s="37">
        <v>0</v>
      </c>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8"/>
      <c r="CB20" s="36"/>
    </row>
    <row r="21" spans="1:83" s="32" customFormat="1" ht="12" x14ac:dyDescent="0.2">
      <c r="A21" s="31" t="s">
        <v>133</v>
      </c>
      <c r="C21" s="33" t="s">
        <v>131</v>
      </c>
      <c r="D21" s="37">
        <v>65820</v>
      </c>
      <c r="E21" s="37">
        <v>67077</v>
      </c>
      <c r="F21" s="37">
        <v>64591</v>
      </c>
      <c r="G21" s="37">
        <v>140542</v>
      </c>
      <c r="H21" s="37">
        <v>156887</v>
      </c>
      <c r="I21" s="37">
        <v>135146</v>
      </c>
      <c r="J21" s="37">
        <v>127342</v>
      </c>
      <c r="K21" s="37">
        <v>103910</v>
      </c>
      <c r="L21" s="37">
        <v>108432</v>
      </c>
      <c r="M21" s="37">
        <v>109661</v>
      </c>
      <c r="N21" s="37">
        <v>110357</v>
      </c>
      <c r="O21" s="37">
        <v>108138</v>
      </c>
      <c r="P21" s="37">
        <v>105532</v>
      </c>
      <c r="Q21" s="37">
        <v>104195</v>
      </c>
      <c r="R21" s="37">
        <v>110229</v>
      </c>
      <c r="S21" s="37">
        <v>107983</v>
      </c>
      <c r="T21" s="37">
        <v>107284</v>
      </c>
      <c r="U21" s="37">
        <v>109840</v>
      </c>
      <c r="V21" s="37">
        <v>126186</v>
      </c>
      <c r="W21" s="37">
        <v>150873</v>
      </c>
      <c r="X21" s="37">
        <v>158148</v>
      </c>
      <c r="Y21" s="37">
        <v>160843</v>
      </c>
      <c r="Z21" s="37">
        <v>146320</v>
      </c>
      <c r="AA21" s="37">
        <v>130927</v>
      </c>
      <c r="AB21" s="37">
        <v>126590</v>
      </c>
      <c r="AC21" s="37">
        <v>123172</v>
      </c>
      <c r="AD21" s="37">
        <v>121968</v>
      </c>
      <c r="AE21" s="37">
        <v>122885</v>
      </c>
      <c r="AF21" s="37">
        <v>122872</v>
      </c>
      <c r="AG21" s="37">
        <v>127286</v>
      </c>
      <c r="AH21" s="37">
        <v>126825</v>
      </c>
      <c r="AI21" s="37">
        <v>130686</v>
      </c>
      <c r="AJ21" s="37">
        <v>136173</v>
      </c>
      <c r="AK21" s="37">
        <v>146690</v>
      </c>
      <c r="AL21" s="37">
        <v>156716</v>
      </c>
      <c r="AM21" s="37">
        <v>162437</v>
      </c>
      <c r="AN21" s="37">
        <v>169957</v>
      </c>
      <c r="AO21" s="37">
        <v>181304</v>
      </c>
      <c r="AP21" s="37">
        <v>173794</v>
      </c>
      <c r="AQ21" s="37">
        <v>177889</v>
      </c>
      <c r="AR21" s="37">
        <v>176393</v>
      </c>
      <c r="AS21" s="37">
        <v>177882</v>
      </c>
      <c r="AT21" s="37">
        <v>176350</v>
      </c>
      <c r="AU21" s="37">
        <v>211600</v>
      </c>
      <c r="AV21" s="37">
        <v>170308</v>
      </c>
      <c r="AW21" s="37">
        <v>170258</v>
      </c>
      <c r="AX21" s="37">
        <v>164428</v>
      </c>
      <c r="AY21" s="37">
        <v>169290</v>
      </c>
      <c r="AZ21" s="37">
        <v>164941</v>
      </c>
      <c r="BA21" s="37">
        <v>159075</v>
      </c>
      <c r="BB21" s="37">
        <v>161645</v>
      </c>
      <c r="BC21" s="37">
        <v>169994</v>
      </c>
      <c r="BD21" s="37">
        <v>173696</v>
      </c>
      <c r="BE21" s="37">
        <v>190479</v>
      </c>
      <c r="BF21" s="37">
        <v>201088</v>
      </c>
      <c r="BG21" s="37">
        <v>255245</v>
      </c>
      <c r="BH21" s="37">
        <v>262273</v>
      </c>
      <c r="BI21" s="37">
        <v>235303</v>
      </c>
      <c r="BJ21" s="37">
        <v>269640</v>
      </c>
      <c r="BK21" s="37">
        <v>295420</v>
      </c>
      <c r="BL21" s="37">
        <v>304280</v>
      </c>
      <c r="BM21" s="37">
        <v>319438</v>
      </c>
      <c r="BN21" s="37">
        <v>336639</v>
      </c>
      <c r="BO21" s="37">
        <v>342326</v>
      </c>
      <c r="BP21" s="37">
        <v>316176</v>
      </c>
      <c r="BQ21" s="37">
        <v>279897</v>
      </c>
      <c r="BR21" s="37">
        <v>281603</v>
      </c>
      <c r="BS21" s="37">
        <v>262069</v>
      </c>
      <c r="BT21" s="37">
        <v>259995</v>
      </c>
      <c r="BU21" s="37">
        <v>268952</v>
      </c>
      <c r="BV21" s="37">
        <v>266701</v>
      </c>
      <c r="BW21" s="37">
        <v>284553</v>
      </c>
      <c r="BX21" s="37">
        <v>237279</v>
      </c>
      <c r="BY21" s="37">
        <v>239923</v>
      </c>
      <c r="BZ21" s="37">
        <v>241646</v>
      </c>
      <c r="CA21" s="38">
        <v>239643</v>
      </c>
      <c r="CB21" s="36"/>
    </row>
    <row r="22" spans="1:83" s="32" customFormat="1" ht="12" x14ac:dyDescent="0.2">
      <c r="A22" s="31" t="s">
        <v>134</v>
      </c>
      <c r="C22" s="33" t="s">
        <v>131</v>
      </c>
      <c r="D22" s="37">
        <v>39068</v>
      </c>
      <c r="E22" s="37">
        <v>17695</v>
      </c>
      <c r="F22" s="37">
        <v>36319</v>
      </c>
      <c r="G22" s="37">
        <v>197488</v>
      </c>
      <c r="H22" s="37">
        <v>275112</v>
      </c>
      <c r="I22" s="37">
        <v>190666</v>
      </c>
      <c r="J22" s="37">
        <v>89264</v>
      </c>
      <c r="K22" s="37">
        <v>63171</v>
      </c>
      <c r="L22" s="37">
        <v>73718</v>
      </c>
      <c r="M22" s="37">
        <v>81918</v>
      </c>
      <c r="N22" s="37">
        <v>83443</v>
      </c>
      <c r="O22" s="37">
        <v>106605</v>
      </c>
      <c r="P22" s="37">
        <v>94563</v>
      </c>
      <c r="Q22" s="37">
        <v>98767</v>
      </c>
      <c r="R22" s="37">
        <v>130387</v>
      </c>
      <c r="S22" s="37">
        <v>134359</v>
      </c>
      <c r="T22" s="37">
        <v>119598</v>
      </c>
      <c r="U22" s="37">
        <v>103148</v>
      </c>
      <c r="V22" s="37">
        <v>138007</v>
      </c>
      <c r="W22" s="37">
        <v>151335</v>
      </c>
      <c r="X22" s="37">
        <v>148143</v>
      </c>
      <c r="Y22" s="37">
        <v>124411</v>
      </c>
      <c r="Z22" s="37">
        <v>105111</v>
      </c>
      <c r="AA22" s="37">
        <v>87018</v>
      </c>
      <c r="AB22" s="37">
        <v>91442</v>
      </c>
      <c r="AC22" s="37">
        <v>82564</v>
      </c>
      <c r="AD22" s="37">
        <v>73094</v>
      </c>
      <c r="AE22" s="37">
        <v>64203</v>
      </c>
      <c r="AF22" s="37">
        <v>72894</v>
      </c>
      <c r="AG22" s="37">
        <v>93689</v>
      </c>
      <c r="AH22" s="37">
        <v>90377</v>
      </c>
      <c r="AI22" s="37">
        <v>86775</v>
      </c>
      <c r="AJ22" s="37">
        <v>88592</v>
      </c>
      <c r="AK22" s="37">
        <v>111359</v>
      </c>
      <c r="AL22" s="37">
        <v>140829</v>
      </c>
      <c r="AM22" s="37">
        <v>167769</v>
      </c>
      <c r="AN22" s="37">
        <v>174049</v>
      </c>
      <c r="AO22" s="37">
        <v>189817</v>
      </c>
      <c r="AP22" s="37">
        <v>175728</v>
      </c>
      <c r="AQ22" s="37">
        <v>147439</v>
      </c>
      <c r="AR22" s="37">
        <v>141597</v>
      </c>
      <c r="AS22" s="37">
        <v>135527</v>
      </c>
      <c r="AT22" s="37">
        <v>134492</v>
      </c>
      <c r="AU22" s="37">
        <v>115434</v>
      </c>
      <c r="AV22" s="37">
        <v>99098</v>
      </c>
      <c r="AW22" s="37">
        <v>81498</v>
      </c>
      <c r="AX22" s="37">
        <v>66950</v>
      </c>
      <c r="AY22" s="37">
        <v>65157</v>
      </c>
      <c r="AZ22" s="37">
        <v>62693</v>
      </c>
      <c r="BA22" s="37">
        <v>62537</v>
      </c>
      <c r="BB22" s="37">
        <v>64514</v>
      </c>
      <c r="BC22" s="37">
        <v>72552</v>
      </c>
      <c r="BD22" s="37">
        <v>76884</v>
      </c>
      <c r="BE22" s="37">
        <v>86274</v>
      </c>
      <c r="BF22" s="37">
        <v>85017</v>
      </c>
      <c r="BG22" s="37">
        <v>104125</v>
      </c>
      <c r="BH22" s="37">
        <v>107454</v>
      </c>
      <c r="BI22" s="37">
        <v>121751</v>
      </c>
      <c r="BJ22" s="37">
        <v>129711</v>
      </c>
      <c r="BK22" s="37">
        <v>161454</v>
      </c>
      <c r="BL22" s="37">
        <v>196110</v>
      </c>
      <c r="BM22" s="37">
        <v>158700</v>
      </c>
      <c r="BN22" s="37">
        <v>156669</v>
      </c>
      <c r="BO22" s="37">
        <v>149674</v>
      </c>
      <c r="BP22" s="37">
        <v>132272</v>
      </c>
      <c r="BQ22" s="37">
        <v>107802</v>
      </c>
      <c r="BR22" s="37">
        <v>109222</v>
      </c>
      <c r="BS22" s="37">
        <v>109511</v>
      </c>
      <c r="BT22" s="37">
        <v>125505</v>
      </c>
      <c r="BU22" s="37">
        <v>129001</v>
      </c>
      <c r="BV22" s="37">
        <v>128009</v>
      </c>
      <c r="BW22" s="37">
        <v>144545</v>
      </c>
      <c r="BX22" s="37">
        <v>129572</v>
      </c>
      <c r="BY22" s="37">
        <v>132277</v>
      </c>
      <c r="BZ22" s="37">
        <v>133358</v>
      </c>
      <c r="CA22" s="38">
        <v>138713</v>
      </c>
      <c r="CB22" s="36"/>
    </row>
    <row r="23" spans="1:83" s="32" customFormat="1" ht="12" x14ac:dyDescent="0.2">
      <c r="A23" s="31" t="s">
        <v>135</v>
      </c>
      <c r="C23" s="33" t="s">
        <v>131</v>
      </c>
      <c r="D23" s="37">
        <v>5144</v>
      </c>
      <c r="E23" s="37">
        <v>2625</v>
      </c>
      <c r="F23" s="37">
        <v>6161</v>
      </c>
      <c r="G23" s="37">
        <v>12448</v>
      </c>
      <c r="H23" s="37">
        <v>16960</v>
      </c>
      <c r="I23" s="37">
        <v>21140</v>
      </c>
      <c r="J23" s="37">
        <v>21075</v>
      </c>
      <c r="K23" s="37">
        <v>20678</v>
      </c>
      <c r="L23" s="37">
        <v>26995</v>
      </c>
      <c r="M23" s="37">
        <v>32154</v>
      </c>
      <c r="N23" s="37">
        <v>30074</v>
      </c>
      <c r="O23" s="37">
        <v>38783</v>
      </c>
      <c r="P23" s="37">
        <v>41384</v>
      </c>
      <c r="Q23" s="37">
        <v>43093</v>
      </c>
      <c r="R23" s="37">
        <v>45562</v>
      </c>
      <c r="S23" s="37">
        <v>49266</v>
      </c>
      <c r="T23" s="37">
        <v>48733</v>
      </c>
      <c r="U23" s="37">
        <v>44312</v>
      </c>
      <c r="V23" s="37">
        <v>44639</v>
      </c>
      <c r="W23" s="37">
        <v>45878</v>
      </c>
      <c r="X23" s="37">
        <v>45161</v>
      </c>
      <c r="Y23" s="37">
        <v>45563</v>
      </c>
      <c r="Z23" s="37">
        <v>42066</v>
      </c>
      <c r="AA23" s="37">
        <v>38133</v>
      </c>
      <c r="AB23" s="37">
        <v>38475</v>
      </c>
      <c r="AC23" s="37">
        <v>38135</v>
      </c>
      <c r="AD23" s="37">
        <v>35579</v>
      </c>
      <c r="AE23" s="37">
        <v>33899</v>
      </c>
      <c r="AF23" s="37">
        <v>33792</v>
      </c>
      <c r="AG23" s="37">
        <v>35444</v>
      </c>
      <c r="AH23" s="37">
        <v>35535</v>
      </c>
      <c r="AI23" s="37">
        <v>34900</v>
      </c>
      <c r="AJ23" s="37">
        <v>34824</v>
      </c>
      <c r="AK23" s="37">
        <v>39351</v>
      </c>
      <c r="AL23" s="37">
        <v>45108</v>
      </c>
      <c r="AM23" s="37">
        <v>49355</v>
      </c>
      <c r="AN23" s="37">
        <v>56079</v>
      </c>
      <c r="AO23" s="37">
        <v>63380</v>
      </c>
      <c r="AP23" s="37">
        <v>66265</v>
      </c>
      <c r="AQ23" s="37">
        <v>68091</v>
      </c>
      <c r="AR23" s="37">
        <v>67070</v>
      </c>
      <c r="AS23" s="37">
        <v>66181</v>
      </c>
      <c r="AT23" s="37">
        <v>61924</v>
      </c>
      <c r="AU23" s="37">
        <v>59432</v>
      </c>
      <c r="AV23" s="37">
        <v>58610</v>
      </c>
      <c r="AW23" s="37">
        <v>59855</v>
      </c>
      <c r="AX23" s="37">
        <v>53424</v>
      </c>
      <c r="AY23" s="37">
        <v>52278</v>
      </c>
      <c r="AZ23" s="37">
        <v>51966</v>
      </c>
      <c r="BA23" s="37">
        <v>53320</v>
      </c>
      <c r="BB23" s="37">
        <v>53667</v>
      </c>
      <c r="BC23" s="37">
        <v>54732</v>
      </c>
      <c r="BD23" s="37">
        <v>54299</v>
      </c>
      <c r="BE23" s="37">
        <v>57403</v>
      </c>
      <c r="BF23" s="37">
        <v>66271</v>
      </c>
      <c r="BG23" s="37">
        <v>77597</v>
      </c>
      <c r="BH23" s="37">
        <v>84171</v>
      </c>
      <c r="BI23" s="37">
        <v>87058</v>
      </c>
      <c r="BJ23" s="37">
        <v>89630</v>
      </c>
      <c r="BK23" s="37">
        <v>93209</v>
      </c>
      <c r="BL23" s="37">
        <v>93688</v>
      </c>
      <c r="BM23" s="37">
        <v>92871</v>
      </c>
      <c r="BN23" s="37">
        <v>91835</v>
      </c>
      <c r="BO23" s="37">
        <v>86169</v>
      </c>
      <c r="BP23" s="37">
        <v>79731</v>
      </c>
      <c r="BQ23" s="37">
        <v>69256</v>
      </c>
      <c r="BR23" s="37">
        <v>68551</v>
      </c>
      <c r="BS23" s="37">
        <v>68143</v>
      </c>
      <c r="BT23" s="37">
        <v>73150</v>
      </c>
      <c r="BU23" s="37">
        <v>76663</v>
      </c>
      <c r="BV23" s="37">
        <v>76080</v>
      </c>
      <c r="BW23" s="37">
        <v>92634</v>
      </c>
      <c r="BX23" s="37">
        <v>88250</v>
      </c>
      <c r="BY23" s="37">
        <v>87276</v>
      </c>
      <c r="BZ23" s="37">
        <v>82448</v>
      </c>
      <c r="CA23" s="38">
        <v>79169</v>
      </c>
      <c r="CB23" s="36"/>
    </row>
    <row r="24" spans="1:83" s="32" customFormat="1" ht="12" x14ac:dyDescent="0.2">
      <c r="A24" s="31" t="s">
        <v>136</v>
      </c>
      <c r="C24" s="33" t="s">
        <v>131</v>
      </c>
      <c r="D24" s="37">
        <v>2264</v>
      </c>
      <c r="E24" s="37">
        <v>1133</v>
      </c>
      <c r="F24" s="37">
        <v>3291</v>
      </c>
      <c r="G24" s="37">
        <v>20737</v>
      </c>
      <c r="H24" s="37">
        <v>33590</v>
      </c>
      <c r="I24" s="37">
        <v>19319</v>
      </c>
      <c r="J24" s="37">
        <v>2925</v>
      </c>
      <c r="K24" s="37">
        <v>7284</v>
      </c>
      <c r="L24" s="37">
        <v>9776</v>
      </c>
      <c r="M24" s="37">
        <v>10850</v>
      </c>
      <c r="N24" s="37">
        <v>15249</v>
      </c>
      <c r="O24" s="37">
        <v>10287</v>
      </c>
      <c r="P24" s="37">
        <v>9991</v>
      </c>
      <c r="Q24" s="37">
        <v>7766</v>
      </c>
      <c r="R24" s="37">
        <v>5731</v>
      </c>
      <c r="S24" s="37">
        <v>8376</v>
      </c>
      <c r="T24" s="37">
        <v>6488</v>
      </c>
      <c r="U24" s="37">
        <v>6883</v>
      </c>
      <c r="V24" s="37">
        <v>15726</v>
      </c>
      <c r="W24" s="37">
        <v>6652</v>
      </c>
      <c r="X24" s="37">
        <v>8849</v>
      </c>
      <c r="Y24" s="37">
        <v>6442</v>
      </c>
      <c r="Z24" s="37">
        <v>5088</v>
      </c>
      <c r="AA24" s="37">
        <v>6341</v>
      </c>
      <c r="AB24" s="37">
        <v>5721</v>
      </c>
      <c r="AC24" s="37">
        <v>5418</v>
      </c>
      <c r="AD24" s="37">
        <v>5580</v>
      </c>
      <c r="AE24" s="37">
        <v>6269</v>
      </c>
      <c r="AF24" s="37">
        <v>7146</v>
      </c>
      <c r="AG24" s="37">
        <v>6566</v>
      </c>
      <c r="AH24" s="37">
        <v>4583</v>
      </c>
      <c r="AI24" s="37">
        <v>5943</v>
      </c>
      <c r="AJ24" s="37">
        <v>5559</v>
      </c>
      <c r="AK24" s="37">
        <v>7778</v>
      </c>
      <c r="AL24" s="37">
        <v>10798</v>
      </c>
      <c r="AM24" s="37">
        <v>9666</v>
      </c>
      <c r="AN24" s="37">
        <v>9358</v>
      </c>
      <c r="AO24" s="37">
        <v>11030</v>
      </c>
      <c r="AP24" s="37">
        <v>10254</v>
      </c>
      <c r="AQ24" s="37">
        <v>9555</v>
      </c>
      <c r="AR24" s="37">
        <v>9626</v>
      </c>
      <c r="AS24" s="37">
        <v>9962</v>
      </c>
      <c r="AT24" s="37">
        <v>8664</v>
      </c>
      <c r="AU24" s="37">
        <v>8529</v>
      </c>
      <c r="AV24" s="37">
        <v>8427</v>
      </c>
      <c r="AW24" s="37">
        <v>7168</v>
      </c>
      <c r="AX24" s="37">
        <v>9259</v>
      </c>
      <c r="AY24" s="37">
        <v>8228</v>
      </c>
      <c r="AZ24" s="37">
        <v>10271</v>
      </c>
      <c r="BA24" s="37">
        <v>8437</v>
      </c>
      <c r="BB24" s="37">
        <v>7969</v>
      </c>
      <c r="BC24" s="37">
        <v>7749</v>
      </c>
      <c r="BD24" s="37">
        <v>7207</v>
      </c>
      <c r="BE24" s="37">
        <v>7517</v>
      </c>
      <c r="BF24" s="37">
        <v>8991</v>
      </c>
      <c r="BG24" s="37">
        <v>8824</v>
      </c>
      <c r="BH24" s="37">
        <v>7906</v>
      </c>
      <c r="BI24" s="37">
        <v>9126</v>
      </c>
      <c r="BJ24" s="37">
        <v>11726</v>
      </c>
      <c r="BK24" s="37">
        <v>16881</v>
      </c>
      <c r="BL24" s="37">
        <v>26268</v>
      </c>
      <c r="BM24" s="37">
        <v>31400</v>
      </c>
      <c r="BN24" s="37">
        <v>26120</v>
      </c>
      <c r="BO24" s="37">
        <v>18185</v>
      </c>
      <c r="BP24" s="37">
        <v>12749</v>
      </c>
      <c r="BQ24" s="37">
        <v>8929</v>
      </c>
      <c r="BR24" s="37">
        <v>9159</v>
      </c>
      <c r="BS24" s="37">
        <v>6070</v>
      </c>
      <c r="BT24" s="37">
        <v>7324</v>
      </c>
      <c r="BU24" s="37">
        <v>7161</v>
      </c>
      <c r="BV24" s="37">
        <v>7212</v>
      </c>
      <c r="BW24" s="37">
        <v>9801</v>
      </c>
      <c r="BX24" s="37">
        <v>9660</v>
      </c>
      <c r="BY24" s="37">
        <v>9474</v>
      </c>
      <c r="BZ24" s="37">
        <v>9883</v>
      </c>
      <c r="CA24" s="38">
        <v>9427</v>
      </c>
      <c r="CB24" s="36"/>
    </row>
    <row r="25" spans="1:83" s="32" customFormat="1" ht="12" x14ac:dyDescent="0.2">
      <c r="A25" s="31" t="s">
        <v>137</v>
      </c>
      <c r="C25" s="33" t="s">
        <v>131</v>
      </c>
      <c r="D25" s="37">
        <v>0</v>
      </c>
      <c r="E25" s="37">
        <v>0</v>
      </c>
      <c r="F25" s="37">
        <v>0</v>
      </c>
      <c r="G25" s="37">
        <v>0</v>
      </c>
      <c r="H25" s="37">
        <v>0</v>
      </c>
      <c r="I25" s="37">
        <v>0</v>
      </c>
      <c r="J25" s="37">
        <v>0</v>
      </c>
      <c r="K25" s="37">
        <v>581</v>
      </c>
      <c r="L25" s="37">
        <v>0</v>
      </c>
      <c r="M25" s="37">
        <v>526</v>
      </c>
      <c r="N25" s="37">
        <v>380</v>
      </c>
      <c r="O25" s="37">
        <v>384</v>
      </c>
      <c r="P25" s="37">
        <v>205</v>
      </c>
      <c r="Q25" s="37">
        <v>201</v>
      </c>
      <c r="R25" s="37">
        <v>3210</v>
      </c>
      <c r="S25" s="37">
        <v>4196</v>
      </c>
      <c r="T25" s="37">
        <v>4517</v>
      </c>
      <c r="U25" s="37">
        <v>4371</v>
      </c>
      <c r="V25" s="37">
        <v>4468</v>
      </c>
      <c r="W25" s="37">
        <v>3343</v>
      </c>
      <c r="X25" s="37">
        <v>3874</v>
      </c>
      <c r="Y25" s="37">
        <v>3194</v>
      </c>
      <c r="Z25" s="37">
        <v>3546</v>
      </c>
      <c r="AA25" s="37">
        <v>3940</v>
      </c>
      <c r="AB25" s="37">
        <v>4507</v>
      </c>
      <c r="AC25" s="37">
        <v>4862</v>
      </c>
      <c r="AD25" s="37">
        <v>5177</v>
      </c>
      <c r="AE25" s="37">
        <v>4815</v>
      </c>
      <c r="AF25" s="37">
        <v>4761</v>
      </c>
      <c r="AG25" s="37">
        <v>4491</v>
      </c>
      <c r="AH25" s="37">
        <v>4488</v>
      </c>
      <c r="AI25" s="37">
        <v>4617</v>
      </c>
      <c r="AJ25" s="37">
        <v>3902</v>
      </c>
      <c r="AK25" s="37">
        <v>4695</v>
      </c>
      <c r="AL25" s="37">
        <v>4807</v>
      </c>
      <c r="AM25" s="37">
        <v>5754</v>
      </c>
      <c r="AN25" s="37">
        <v>5524</v>
      </c>
      <c r="AO25" s="37">
        <v>5801</v>
      </c>
      <c r="AP25" s="37">
        <v>5482</v>
      </c>
      <c r="AQ25" s="37">
        <v>5820</v>
      </c>
      <c r="AR25" s="37">
        <v>5842</v>
      </c>
      <c r="AS25" s="37">
        <v>5766</v>
      </c>
      <c r="AT25" s="37">
        <v>5345</v>
      </c>
      <c r="AU25" s="37">
        <v>5389</v>
      </c>
      <c r="AV25" s="37">
        <v>5975</v>
      </c>
      <c r="AW25" s="37">
        <v>6169</v>
      </c>
      <c r="AX25" s="37">
        <v>5369</v>
      </c>
      <c r="AY25" s="37">
        <v>5134</v>
      </c>
      <c r="AZ25" s="37">
        <v>6315</v>
      </c>
      <c r="BA25" s="37">
        <v>6042</v>
      </c>
      <c r="BB25" s="37">
        <v>5541</v>
      </c>
      <c r="BC25" s="37">
        <v>5128</v>
      </c>
      <c r="BD25" s="37">
        <v>4991</v>
      </c>
      <c r="BE25" s="37">
        <v>5094</v>
      </c>
      <c r="BF25" s="37">
        <v>5520</v>
      </c>
      <c r="BG25" s="37">
        <v>5606</v>
      </c>
      <c r="BH25" s="37">
        <v>5006</v>
      </c>
      <c r="BI25" s="37">
        <v>5174</v>
      </c>
      <c r="BJ25" s="37">
        <v>5454</v>
      </c>
      <c r="BK25" s="37">
        <v>4864</v>
      </c>
      <c r="BL25" s="37">
        <v>3362</v>
      </c>
      <c r="BM25" s="37">
        <v>4492</v>
      </c>
      <c r="BN25" s="37">
        <v>2599</v>
      </c>
      <c r="BO25" s="37">
        <v>2060</v>
      </c>
      <c r="BP25" s="37">
        <v>1866</v>
      </c>
      <c r="BQ25" s="37">
        <v>1616</v>
      </c>
      <c r="BR25" s="37">
        <v>1520</v>
      </c>
      <c r="BS25" s="37">
        <v>1207</v>
      </c>
      <c r="BT25" s="37">
        <v>1318</v>
      </c>
      <c r="BU25" s="37">
        <v>1382</v>
      </c>
      <c r="BV25" s="37">
        <v>1298</v>
      </c>
      <c r="BW25" s="37">
        <v>1583</v>
      </c>
      <c r="BX25" s="37">
        <v>1353</v>
      </c>
      <c r="BY25" s="37">
        <v>1329</v>
      </c>
      <c r="BZ25" s="37">
        <v>1389</v>
      </c>
      <c r="CA25" s="38">
        <v>1311</v>
      </c>
      <c r="CB25" s="36"/>
    </row>
    <row r="26" spans="1:83" s="32" customFormat="1" ht="12" x14ac:dyDescent="0.2">
      <c r="A26" s="31" t="s">
        <v>138</v>
      </c>
      <c r="C26" s="33" t="s">
        <v>131</v>
      </c>
      <c r="D26" s="37">
        <v>0</v>
      </c>
      <c r="E26" s="37">
        <v>0</v>
      </c>
      <c r="F26" s="37">
        <v>1455</v>
      </c>
      <c r="G26" s="37">
        <v>4523</v>
      </c>
      <c r="H26" s="37">
        <v>6330</v>
      </c>
      <c r="I26" s="37">
        <v>2902</v>
      </c>
      <c r="J26" s="37">
        <v>820</v>
      </c>
      <c r="K26" s="37">
        <v>8630</v>
      </c>
      <c r="L26" s="37">
        <v>0</v>
      </c>
      <c r="M26" s="37">
        <v>0</v>
      </c>
      <c r="N26" s="37">
        <v>510</v>
      </c>
      <c r="O26" s="37">
        <v>0</v>
      </c>
      <c r="P26" s="37">
        <v>0</v>
      </c>
      <c r="Q26" s="37">
        <v>0</v>
      </c>
      <c r="R26" s="37">
        <v>2158</v>
      </c>
      <c r="S26" s="37">
        <v>6</v>
      </c>
      <c r="T26" s="37">
        <v>0</v>
      </c>
      <c r="U26" s="37">
        <v>0</v>
      </c>
      <c r="V26" s="37">
        <v>8739</v>
      </c>
      <c r="W26" s="37">
        <v>6184</v>
      </c>
      <c r="X26" s="37">
        <v>3046</v>
      </c>
      <c r="Y26" s="37">
        <v>5496</v>
      </c>
      <c r="Z26" s="37">
        <v>25</v>
      </c>
      <c r="AA26" s="37">
        <v>0</v>
      </c>
      <c r="AB26" s="37">
        <v>0</v>
      </c>
      <c r="AC26" s="37">
        <v>0</v>
      </c>
      <c r="AD26" s="37">
        <v>0</v>
      </c>
      <c r="AE26" s="37">
        <v>632</v>
      </c>
      <c r="AF26" s="37">
        <v>502</v>
      </c>
      <c r="AG26" s="37">
        <v>755</v>
      </c>
      <c r="AH26" s="37">
        <v>1358</v>
      </c>
      <c r="AI26" s="37">
        <v>2134</v>
      </c>
      <c r="AJ26" s="37">
        <v>3549</v>
      </c>
      <c r="AK26" s="37">
        <v>6433</v>
      </c>
      <c r="AL26" s="37">
        <v>5569</v>
      </c>
      <c r="AM26" s="37">
        <v>2308</v>
      </c>
      <c r="AN26" s="37">
        <v>5738</v>
      </c>
      <c r="AO26" s="37">
        <v>10179</v>
      </c>
      <c r="AP26" s="37">
        <v>10188</v>
      </c>
      <c r="AQ26" s="37">
        <v>4948</v>
      </c>
      <c r="AR26" s="37">
        <v>2292</v>
      </c>
      <c r="AS26" s="37">
        <v>1584</v>
      </c>
      <c r="AT26" s="37">
        <v>790</v>
      </c>
      <c r="AU26" s="37">
        <v>4393</v>
      </c>
      <c r="AV26" s="37">
        <v>7431</v>
      </c>
      <c r="AW26" s="37">
        <v>7147</v>
      </c>
      <c r="AX26" s="37">
        <v>6397</v>
      </c>
      <c r="AY26" s="37">
        <v>8043</v>
      </c>
      <c r="AZ26" s="37">
        <v>4701</v>
      </c>
      <c r="BA26" s="37">
        <v>11018</v>
      </c>
      <c r="BB26" s="37">
        <v>3877</v>
      </c>
      <c r="BC26" s="37">
        <v>7584</v>
      </c>
      <c r="BD26" s="37">
        <v>10158</v>
      </c>
      <c r="BE26" s="37">
        <v>7280</v>
      </c>
      <c r="BF26" s="37">
        <v>5938</v>
      </c>
      <c r="BG26" s="37">
        <v>5547</v>
      </c>
      <c r="BH26" s="37">
        <v>10434</v>
      </c>
      <c r="BI26" s="37">
        <v>10022</v>
      </c>
      <c r="BJ26" s="37">
        <v>5872</v>
      </c>
      <c r="BK26" s="37">
        <v>3419</v>
      </c>
      <c r="BL26" s="37">
        <v>12137</v>
      </c>
      <c r="BM26" s="37">
        <v>-1396</v>
      </c>
      <c r="BN26" s="37">
        <v>6431</v>
      </c>
      <c r="BO26" s="37">
        <v>3204</v>
      </c>
      <c r="BP26" s="37">
        <v>8089</v>
      </c>
      <c r="BQ26" s="37">
        <v>4901</v>
      </c>
      <c r="BR26" s="37">
        <v>12158</v>
      </c>
      <c r="BS26" s="37">
        <v>7964</v>
      </c>
      <c r="BT26" s="37">
        <v>9782</v>
      </c>
      <c r="BU26" s="37">
        <v>15646</v>
      </c>
      <c r="BV26" s="37">
        <v>1961</v>
      </c>
      <c r="BW26" s="37">
        <v>1557</v>
      </c>
      <c r="BX26" s="37">
        <v>238</v>
      </c>
      <c r="BY26" s="37">
        <v>263</v>
      </c>
      <c r="BZ26" s="37">
        <v>225</v>
      </c>
      <c r="CA26" s="38">
        <v>217</v>
      </c>
      <c r="CB26" s="36"/>
    </row>
    <row r="27" spans="1:83" s="39" customFormat="1" ht="12" x14ac:dyDescent="0.2">
      <c r="A27" s="31" t="s">
        <v>139</v>
      </c>
      <c r="C27" s="40" t="s">
        <v>131</v>
      </c>
      <c r="D27" s="37">
        <v>-8409</v>
      </c>
      <c r="E27" s="37">
        <v>-4808</v>
      </c>
      <c r="F27" s="37">
        <v>-1832</v>
      </c>
      <c r="G27" s="37">
        <v>-1493</v>
      </c>
      <c r="H27" s="37">
        <v>-1495</v>
      </c>
      <c r="I27" s="37">
        <v>-1661</v>
      </c>
      <c r="J27" s="37">
        <v>-2244</v>
      </c>
      <c r="K27" s="37">
        <v>-2792</v>
      </c>
      <c r="L27" s="37">
        <v>-2934</v>
      </c>
      <c r="M27" s="37">
        <v>-2334</v>
      </c>
      <c r="N27" s="37">
        <v>1525</v>
      </c>
      <c r="O27" s="37">
        <v>1556</v>
      </c>
      <c r="P27" s="37">
        <v>1870</v>
      </c>
      <c r="Q27" s="37">
        <v>427</v>
      </c>
      <c r="R27" s="37">
        <v>671</v>
      </c>
      <c r="S27" s="37">
        <v>-722</v>
      </c>
      <c r="T27" s="37">
        <v>-1208</v>
      </c>
      <c r="U27" s="37">
        <v>-1306</v>
      </c>
      <c r="V27" s="37">
        <v>-1460</v>
      </c>
      <c r="W27" s="37">
        <v>-870</v>
      </c>
      <c r="X27" s="37">
        <v>-926</v>
      </c>
      <c r="Y27" s="37">
        <v>-763</v>
      </c>
      <c r="Z27" s="37">
        <v>-772</v>
      </c>
      <c r="AA27" s="37">
        <v>-628</v>
      </c>
      <c r="AB27" s="37">
        <v>-538</v>
      </c>
      <c r="AC27" s="37">
        <v>-511</v>
      </c>
      <c r="AD27" s="37">
        <v>-699</v>
      </c>
      <c r="AE27" s="37">
        <v>-696</v>
      </c>
      <c r="AF27" s="37">
        <v>-545</v>
      </c>
      <c r="AG27" s="37">
        <v>-591</v>
      </c>
      <c r="AH27" s="37">
        <v>-474</v>
      </c>
      <c r="AI27" s="37">
        <v>-1445</v>
      </c>
      <c r="AJ27" s="37">
        <v>-1933</v>
      </c>
      <c r="AK27" s="37">
        <v>-1560</v>
      </c>
      <c r="AL27" s="37">
        <v>-1595</v>
      </c>
      <c r="AM27" s="37">
        <v>-784</v>
      </c>
      <c r="AN27" s="37">
        <v>-1345</v>
      </c>
      <c r="AO27" s="37">
        <v>-894</v>
      </c>
      <c r="AP27" s="37">
        <v>-1418</v>
      </c>
      <c r="AQ27" s="37">
        <v>-1533</v>
      </c>
      <c r="AR27" s="37">
        <v>-1522</v>
      </c>
      <c r="AS27" s="37">
        <v>-1224</v>
      </c>
      <c r="AT27" s="37">
        <v>-1457</v>
      </c>
      <c r="AU27" s="37">
        <v>-72128</v>
      </c>
      <c r="AV27" s="37">
        <v>-9919</v>
      </c>
      <c r="AW27" s="37">
        <v>-2319</v>
      </c>
      <c r="AX27" s="37">
        <v>-1381</v>
      </c>
      <c r="AY27" s="37">
        <v>-2711</v>
      </c>
      <c r="AZ27" s="37">
        <v>-905</v>
      </c>
      <c r="BA27" s="37">
        <v>-2051</v>
      </c>
      <c r="BB27" s="37">
        <v>-3185</v>
      </c>
      <c r="BC27" s="37">
        <v>-1164</v>
      </c>
      <c r="BD27" s="37">
        <v>-2389</v>
      </c>
      <c r="BE27" s="37">
        <v>-1822</v>
      </c>
      <c r="BF27" s="37">
        <v>-2300</v>
      </c>
      <c r="BG27" s="37">
        <v>-1576</v>
      </c>
      <c r="BH27" s="37">
        <v>-684</v>
      </c>
      <c r="BI27" s="37">
        <v>-1606</v>
      </c>
      <c r="BJ27" s="37">
        <v>-3080</v>
      </c>
      <c r="BK27" s="37">
        <v>-2295</v>
      </c>
      <c r="BL27" s="37">
        <v>-1823</v>
      </c>
      <c r="BM27" s="37">
        <v>-1412</v>
      </c>
      <c r="BN27" s="37">
        <v>-1829</v>
      </c>
      <c r="BO27" s="37">
        <v>-2352</v>
      </c>
      <c r="BP27" s="37">
        <v>-505</v>
      </c>
      <c r="BQ27" s="37">
        <v>-1824</v>
      </c>
      <c r="BR27" s="37">
        <v>-2028</v>
      </c>
      <c r="BS27" s="37">
        <v>-1952</v>
      </c>
      <c r="BT27" s="37">
        <v>-834</v>
      </c>
      <c r="BU27" s="37">
        <v>-459</v>
      </c>
      <c r="BV27" s="37">
        <v>-1188</v>
      </c>
      <c r="BW27" s="37">
        <v>-1134</v>
      </c>
      <c r="BX27" s="37">
        <v>-911</v>
      </c>
      <c r="BY27" s="37">
        <v>-1134</v>
      </c>
      <c r="BZ27" s="37">
        <v>-1081</v>
      </c>
      <c r="CA27" s="38">
        <v>-1320</v>
      </c>
      <c r="CB27" s="41"/>
    </row>
    <row r="28" spans="1:83" s="32" customFormat="1" ht="12" x14ac:dyDescent="0.2">
      <c r="A28" s="31"/>
      <c r="B28" s="32" t="s">
        <v>140</v>
      </c>
      <c r="C28" s="33" t="s">
        <v>131</v>
      </c>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v>51951</v>
      </c>
      <c r="BY28" s="37">
        <v>43962</v>
      </c>
      <c r="BZ28" s="37">
        <v>43041</v>
      </c>
      <c r="CA28" s="38">
        <v>42138</v>
      </c>
      <c r="CB28" s="36"/>
      <c r="CC28" s="36"/>
      <c r="CD28" s="36"/>
      <c r="CE28" s="36"/>
    </row>
    <row r="29" spans="1:83" s="32" customFormat="1" ht="12" x14ac:dyDescent="0.2">
      <c r="A29" s="31"/>
      <c r="B29" s="32" t="s">
        <v>141</v>
      </c>
      <c r="C29" s="33" t="s">
        <v>131</v>
      </c>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v>19604</v>
      </c>
      <c r="BY29" s="42">
        <v>19198</v>
      </c>
      <c r="BZ29" s="42">
        <v>18795</v>
      </c>
      <c r="CA29" s="43">
        <v>18401</v>
      </c>
      <c r="CB29" s="36"/>
      <c r="CC29" s="36"/>
      <c r="CD29" s="36"/>
      <c r="CE29" s="36"/>
    </row>
    <row r="30" spans="1:83" s="39" customFormat="1" ht="12" x14ac:dyDescent="0.2">
      <c r="A30" s="44"/>
      <c r="B30" s="44" t="s">
        <v>144</v>
      </c>
      <c r="C30" s="45" t="s">
        <v>131</v>
      </c>
      <c r="D30" s="34">
        <v>198457</v>
      </c>
      <c r="E30" s="34">
        <v>185336</v>
      </c>
      <c r="F30" s="34">
        <v>210079</v>
      </c>
      <c r="G30" s="34">
        <v>533706</v>
      </c>
      <c r="H30" s="34">
        <v>699185</v>
      </c>
      <c r="I30" s="34">
        <v>583058</v>
      </c>
      <c r="J30" s="34">
        <v>445860</v>
      </c>
      <c r="K30" s="34">
        <v>397573</v>
      </c>
      <c r="L30" s="34">
        <v>402192</v>
      </c>
      <c r="M30" s="34">
        <v>420695</v>
      </c>
      <c r="N30" s="34">
        <v>416672</v>
      </c>
      <c r="O30" s="34">
        <v>436075</v>
      </c>
      <c r="P30" s="34">
        <v>422520</v>
      </c>
      <c r="Q30" s="34">
        <v>423610</v>
      </c>
      <c r="R30" s="34">
        <v>481776</v>
      </c>
      <c r="S30" s="34">
        <v>484935</v>
      </c>
      <c r="T30" s="34">
        <v>469019</v>
      </c>
      <c r="U30" s="34">
        <v>453217</v>
      </c>
      <c r="V30" s="34">
        <v>533025</v>
      </c>
      <c r="W30" s="34">
        <v>583810</v>
      </c>
      <c r="X30" s="34">
        <v>595981</v>
      </c>
      <c r="Y30" s="34">
        <v>578116</v>
      </c>
      <c r="Z30" s="34">
        <v>527494</v>
      </c>
      <c r="AA30" s="34">
        <v>476979</v>
      </c>
      <c r="AB30" s="34">
        <v>459188</v>
      </c>
      <c r="AC30" s="34">
        <v>436071</v>
      </c>
      <c r="AD30" s="34">
        <v>417590</v>
      </c>
      <c r="AE30" s="34">
        <v>404975</v>
      </c>
      <c r="AF30" s="34">
        <v>410732</v>
      </c>
      <c r="AG30" s="34">
        <v>435149</v>
      </c>
      <c r="AH30" s="34">
        <v>428442</v>
      </c>
      <c r="AI30" s="34">
        <v>429534</v>
      </c>
      <c r="AJ30" s="34">
        <v>438236</v>
      </c>
      <c r="AK30" s="34">
        <v>488549</v>
      </c>
      <c r="AL30" s="34">
        <v>538753</v>
      </c>
      <c r="AM30" s="34">
        <v>576213</v>
      </c>
      <c r="AN30" s="34">
        <v>600105</v>
      </c>
      <c r="AO30" s="34">
        <v>641601</v>
      </c>
      <c r="AP30" s="34">
        <v>616997</v>
      </c>
      <c r="AQ30" s="34">
        <v>597783</v>
      </c>
      <c r="AR30" s="34">
        <v>585700</v>
      </c>
      <c r="AS30" s="34">
        <v>578651</v>
      </c>
      <c r="AT30" s="34">
        <v>567078</v>
      </c>
      <c r="AU30" s="34">
        <v>515676</v>
      </c>
      <c r="AV30" s="34">
        <v>512430</v>
      </c>
      <c r="AW30" s="34">
        <v>484288</v>
      </c>
      <c r="AX30" s="34">
        <v>446068</v>
      </c>
      <c r="AY30" s="34">
        <v>443961</v>
      </c>
      <c r="AZ30" s="34">
        <v>432177</v>
      </c>
      <c r="BA30" s="34">
        <v>427635</v>
      </c>
      <c r="BB30" s="34">
        <v>416800</v>
      </c>
      <c r="BC30" s="34">
        <v>437108</v>
      </c>
      <c r="BD30" s="34">
        <v>444891</v>
      </c>
      <c r="BE30" s="34">
        <v>473215</v>
      </c>
      <c r="BF30" s="34">
        <v>499815</v>
      </c>
      <c r="BG30" s="34">
        <v>612835</v>
      </c>
      <c r="BH30" s="34">
        <v>639311</v>
      </c>
      <c r="BI30" s="34">
        <v>631476</v>
      </c>
      <c r="BJ30" s="34">
        <v>677569</v>
      </c>
      <c r="BK30" s="34">
        <v>741375</v>
      </c>
      <c r="BL30" s="34">
        <v>806070</v>
      </c>
      <c r="BM30" s="34">
        <v>782911</v>
      </c>
      <c r="BN30" s="34">
        <v>801495</v>
      </c>
      <c r="BO30" s="34">
        <v>781044</v>
      </c>
      <c r="BP30" s="34">
        <v>728908</v>
      </c>
      <c r="BQ30" s="34">
        <v>640539</v>
      </c>
      <c r="BR30" s="34">
        <v>644194</v>
      </c>
      <c r="BS30" s="34">
        <v>610507</v>
      </c>
      <c r="BT30" s="34">
        <v>631182</v>
      </c>
      <c r="BU30" s="34">
        <v>651165</v>
      </c>
      <c r="BV30" s="34">
        <v>630230</v>
      </c>
      <c r="BW30" s="34">
        <v>695066</v>
      </c>
      <c r="BX30" s="34">
        <v>696119</v>
      </c>
      <c r="BY30" s="34">
        <v>693810</v>
      </c>
      <c r="BZ30" s="34">
        <v>692191</v>
      </c>
      <c r="CA30" s="35">
        <v>690765</v>
      </c>
      <c r="CB30" s="41"/>
    </row>
    <row r="31" spans="1:83" s="29" customFormat="1" ht="12" x14ac:dyDescent="0.2">
      <c r="A31" s="46" t="s">
        <v>145</v>
      </c>
      <c r="B31" s="46"/>
      <c r="C31" s="46"/>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row>
    <row r="32" spans="1:83" s="32" customFormat="1" ht="12" x14ac:dyDescent="0.2">
      <c r="A32" s="31" t="s">
        <v>130</v>
      </c>
      <c r="C32" s="33" t="s">
        <v>131</v>
      </c>
      <c r="D32" s="48"/>
      <c r="E32" s="48">
        <v>7.4</v>
      </c>
      <c r="F32" s="48">
        <v>-1.5</v>
      </c>
      <c r="G32" s="48">
        <v>60.7</v>
      </c>
      <c r="H32" s="48">
        <v>33.6</v>
      </c>
      <c r="I32" s="48">
        <v>1.8</v>
      </c>
      <c r="J32" s="48">
        <v>-4.5</v>
      </c>
      <c r="K32" s="48">
        <v>-5.3</v>
      </c>
      <c r="L32" s="48">
        <v>-5.4</v>
      </c>
      <c r="M32" s="48">
        <v>0.9</v>
      </c>
      <c r="N32" s="48">
        <v>-7.3</v>
      </c>
      <c r="O32" s="48">
        <v>-3</v>
      </c>
      <c r="P32" s="48">
        <v>-1.3</v>
      </c>
      <c r="Q32" s="48">
        <v>-0.3</v>
      </c>
      <c r="R32" s="48">
        <v>8.3000000000000007</v>
      </c>
      <c r="S32" s="48">
        <v>-2</v>
      </c>
      <c r="T32" s="48">
        <v>0.4</v>
      </c>
      <c r="U32" s="48">
        <v>0.6</v>
      </c>
      <c r="V32" s="48">
        <v>5.5</v>
      </c>
      <c r="W32" s="48">
        <v>12.1</v>
      </c>
      <c r="X32" s="48">
        <v>3.7</v>
      </c>
      <c r="Y32" s="48">
        <v>0.6</v>
      </c>
      <c r="Z32" s="48">
        <v>-3.9</v>
      </c>
      <c r="AA32" s="48">
        <v>-8</v>
      </c>
      <c r="AB32" s="48">
        <v>-10.6</v>
      </c>
      <c r="AC32" s="48">
        <v>-7.3</v>
      </c>
      <c r="AD32" s="48">
        <v>-4.5</v>
      </c>
      <c r="AE32" s="48">
        <v>-3.8</v>
      </c>
      <c r="AF32" s="48">
        <v>-3.7</v>
      </c>
      <c r="AG32" s="48">
        <v>-2.7</v>
      </c>
      <c r="AH32" s="48">
        <v>-2.2000000000000002</v>
      </c>
      <c r="AI32" s="48">
        <v>-0.7</v>
      </c>
      <c r="AJ32" s="48">
        <v>0.2</v>
      </c>
      <c r="AK32" s="48">
        <v>3.6</v>
      </c>
      <c r="AL32" s="48">
        <v>1.6</v>
      </c>
      <c r="AM32" s="48">
        <v>1.8</v>
      </c>
      <c r="AN32" s="48">
        <v>1.1000000000000001</v>
      </c>
      <c r="AO32" s="48">
        <v>27.1</v>
      </c>
      <c r="AP32" s="48">
        <v>-2.4</v>
      </c>
      <c r="AQ32" s="48">
        <v>5</v>
      </c>
      <c r="AR32" s="48">
        <v>-0.6</v>
      </c>
      <c r="AS32" s="48">
        <v>-0.8</v>
      </c>
      <c r="AT32" s="48">
        <v>-1.1000000000000001</v>
      </c>
      <c r="AU32" s="48">
        <v>1.1000000000000001</v>
      </c>
      <c r="AV32" s="48">
        <v>-5.8</v>
      </c>
      <c r="AW32" s="48">
        <v>-10.4</v>
      </c>
      <c r="AX32" s="48">
        <v>-8.3000000000000007</v>
      </c>
      <c r="AY32" s="48">
        <v>-2.2000000000000002</v>
      </c>
      <c r="AZ32" s="48">
        <v>-4.5999999999999996</v>
      </c>
      <c r="BA32" s="48">
        <v>-2.2000000000000002</v>
      </c>
      <c r="BB32" s="48">
        <v>-5</v>
      </c>
      <c r="BC32" s="48">
        <v>-1.8</v>
      </c>
      <c r="BD32" s="48">
        <v>-0.4</v>
      </c>
      <c r="BE32" s="48">
        <v>0.8</v>
      </c>
      <c r="BF32" s="48">
        <v>6.9</v>
      </c>
      <c r="BG32" s="48">
        <v>21.8</v>
      </c>
      <c r="BH32" s="48">
        <v>3.4</v>
      </c>
      <c r="BI32" s="48">
        <v>1.2</v>
      </c>
      <c r="BJ32" s="48">
        <v>2.4</v>
      </c>
      <c r="BK32" s="48">
        <v>-0.1</v>
      </c>
      <c r="BL32" s="48">
        <v>2.2000000000000002</v>
      </c>
      <c r="BM32" s="48">
        <v>3.9</v>
      </c>
      <c r="BN32" s="48">
        <v>2.4</v>
      </c>
      <c r="BO32" s="48">
        <v>-0.7</v>
      </c>
      <c r="BP32" s="48">
        <v>-1.8</v>
      </c>
      <c r="BQ32" s="48">
        <v>-4.8</v>
      </c>
      <c r="BR32" s="48">
        <v>-3.5</v>
      </c>
      <c r="BS32" s="48">
        <v>-4</v>
      </c>
      <c r="BT32" s="48">
        <v>-1.6</v>
      </c>
      <c r="BU32" s="48">
        <v>-1.4</v>
      </c>
      <c r="BV32" s="48">
        <v>-1.7</v>
      </c>
      <c r="BW32" s="48">
        <v>7.6</v>
      </c>
      <c r="BX32" s="48">
        <v>-1.5</v>
      </c>
      <c r="BY32" s="48">
        <v>1.3</v>
      </c>
      <c r="BZ32" s="48">
        <v>0.8</v>
      </c>
      <c r="CA32" s="49">
        <v>0.4</v>
      </c>
      <c r="CB32" s="50"/>
    </row>
    <row r="33" spans="1:80" s="32" customFormat="1" ht="12" x14ac:dyDescent="0.2">
      <c r="A33" s="31" t="s">
        <v>132</v>
      </c>
      <c r="C33" s="33" t="s">
        <v>131</v>
      </c>
      <c r="D33" s="51"/>
      <c r="E33" s="51">
        <v>9.6999999999999993</v>
      </c>
      <c r="F33" s="51">
        <v>-2.7</v>
      </c>
      <c r="G33" s="51">
        <v>17.8</v>
      </c>
      <c r="H33" s="51">
        <v>3</v>
      </c>
      <c r="I33" s="51">
        <v>1.8</v>
      </c>
      <c r="J33" s="51">
        <v>16.2</v>
      </c>
      <c r="K33" s="51">
        <v>3.1</v>
      </c>
      <c r="L33" s="51">
        <v>9.4</v>
      </c>
      <c r="M33" s="51">
        <v>0.1</v>
      </c>
      <c r="N33" s="51">
        <v>9.1</v>
      </c>
      <c r="O33" s="51">
        <v>5.5</v>
      </c>
      <c r="P33" s="51">
        <v>12.6</v>
      </c>
      <c r="Q33" s="51">
        <v>10.8</v>
      </c>
      <c r="R33" s="51">
        <v>16.399999999999999</v>
      </c>
      <c r="S33" s="51">
        <v>12.4</v>
      </c>
      <c r="T33" s="51">
        <v>15.1</v>
      </c>
      <c r="U33" s="51">
        <v>12</v>
      </c>
      <c r="V33" s="51">
        <v>9.4</v>
      </c>
      <c r="W33" s="51">
        <v>10.9</v>
      </c>
      <c r="X33" s="51">
        <v>10.199999999999999</v>
      </c>
      <c r="Y33" s="51">
        <v>11</v>
      </c>
      <c r="Z33" s="51">
        <v>8.5</v>
      </c>
      <c r="AA33" s="51">
        <v>7.3</v>
      </c>
      <c r="AB33" s="51">
        <v>7.9</v>
      </c>
      <c r="AC33" s="51">
        <v>7.3</v>
      </c>
      <c r="AD33" s="51">
        <v>5.8</v>
      </c>
      <c r="AE33" s="51">
        <v>6.4</v>
      </c>
      <c r="AF33" s="51">
        <v>5.5</v>
      </c>
      <c r="AG33" s="51">
        <v>6.2</v>
      </c>
      <c r="AH33" s="51">
        <v>3.6</v>
      </c>
      <c r="AI33" s="51">
        <v>3.5</v>
      </c>
      <c r="AJ33" s="51">
        <v>3.8</v>
      </c>
      <c r="AK33" s="51">
        <v>4</v>
      </c>
      <c r="AL33" s="51">
        <v>1.6</v>
      </c>
      <c r="AM33" s="51">
        <v>1.9</v>
      </c>
      <c r="AN33" s="51">
        <v>-1.2</v>
      </c>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2"/>
      <c r="CB33" s="50"/>
    </row>
    <row r="34" spans="1:80" s="32" customFormat="1" ht="12" x14ac:dyDescent="0.2">
      <c r="A34" s="31" t="s">
        <v>133</v>
      </c>
      <c r="C34" s="33" t="s">
        <v>131</v>
      </c>
      <c r="D34" s="51"/>
      <c r="E34" s="51">
        <v>1.9</v>
      </c>
      <c r="F34" s="51">
        <v>-3.7</v>
      </c>
      <c r="G34" s="51">
        <v>117.6</v>
      </c>
      <c r="H34" s="51">
        <v>11.6</v>
      </c>
      <c r="I34" s="51">
        <v>-13.9</v>
      </c>
      <c r="J34" s="51">
        <v>-5.8</v>
      </c>
      <c r="K34" s="51">
        <v>-18.399999999999999</v>
      </c>
      <c r="L34" s="51">
        <v>4.4000000000000004</v>
      </c>
      <c r="M34" s="51">
        <v>1.1000000000000001</v>
      </c>
      <c r="N34" s="51">
        <v>0.6</v>
      </c>
      <c r="O34" s="51">
        <v>-2</v>
      </c>
      <c r="P34" s="51">
        <v>-2.4</v>
      </c>
      <c r="Q34" s="51">
        <v>-1.3</v>
      </c>
      <c r="R34" s="51">
        <v>5.8</v>
      </c>
      <c r="S34" s="51">
        <v>-2</v>
      </c>
      <c r="T34" s="51">
        <v>-0.6</v>
      </c>
      <c r="U34" s="51">
        <v>2.4</v>
      </c>
      <c r="V34" s="51">
        <v>14.9</v>
      </c>
      <c r="W34" s="51">
        <v>19.600000000000001</v>
      </c>
      <c r="X34" s="51">
        <v>4.8</v>
      </c>
      <c r="Y34" s="51">
        <v>1.7</v>
      </c>
      <c r="Z34" s="51">
        <v>-9</v>
      </c>
      <c r="AA34" s="51">
        <v>-10.5</v>
      </c>
      <c r="AB34" s="51">
        <v>-3.3</v>
      </c>
      <c r="AC34" s="51">
        <v>-2.7</v>
      </c>
      <c r="AD34" s="51">
        <v>-1</v>
      </c>
      <c r="AE34" s="51">
        <v>0.8</v>
      </c>
      <c r="AF34" s="51">
        <v>0</v>
      </c>
      <c r="AG34" s="51">
        <v>3.6</v>
      </c>
      <c r="AH34" s="51">
        <v>-0.4</v>
      </c>
      <c r="AI34" s="51">
        <v>3</v>
      </c>
      <c r="AJ34" s="51">
        <v>4.2</v>
      </c>
      <c r="AK34" s="51">
        <v>7.7</v>
      </c>
      <c r="AL34" s="51">
        <v>6.8</v>
      </c>
      <c r="AM34" s="51">
        <v>3.7</v>
      </c>
      <c r="AN34" s="51">
        <v>4.5999999999999996</v>
      </c>
      <c r="AO34" s="51">
        <v>6.7</v>
      </c>
      <c r="AP34" s="51">
        <v>-4.0999999999999996</v>
      </c>
      <c r="AQ34" s="51">
        <v>2.4</v>
      </c>
      <c r="AR34" s="51">
        <v>-0.8</v>
      </c>
      <c r="AS34" s="51">
        <v>0.8</v>
      </c>
      <c r="AT34" s="51">
        <v>-0.9</v>
      </c>
      <c r="AU34" s="51">
        <v>20</v>
      </c>
      <c r="AV34" s="51">
        <v>-19.5</v>
      </c>
      <c r="AW34" s="51">
        <v>0</v>
      </c>
      <c r="AX34" s="51">
        <v>-3.4</v>
      </c>
      <c r="AY34" s="51">
        <v>3</v>
      </c>
      <c r="AZ34" s="51">
        <v>-2.6</v>
      </c>
      <c r="BA34" s="51">
        <v>-3.6</v>
      </c>
      <c r="BB34" s="51">
        <v>1.6</v>
      </c>
      <c r="BC34" s="51">
        <v>5.2</v>
      </c>
      <c r="BD34" s="51">
        <v>2.2000000000000002</v>
      </c>
      <c r="BE34" s="51">
        <v>9.6999999999999993</v>
      </c>
      <c r="BF34" s="51">
        <v>5.6</v>
      </c>
      <c r="BG34" s="51">
        <v>26.9</v>
      </c>
      <c r="BH34" s="51">
        <v>2.8</v>
      </c>
      <c r="BI34" s="51">
        <v>-10.3</v>
      </c>
      <c r="BJ34" s="51">
        <v>14.6</v>
      </c>
      <c r="BK34" s="51">
        <v>9.6</v>
      </c>
      <c r="BL34" s="51">
        <v>3</v>
      </c>
      <c r="BM34" s="51">
        <v>5</v>
      </c>
      <c r="BN34" s="51">
        <v>5.4</v>
      </c>
      <c r="BO34" s="51">
        <v>1.7</v>
      </c>
      <c r="BP34" s="51">
        <v>-7.6</v>
      </c>
      <c r="BQ34" s="51">
        <v>-11.5</v>
      </c>
      <c r="BR34" s="51">
        <v>0.6</v>
      </c>
      <c r="BS34" s="51">
        <v>-6.9</v>
      </c>
      <c r="BT34" s="51">
        <v>-0.8</v>
      </c>
      <c r="BU34" s="51">
        <v>3.4</v>
      </c>
      <c r="BV34" s="51">
        <v>-0.8</v>
      </c>
      <c r="BW34" s="51">
        <v>6.7</v>
      </c>
      <c r="BX34" s="51">
        <v>-16.600000000000001</v>
      </c>
      <c r="BY34" s="51">
        <v>1.1000000000000001</v>
      </c>
      <c r="BZ34" s="51">
        <v>0.7</v>
      </c>
      <c r="CA34" s="52">
        <v>-0.8</v>
      </c>
      <c r="CB34" s="50"/>
    </row>
    <row r="35" spans="1:80" s="32" customFormat="1" ht="12" x14ac:dyDescent="0.2">
      <c r="A35" s="31" t="s">
        <v>134</v>
      </c>
      <c r="C35" s="33" t="s">
        <v>131</v>
      </c>
      <c r="D35" s="51"/>
      <c r="E35" s="51">
        <v>-54.7</v>
      </c>
      <c r="F35" s="51">
        <v>105.3</v>
      </c>
      <c r="G35" s="51">
        <v>443.8</v>
      </c>
      <c r="H35" s="51">
        <v>39.299999999999997</v>
      </c>
      <c r="I35" s="51">
        <v>-30.7</v>
      </c>
      <c r="J35" s="51">
        <v>-53.2</v>
      </c>
      <c r="K35" s="51">
        <v>-29.2</v>
      </c>
      <c r="L35" s="51">
        <v>16.7</v>
      </c>
      <c r="M35" s="51">
        <v>11.1</v>
      </c>
      <c r="N35" s="51">
        <v>1.9</v>
      </c>
      <c r="O35" s="51">
        <v>27.8</v>
      </c>
      <c r="P35" s="51">
        <v>-11.3</v>
      </c>
      <c r="Q35" s="51">
        <v>4.4000000000000004</v>
      </c>
      <c r="R35" s="51">
        <v>32</v>
      </c>
      <c r="S35" s="51">
        <v>3</v>
      </c>
      <c r="T35" s="51">
        <v>-11</v>
      </c>
      <c r="U35" s="51">
        <v>-13.8</v>
      </c>
      <c r="V35" s="51">
        <v>33.799999999999997</v>
      </c>
      <c r="W35" s="51">
        <v>9.6999999999999993</v>
      </c>
      <c r="X35" s="51">
        <v>-2.1</v>
      </c>
      <c r="Y35" s="51">
        <v>-16</v>
      </c>
      <c r="Z35" s="51">
        <v>-15.5</v>
      </c>
      <c r="AA35" s="51">
        <v>-17.2</v>
      </c>
      <c r="AB35" s="51">
        <v>5.0999999999999996</v>
      </c>
      <c r="AC35" s="51">
        <v>-9.6999999999999993</v>
      </c>
      <c r="AD35" s="51">
        <v>-11.5</v>
      </c>
      <c r="AE35" s="51">
        <v>-12.2</v>
      </c>
      <c r="AF35" s="51">
        <v>13.5</v>
      </c>
      <c r="AG35" s="51">
        <v>28.5</v>
      </c>
      <c r="AH35" s="51">
        <v>-3.5</v>
      </c>
      <c r="AI35" s="51">
        <v>-4</v>
      </c>
      <c r="AJ35" s="51">
        <v>2.1</v>
      </c>
      <c r="AK35" s="51">
        <v>25.7</v>
      </c>
      <c r="AL35" s="51">
        <v>26.5</v>
      </c>
      <c r="AM35" s="51">
        <v>19.100000000000001</v>
      </c>
      <c r="AN35" s="51">
        <v>3.7</v>
      </c>
      <c r="AO35" s="51">
        <v>9.1</v>
      </c>
      <c r="AP35" s="51">
        <v>-7.4</v>
      </c>
      <c r="AQ35" s="51">
        <v>-16.100000000000001</v>
      </c>
      <c r="AR35" s="51">
        <v>-4</v>
      </c>
      <c r="AS35" s="51">
        <v>-4.3</v>
      </c>
      <c r="AT35" s="51">
        <v>-0.8</v>
      </c>
      <c r="AU35" s="51">
        <v>-14.2</v>
      </c>
      <c r="AV35" s="51">
        <v>-14.2</v>
      </c>
      <c r="AW35" s="51">
        <v>-17.8</v>
      </c>
      <c r="AX35" s="51">
        <v>-17.899999999999999</v>
      </c>
      <c r="AY35" s="51">
        <v>-2.7</v>
      </c>
      <c r="AZ35" s="51">
        <v>-3.8</v>
      </c>
      <c r="BA35" s="51">
        <v>-0.2</v>
      </c>
      <c r="BB35" s="51">
        <v>3.2</v>
      </c>
      <c r="BC35" s="51">
        <v>12.5</v>
      </c>
      <c r="BD35" s="51">
        <v>6</v>
      </c>
      <c r="BE35" s="51">
        <v>12.2</v>
      </c>
      <c r="BF35" s="51">
        <v>-1.5</v>
      </c>
      <c r="BG35" s="51">
        <v>22.5</v>
      </c>
      <c r="BH35" s="51">
        <v>3.2</v>
      </c>
      <c r="BI35" s="51">
        <v>13.3</v>
      </c>
      <c r="BJ35" s="51">
        <v>6.5</v>
      </c>
      <c r="BK35" s="51">
        <v>24.5</v>
      </c>
      <c r="BL35" s="51">
        <v>21.5</v>
      </c>
      <c r="BM35" s="51">
        <v>-19.100000000000001</v>
      </c>
      <c r="BN35" s="51">
        <v>-1.3</v>
      </c>
      <c r="BO35" s="51">
        <v>-4.5</v>
      </c>
      <c r="BP35" s="51">
        <v>-11.6</v>
      </c>
      <c r="BQ35" s="51">
        <v>-18.5</v>
      </c>
      <c r="BR35" s="51">
        <v>1.3</v>
      </c>
      <c r="BS35" s="51">
        <v>0.3</v>
      </c>
      <c r="BT35" s="51">
        <v>14.6</v>
      </c>
      <c r="BU35" s="51">
        <v>2.8</v>
      </c>
      <c r="BV35" s="51">
        <v>-0.8</v>
      </c>
      <c r="BW35" s="51">
        <v>12.9</v>
      </c>
      <c r="BX35" s="51">
        <v>-10.4</v>
      </c>
      <c r="BY35" s="51">
        <v>2.1</v>
      </c>
      <c r="BZ35" s="51">
        <v>0.8</v>
      </c>
      <c r="CA35" s="52">
        <v>4</v>
      </c>
      <c r="CB35" s="50"/>
    </row>
    <row r="36" spans="1:80" s="32" customFormat="1" ht="12" x14ac:dyDescent="0.2">
      <c r="A36" s="31" t="s">
        <v>135</v>
      </c>
      <c r="C36" s="33" t="s">
        <v>131</v>
      </c>
      <c r="D36" s="51"/>
      <c r="E36" s="51">
        <v>-49</v>
      </c>
      <c r="F36" s="51">
        <v>134.69999999999999</v>
      </c>
      <c r="G36" s="51">
        <v>102</v>
      </c>
      <c r="H36" s="51">
        <v>36.200000000000003</v>
      </c>
      <c r="I36" s="51">
        <v>24.6</v>
      </c>
      <c r="J36" s="51">
        <v>-0.3</v>
      </c>
      <c r="K36" s="51">
        <v>-1.9</v>
      </c>
      <c r="L36" s="51">
        <v>30.5</v>
      </c>
      <c r="M36" s="51">
        <v>19.100000000000001</v>
      </c>
      <c r="N36" s="51">
        <v>-6.5</v>
      </c>
      <c r="O36" s="51">
        <v>29</v>
      </c>
      <c r="P36" s="51">
        <v>6.7</v>
      </c>
      <c r="Q36" s="51">
        <v>4.0999999999999996</v>
      </c>
      <c r="R36" s="51">
        <v>5.7</v>
      </c>
      <c r="S36" s="51">
        <v>8.1</v>
      </c>
      <c r="T36" s="51">
        <v>-1.1000000000000001</v>
      </c>
      <c r="U36" s="51">
        <v>-9.1</v>
      </c>
      <c r="V36" s="51">
        <v>0.7</v>
      </c>
      <c r="W36" s="51">
        <v>2.8</v>
      </c>
      <c r="X36" s="51">
        <v>-1.6</v>
      </c>
      <c r="Y36" s="51">
        <v>0.9</v>
      </c>
      <c r="Z36" s="51">
        <v>-7.7</v>
      </c>
      <c r="AA36" s="51">
        <v>-9.3000000000000007</v>
      </c>
      <c r="AB36" s="51">
        <v>0.9</v>
      </c>
      <c r="AC36" s="51">
        <v>-0.9</v>
      </c>
      <c r="AD36" s="51">
        <v>-6.7</v>
      </c>
      <c r="AE36" s="51">
        <v>-4.7</v>
      </c>
      <c r="AF36" s="51">
        <v>-0.3</v>
      </c>
      <c r="AG36" s="51">
        <v>4.9000000000000004</v>
      </c>
      <c r="AH36" s="51">
        <v>0.3</v>
      </c>
      <c r="AI36" s="51">
        <v>-1.8</v>
      </c>
      <c r="AJ36" s="51">
        <v>-0.2</v>
      </c>
      <c r="AK36" s="51">
        <v>13</v>
      </c>
      <c r="AL36" s="51">
        <v>14.6</v>
      </c>
      <c r="AM36" s="51">
        <v>9.4</v>
      </c>
      <c r="AN36" s="51">
        <v>13.6</v>
      </c>
      <c r="AO36" s="51">
        <v>13</v>
      </c>
      <c r="AP36" s="51">
        <v>4.5999999999999996</v>
      </c>
      <c r="AQ36" s="51">
        <v>2.8</v>
      </c>
      <c r="AR36" s="51">
        <v>-1.5</v>
      </c>
      <c r="AS36" s="51">
        <v>-1.3</v>
      </c>
      <c r="AT36" s="51">
        <v>-6.4</v>
      </c>
      <c r="AU36" s="51">
        <v>-4</v>
      </c>
      <c r="AV36" s="51">
        <v>-1.4</v>
      </c>
      <c r="AW36" s="51">
        <v>2.1</v>
      </c>
      <c r="AX36" s="51">
        <v>-10.7</v>
      </c>
      <c r="AY36" s="51">
        <v>-2.1</v>
      </c>
      <c r="AZ36" s="51">
        <v>-0.6</v>
      </c>
      <c r="BA36" s="51">
        <v>2.6</v>
      </c>
      <c r="BB36" s="51">
        <v>0.7</v>
      </c>
      <c r="BC36" s="51">
        <v>2</v>
      </c>
      <c r="BD36" s="51">
        <v>-0.8</v>
      </c>
      <c r="BE36" s="51">
        <v>5.7</v>
      </c>
      <c r="BF36" s="51">
        <v>15.4</v>
      </c>
      <c r="BG36" s="51">
        <v>17.100000000000001</v>
      </c>
      <c r="BH36" s="51">
        <v>8.5</v>
      </c>
      <c r="BI36" s="51">
        <v>3.4</v>
      </c>
      <c r="BJ36" s="51">
        <v>3</v>
      </c>
      <c r="BK36" s="51">
        <v>4</v>
      </c>
      <c r="BL36" s="51">
        <v>0.5</v>
      </c>
      <c r="BM36" s="51">
        <v>-0.9</v>
      </c>
      <c r="BN36" s="51">
        <v>-1.1000000000000001</v>
      </c>
      <c r="BO36" s="51">
        <v>-6.2</v>
      </c>
      <c r="BP36" s="51">
        <v>-7.5</v>
      </c>
      <c r="BQ36" s="51">
        <v>-13.1</v>
      </c>
      <c r="BR36" s="51">
        <v>-1</v>
      </c>
      <c r="BS36" s="51">
        <v>-0.6</v>
      </c>
      <c r="BT36" s="51">
        <v>7.3</v>
      </c>
      <c r="BU36" s="51">
        <v>4.8</v>
      </c>
      <c r="BV36" s="51">
        <v>-0.8</v>
      </c>
      <c r="BW36" s="51">
        <v>21.8</v>
      </c>
      <c r="BX36" s="51">
        <v>-4.7</v>
      </c>
      <c r="BY36" s="51">
        <v>-1.1000000000000001</v>
      </c>
      <c r="BZ36" s="51">
        <v>-5.5</v>
      </c>
      <c r="CA36" s="52">
        <v>-4</v>
      </c>
      <c r="CB36" s="50"/>
    </row>
    <row r="37" spans="1:80" s="32" customFormat="1" ht="12" x14ac:dyDescent="0.2">
      <c r="A37" s="31" t="s">
        <v>136</v>
      </c>
      <c r="C37" s="33" t="s">
        <v>131</v>
      </c>
      <c r="D37" s="51"/>
      <c r="E37" s="51">
        <v>-50</v>
      </c>
      <c r="F37" s="51">
        <v>190.5</v>
      </c>
      <c r="G37" s="51">
        <v>530.1</v>
      </c>
      <c r="H37" s="51">
        <v>62</v>
      </c>
      <c r="I37" s="51">
        <v>-42.5</v>
      </c>
      <c r="J37" s="51">
        <v>-84.9</v>
      </c>
      <c r="K37" s="51">
        <v>149</v>
      </c>
      <c r="L37" s="51">
        <v>34.200000000000003</v>
      </c>
      <c r="M37" s="51">
        <v>11</v>
      </c>
      <c r="N37" s="51">
        <v>40.5</v>
      </c>
      <c r="O37" s="51">
        <v>-32.5</v>
      </c>
      <c r="P37" s="51">
        <v>-2.9</v>
      </c>
      <c r="Q37" s="51">
        <v>-22.3</v>
      </c>
      <c r="R37" s="51">
        <v>-26.2</v>
      </c>
      <c r="S37" s="51">
        <v>46.2</v>
      </c>
      <c r="T37" s="51">
        <v>-22.5</v>
      </c>
      <c r="U37" s="51">
        <v>6.1</v>
      </c>
      <c r="V37" s="51">
        <v>128.5</v>
      </c>
      <c r="W37" s="51">
        <v>-57.7</v>
      </c>
      <c r="X37" s="51">
        <v>33</v>
      </c>
      <c r="Y37" s="51">
        <v>-27.2</v>
      </c>
      <c r="Z37" s="51">
        <v>-21</v>
      </c>
      <c r="AA37" s="51">
        <v>24.6</v>
      </c>
      <c r="AB37" s="51">
        <v>-9.8000000000000007</v>
      </c>
      <c r="AC37" s="51">
        <v>-5.3</v>
      </c>
      <c r="AD37" s="51">
        <v>3</v>
      </c>
      <c r="AE37" s="51">
        <v>12.3</v>
      </c>
      <c r="AF37" s="51">
        <v>14</v>
      </c>
      <c r="AG37" s="51">
        <v>-8.1</v>
      </c>
      <c r="AH37" s="51">
        <v>-30.2</v>
      </c>
      <c r="AI37" s="51">
        <v>29.7</v>
      </c>
      <c r="AJ37" s="51">
        <v>-6.5</v>
      </c>
      <c r="AK37" s="51">
        <v>39.9</v>
      </c>
      <c r="AL37" s="51">
        <v>38.799999999999997</v>
      </c>
      <c r="AM37" s="51">
        <v>-10.5</v>
      </c>
      <c r="AN37" s="51">
        <v>-3.2</v>
      </c>
      <c r="AO37" s="51">
        <v>17.899999999999999</v>
      </c>
      <c r="AP37" s="51">
        <v>-7</v>
      </c>
      <c r="AQ37" s="51">
        <v>-6.8</v>
      </c>
      <c r="AR37" s="51">
        <v>0.7</v>
      </c>
      <c r="AS37" s="51">
        <v>3.5</v>
      </c>
      <c r="AT37" s="51">
        <v>-13</v>
      </c>
      <c r="AU37" s="51">
        <v>-1.6</v>
      </c>
      <c r="AV37" s="51">
        <v>-1.2</v>
      </c>
      <c r="AW37" s="51">
        <v>-14.9</v>
      </c>
      <c r="AX37" s="51">
        <v>29.2</v>
      </c>
      <c r="AY37" s="51">
        <v>-11.1</v>
      </c>
      <c r="AZ37" s="51">
        <v>24.8</v>
      </c>
      <c r="BA37" s="51">
        <v>-17.899999999999999</v>
      </c>
      <c r="BB37" s="51">
        <v>-5.5</v>
      </c>
      <c r="BC37" s="51">
        <v>-2.8</v>
      </c>
      <c r="BD37" s="51">
        <v>-7</v>
      </c>
      <c r="BE37" s="51">
        <v>4.3</v>
      </c>
      <c r="BF37" s="51">
        <v>19.600000000000001</v>
      </c>
      <c r="BG37" s="51">
        <v>-1.9</v>
      </c>
      <c r="BH37" s="51">
        <v>-10.4</v>
      </c>
      <c r="BI37" s="51">
        <v>15.4</v>
      </c>
      <c r="BJ37" s="51">
        <v>28.5</v>
      </c>
      <c r="BK37" s="51">
        <v>44</v>
      </c>
      <c r="BL37" s="51">
        <v>55.6</v>
      </c>
      <c r="BM37" s="51">
        <v>19.5</v>
      </c>
      <c r="BN37" s="51">
        <v>-16.8</v>
      </c>
      <c r="BO37" s="51">
        <v>-30.4</v>
      </c>
      <c r="BP37" s="51">
        <v>-29.9</v>
      </c>
      <c r="BQ37" s="51">
        <v>-30</v>
      </c>
      <c r="BR37" s="51">
        <v>2.6</v>
      </c>
      <c r="BS37" s="51">
        <v>-33.700000000000003</v>
      </c>
      <c r="BT37" s="51">
        <v>20.7</v>
      </c>
      <c r="BU37" s="51">
        <v>-2.2000000000000002</v>
      </c>
      <c r="BV37" s="51">
        <v>0.7</v>
      </c>
      <c r="BW37" s="51">
        <v>35.9</v>
      </c>
      <c r="BX37" s="51">
        <v>-1.4</v>
      </c>
      <c r="BY37" s="51">
        <v>-1.9</v>
      </c>
      <c r="BZ37" s="51">
        <v>4.3</v>
      </c>
      <c r="CA37" s="52">
        <v>-4.5999999999999996</v>
      </c>
      <c r="CB37" s="50"/>
    </row>
    <row r="38" spans="1:80" s="39" customFormat="1" ht="12" x14ac:dyDescent="0.2">
      <c r="A38" s="44"/>
      <c r="B38" s="44" t="s">
        <v>146</v>
      </c>
      <c r="C38" s="45" t="s">
        <v>131</v>
      </c>
      <c r="D38" s="53"/>
      <c r="E38" s="53">
        <v>-6.6</v>
      </c>
      <c r="F38" s="53">
        <v>13.4</v>
      </c>
      <c r="G38" s="53">
        <v>154.1</v>
      </c>
      <c r="H38" s="53">
        <v>31</v>
      </c>
      <c r="I38" s="53">
        <v>-16.600000000000001</v>
      </c>
      <c r="J38" s="53">
        <v>-23.5</v>
      </c>
      <c r="K38" s="53">
        <v>-10.8</v>
      </c>
      <c r="L38" s="53">
        <v>1.2</v>
      </c>
      <c r="M38" s="53">
        <v>4.5999999999999996</v>
      </c>
      <c r="N38" s="53">
        <v>-1</v>
      </c>
      <c r="O38" s="53">
        <v>4.7</v>
      </c>
      <c r="P38" s="53">
        <v>-3.1</v>
      </c>
      <c r="Q38" s="53">
        <v>0.3</v>
      </c>
      <c r="R38" s="53">
        <v>13.7</v>
      </c>
      <c r="S38" s="53">
        <v>0.7</v>
      </c>
      <c r="T38" s="53">
        <v>-3.3</v>
      </c>
      <c r="U38" s="53">
        <v>-3.4</v>
      </c>
      <c r="V38" s="53">
        <v>17.600000000000001</v>
      </c>
      <c r="W38" s="53">
        <v>9.5</v>
      </c>
      <c r="X38" s="53">
        <v>2.1</v>
      </c>
      <c r="Y38" s="53">
        <v>-3</v>
      </c>
      <c r="Z38" s="53">
        <v>-8.8000000000000007</v>
      </c>
      <c r="AA38" s="53">
        <v>-9.6</v>
      </c>
      <c r="AB38" s="53">
        <v>-3.7</v>
      </c>
      <c r="AC38" s="53">
        <v>-5</v>
      </c>
      <c r="AD38" s="53">
        <v>-4.2</v>
      </c>
      <c r="AE38" s="53">
        <v>-3</v>
      </c>
      <c r="AF38" s="53">
        <v>1.4</v>
      </c>
      <c r="AG38" s="53">
        <v>5.9</v>
      </c>
      <c r="AH38" s="53">
        <v>-1.5</v>
      </c>
      <c r="AI38" s="53">
        <v>0.3</v>
      </c>
      <c r="AJ38" s="53">
        <v>2</v>
      </c>
      <c r="AK38" s="53">
        <v>11.5</v>
      </c>
      <c r="AL38" s="53">
        <v>10.3</v>
      </c>
      <c r="AM38" s="53">
        <v>7</v>
      </c>
      <c r="AN38" s="53">
        <v>4.0999999999999996</v>
      </c>
      <c r="AO38" s="53">
        <v>6.9</v>
      </c>
      <c r="AP38" s="53">
        <v>-3.8</v>
      </c>
      <c r="AQ38" s="53">
        <v>-3.1</v>
      </c>
      <c r="AR38" s="53">
        <v>-2</v>
      </c>
      <c r="AS38" s="53">
        <v>-1.2</v>
      </c>
      <c r="AT38" s="53">
        <v>-2</v>
      </c>
      <c r="AU38" s="53">
        <v>-9.1</v>
      </c>
      <c r="AV38" s="53">
        <v>-0.6</v>
      </c>
      <c r="AW38" s="53">
        <v>-5.5</v>
      </c>
      <c r="AX38" s="53">
        <v>-7.9</v>
      </c>
      <c r="AY38" s="53">
        <v>-0.5</v>
      </c>
      <c r="AZ38" s="53">
        <v>-2.7</v>
      </c>
      <c r="BA38" s="53">
        <v>-1.1000000000000001</v>
      </c>
      <c r="BB38" s="53">
        <v>-2.5</v>
      </c>
      <c r="BC38" s="53">
        <v>4.9000000000000004</v>
      </c>
      <c r="BD38" s="53">
        <v>1.8</v>
      </c>
      <c r="BE38" s="53">
        <v>6.4</v>
      </c>
      <c r="BF38" s="53">
        <v>5.6</v>
      </c>
      <c r="BG38" s="53">
        <v>22.6</v>
      </c>
      <c r="BH38" s="53">
        <v>4.3</v>
      </c>
      <c r="BI38" s="53">
        <v>-1.2</v>
      </c>
      <c r="BJ38" s="53">
        <v>7.3</v>
      </c>
      <c r="BK38" s="53">
        <v>9.4</v>
      </c>
      <c r="BL38" s="53">
        <v>8.6999999999999993</v>
      </c>
      <c r="BM38" s="53">
        <v>-2.9</v>
      </c>
      <c r="BN38" s="53">
        <v>2.4</v>
      </c>
      <c r="BO38" s="53">
        <v>-2.6</v>
      </c>
      <c r="BP38" s="53">
        <v>-6.7</v>
      </c>
      <c r="BQ38" s="53">
        <v>-12.1</v>
      </c>
      <c r="BR38" s="53">
        <v>0.6</v>
      </c>
      <c r="BS38" s="53">
        <v>-5.2</v>
      </c>
      <c r="BT38" s="53">
        <v>3.4</v>
      </c>
      <c r="BU38" s="53">
        <v>3.2</v>
      </c>
      <c r="BV38" s="53">
        <v>-3.2</v>
      </c>
      <c r="BW38" s="53">
        <v>10.3</v>
      </c>
      <c r="BX38" s="53">
        <v>0.2</v>
      </c>
      <c r="BY38" s="53">
        <v>-0.3</v>
      </c>
      <c r="BZ38" s="53">
        <v>-0.2</v>
      </c>
      <c r="CA38" s="54">
        <v>-0.2</v>
      </c>
      <c r="CB38" s="55"/>
    </row>
    <row r="39" spans="1:80" ht="8.4499999999999993" customHeight="1" x14ac:dyDescent="0.25"/>
    <row r="40" spans="1:80" x14ac:dyDescent="0.25">
      <c r="A40" s="58" t="s">
        <v>147</v>
      </c>
      <c r="BR40" s="59"/>
      <c r="BS40" s="59"/>
      <c r="BT40" s="59"/>
      <c r="BU40" s="59"/>
      <c r="BV40" s="59"/>
      <c r="BW40" s="59"/>
      <c r="BX40" s="59"/>
      <c r="BY40" s="59"/>
      <c r="BZ40" s="59"/>
      <c r="CA40" s="59"/>
    </row>
    <row r="41" spans="1:80" x14ac:dyDescent="0.25">
      <c r="BR41" s="60"/>
      <c r="BS41" s="60"/>
      <c r="BT41" s="60"/>
      <c r="BU41" s="60"/>
      <c r="BV41" s="60"/>
      <c r="BW41" s="60"/>
      <c r="BX41" s="60"/>
      <c r="BY41" s="60"/>
      <c r="BZ41" s="60"/>
      <c r="CA41" s="61"/>
    </row>
    <row r="42" spans="1:80" x14ac:dyDescent="0.25">
      <c r="BU42" s="62"/>
      <c r="BV42" s="62"/>
      <c r="BW42" s="62"/>
      <c r="BX42" s="62"/>
      <c r="BY42" s="62"/>
      <c r="BZ42" s="62"/>
      <c r="CA42" s="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E26" sqref="E26"/>
    </sheetView>
  </sheetViews>
  <sheetFormatPr defaultRowHeight="15" x14ac:dyDescent="0.25"/>
  <cols>
    <col min="1" max="1" width="10.140625" bestFit="1" customWidth="1"/>
    <col min="3" max="3" width="22.42578125" bestFit="1" customWidth="1"/>
    <col min="4" max="4" width="22.42578125" customWidth="1"/>
    <col min="5" max="5" width="21.7109375" bestFit="1" customWidth="1"/>
    <col min="6" max="6" width="33" bestFit="1" customWidth="1"/>
  </cols>
  <sheetData>
    <row r="1" spans="1:6" x14ac:dyDescent="0.25">
      <c r="A1" t="s">
        <v>0</v>
      </c>
      <c r="C1" t="s">
        <v>7</v>
      </c>
      <c r="D1" t="s">
        <v>9</v>
      </c>
      <c r="E1" t="s">
        <v>6</v>
      </c>
      <c r="F1" t="s">
        <v>8</v>
      </c>
    </row>
    <row r="2" spans="1:6" x14ac:dyDescent="0.25">
      <c r="A2">
        <v>2001</v>
      </c>
      <c r="C2" s="9">
        <v>316192000000</v>
      </c>
      <c r="D2" s="9">
        <f>C2-E2</f>
        <v>293258000000</v>
      </c>
      <c r="E2" s="8">
        <v>22934000000</v>
      </c>
      <c r="F2" s="5">
        <f t="shared" ref="F2:F20" si="0">E2/C2</f>
        <v>7.2531879364436794E-2</v>
      </c>
    </row>
    <row r="3" spans="1:6" x14ac:dyDescent="0.25">
      <c r="A3">
        <v>2002</v>
      </c>
      <c r="C3" s="9">
        <v>345054000000</v>
      </c>
      <c r="D3" s="9">
        <f t="shared" ref="D3:D20" si="1">C3-E3</f>
        <v>328184000000</v>
      </c>
      <c r="E3" s="8">
        <v>16870000000</v>
      </c>
      <c r="F3" s="5">
        <f t="shared" si="0"/>
        <v>4.8890898236218096E-2</v>
      </c>
    </row>
    <row r="4" spans="1:6" x14ac:dyDescent="0.25">
      <c r="A4">
        <v>2003</v>
      </c>
      <c r="C4" s="9">
        <v>437456000000</v>
      </c>
      <c r="D4" s="9">
        <f t="shared" si="1"/>
        <v>364920000000</v>
      </c>
      <c r="E4" s="10">
        <v>72536000000</v>
      </c>
      <c r="F4" s="5">
        <f t="shared" si="0"/>
        <v>0.16581324750374896</v>
      </c>
    </row>
    <row r="5" spans="1:6" x14ac:dyDescent="0.25">
      <c r="A5">
        <v>2004</v>
      </c>
      <c r="C5" s="9">
        <v>467604000000</v>
      </c>
      <c r="D5" s="9">
        <f t="shared" si="1"/>
        <v>376828000000</v>
      </c>
      <c r="E5" s="8">
        <v>90776000000</v>
      </c>
      <c r="F5" s="5">
        <f t="shared" si="0"/>
        <v>0.19413007587616873</v>
      </c>
    </row>
    <row r="6" spans="1:6" x14ac:dyDescent="0.25">
      <c r="A6">
        <v>2005</v>
      </c>
      <c r="C6" s="9">
        <v>478915000000</v>
      </c>
      <c r="D6" s="9">
        <f t="shared" si="1"/>
        <v>403273000000</v>
      </c>
      <c r="E6" s="8">
        <v>75642000000</v>
      </c>
      <c r="F6" s="5">
        <f t="shared" si="0"/>
        <v>0.15794452042638046</v>
      </c>
    </row>
    <row r="7" spans="1:6" x14ac:dyDescent="0.25">
      <c r="A7">
        <v>2006</v>
      </c>
      <c r="C7" s="9">
        <v>534484000000</v>
      </c>
      <c r="D7" s="9">
        <f t="shared" si="1"/>
        <v>418721000000</v>
      </c>
      <c r="E7" s="8">
        <v>115763000000</v>
      </c>
      <c r="F7" s="5">
        <f t="shared" si="0"/>
        <v>0.21658833566580105</v>
      </c>
    </row>
    <row r="8" spans="1:6" x14ac:dyDescent="0.25">
      <c r="A8">
        <v>2007</v>
      </c>
      <c r="C8" s="9">
        <v>600904000000</v>
      </c>
      <c r="D8" s="9">
        <f t="shared" si="1"/>
        <v>434632000000</v>
      </c>
      <c r="E8" s="8">
        <v>166272000000</v>
      </c>
      <c r="F8" s="5">
        <f t="shared" si="0"/>
        <v>0.27670310066166975</v>
      </c>
    </row>
    <row r="9" spans="1:6" x14ac:dyDescent="0.25">
      <c r="A9">
        <v>2008</v>
      </c>
      <c r="C9" s="9">
        <v>665940000000</v>
      </c>
      <c r="D9" s="9">
        <f t="shared" si="1"/>
        <v>479032000000</v>
      </c>
      <c r="E9" s="8">
        <v>186908000000</v>
      </c>
      <c r="F9" s="5">
        <f t="shared" si="0"/>
        <v>0.28066792804156532</v>
      </c>
    </row>
    <row r="10" spans="1:6" x14ac:dyDescent="0.25">
      <c r="A10">
        <v>2009</v>
      </c>
      <c r="C10" s="9">
        <v>666344000000</v>
      </c>
      <c r="D10" s="9">
        <f t="shared" si="1"/>
        <v>520655000000</v>
      </c>
      <c r="E10" s="8">
        <f>63308000000+82381000000</f>
        <v>145689000000</v>
      </c>
      <c r="F10" s="5">
        <f t="shared" si="0"/>
        <v>0.21863932143157289</v>
      </c>
    </row>
    <row r="11" spans="1:6" x14ac:dyDescent="0.25">
      <c r="A11">
        <v>2010</v>
      </c>
      <c r="C11" s="9">
        <v>690697000000</v>
      </c>
      <c r="D11" s="9">
        <f t="shared" si="1"/>
        <v>528307000000</v>
      </c>
      <c r="E11" s="8">
        <v>162390000000</v>
      </c>
      <c r="F11" s="5">
        <f t="shared" si="0"/>
        <v>0.23511033057911065</v>
      </c>
    </row>
    <row r="12" spans="1:6" x14ac:dyDescent="0.25">
      <c r="A12">
        <v>2011</v>
      </c>
      <c r="C12" s="9">
        <v>687022000000</v>
      </c>
      <c r="D12" s="9">
        <f t="shared" si="1"/>
        <v>528234000000</v>
      </c>
      <c r="E12" s="8">
        <v>158788000000</v>
      </c>
      <c r="F12" s="5">
        <f t="shared" si="0"/>
        <v>0.23112505858618793</v>
      </c>
    </row>
    <row r="13" spans="1:6" x14ac:dyDescent="0.25">
      <c r="A13">
        <v>2012</v>
      </c>
      <c r="C13" s="9">
        <v>645494000000</v>
      </c>
      <c r="D13" s="9">
        <f t="shared" si="1"/>
        <v>530411000000</v>
      </c>
      <c r="E13" s="8">
        <v>115083000000</v>
      </c>
      <c r="F13" s="5">
        <f t="shared" si="0"/>
        <v>0.1782867075449191</v>
      </c>
    </row>
    <row r="14" spans="1:6" x14ac:dyDescent="0.25">
      <c r="A14">
        <v>2013</v>
      </c>
      <c r="C14" s="9">
        <v>577552000000</v>
      </c>
      <c r="D14" s="9">
        <f t="shared" si="1"/>
        <v>495579000000</v>
      </c>
      <c r="E14" s="8">
        <v>81973000000</v>
      </c>
      <c r="F14" s="5">
        <f t="shared" si="0"/>
        <v>0.14193180873756822</v>
      </c>
    </row>
    <row r="15" spans="1:6" x14ac:dyDescent="0.25">
      <c r="A15">
        <v>2014</v>
      </c>
      <c r="C15" s="9">
        <v>581439000000</v>
      </c>
      <c r="D15" s="9">
        <f t="shared" si="1"/>
        <v>496510000000</v>
      </c>
      <c r="E15" s="8">
        <v>84929000000</v>
      </c>
      <c r="F15" s="5">
        <f t="shared" si="0"/>
        <v>0.14606691329614974</v>
      </c>
    </row>
    <row r="16" spans="1:6" x14ac:dyDescent="0.25">
      <c r="A16">
        <v>2015</v>
      </c>
      <c r="C16" s="9">
        <v>560436000000</v>
      </c>
      <c r="D16" s="9">
        <f t="shared" si="1"/>
        <v>497453000000</v>
      </c>
      <c r="E16" s="8">
        <v>62983000000</v>
      </c>
      <c r="F16" s="5">
        <f t="shared" si="0"/>
        <v>0.11238214532970758</v>
      </c>
    </row>
    <row r="17" spans="1:6" x14ac:dyDescent="0.25">
      <c r="A17">
        <v>2016</v>
      </c>
      <c r="C17" s="9">
        <v>580292000000</v>
      </c>
      <c r="D17" s="9">
        <f t="shared" si="1"/>
        <v>521350000000</v>
      </c>
      <c r="E17" s="8">
        <v>58942000000</v>
      </c>
      <c r="F17" s="5">
        <f t="shared" si="0"/>
        <v>0.10157300117871693</v>
      </c>
    </row>
    <row r="18" spans="1:6" x14ac:dyDescent="0.25">
      <c r="A18">
        <v>2017</v>
      </c>
      <c r="C18" s="9">
        <v>605962000000</v>
      </c>
      <c r="D18" s="9">
        <f t="shared" si="1"/>
        <v>523472000000</v>
      </c>
      <c r="E18" s="8">
        <v>82490000000</v>
      </c>
      <c r="F18" s="5">
        <f t="shared" si="0"/>
        <v>0.13613064845650388</v>
      </c>
    </row>
    <row r="19" spans="1:6" x14ac:dyDescent="0.25">
      <c r="A19">
        <v>2018</v>
      </c>
      <c r="C19" s="9">
        <v>666453000000</v>
      </c>
      <c r="D19" s="9">
        <f t="shared" si="1"/>
        <v>600537000000</v>
      </c>
      <c r="E19" s="8">
        <f>65166000000+750000000</f>
        <v>65916000000</v>
      </c>
      <c r="F19" s="5">
        <f t="shared" si="0"/>
        <v>9.8905699276618159E-2</v>
      </c>
    </row>
    <row r="20" spans="1:6" x14ac:dyDescent="0.25">
      <c r="A20">
        <v>2019</v>
      </c>
      <c r="C20" s="9">
        <v>686100000000</v>
      </c>
      <c r="D20" s="9">
        <f t="shared" si="1"/>
        <v>617265000000</v>
      </c>
      <c r="E20" s="8">
        <f>67914000000+921000000</f>
        <v>68835000000</v>
      </c>
      <c r="F20" s="5">
        <f t="shared" si="0"/>
        <v>0.10032794053344994</v>
      </c>
    </row>
    <row r="21" spans="1:6" x14ac:dyDescent="0.25">
      <c r="C21" s="1"/>
      <c r="D21" s="1"/>
      <c r="E21" s="2"/>
      <c r="F21" s="5"/>
    </row>
    <row r="22" spans="1:6" x14ac:dyDescent="0.25">
      <c r="A22" t="s">
        <v>4</v>
      </c>
      <c r="C22" s="6">
        <f>SUM(C2:C20)</f>
        <v>10794340000000</v>
      </c>
      <c r="D22" s="6"/>
      <c r="E22" s="1">
        <f>SUM(E2:E20)</f>
        <v>1835719000000</v>
      </c>
      <c r="F22" s="5">
        <f>E22/C22</f>
        <v>0.17006310714689366</v>
      </c>
    </row>
    <row r="24" spans="1:6" x14ac:dyDescent="0.25">
      <c r="C24" s="4"/>
      <c r="D24" s="4"/>
      <c r="E24" s="6">
        <f>MAX(E2:E20)</f>
        <v>186908000000</v>
      </c>
      <c r="F24" s="7">
        <f>MAX(F2:F20)</f>
        <v>0.28066792804156532</v>
      </c>
    </row>
    <row r="28" spans="1:6" x14ac:dyDescent="0.25">
      <c r="A28" t="s">
        <v>446</v>
      </c>
    </row>
  </sheetData>
  <hyperlinks>
    <hyperlink ref="E19" r:id="rId1" display="https://www.cbo.gov/system/files?file=2018-07/FY%202018%20House%202018.6.14.pdf"/>
    <hyperlink ref="E2" r:id="rId2" location="page=29" display="https://comptroller.defense.gov/Portals/45/Documents/defbudget/fy2019/FY19_Green_Book.pdf - page=29"/>
    <hyperlink ref="E3" r:id="rId3" location="page=29" display="https://comptroller.defense.gov/Portals/45/Documents/defbudget/fy2019/FY19_Green_Book.pdf - page=29"/>
    <hyperlink ref="E5" r:id="rId4" location="page=29" display="https://comptroller.defense.gov/Portals/45/Documents/defbudget/fy2019/FY19_Green_Book.pdf - page=29"/>
    <hyperlink ref="E6" r:id="rId5" location="page=29" display="https://comptroller.defense.gov/Portals/45/Documents/defbudget/fy2019/FY19_Green_Book.pdf - page=29"/>
    <hyperlink ref="E7" r:id="rId6" location="page=29" display="https://comptroller.defense.gov/Portals/45/Documents/defbudget/fy2019/FY19_Green_Book.pdf - page=29"/>
    <hyperlink ref="E4" r:id="rId7" location="page=29" display="https://comptroller.defense.gov/Portals/45/Documents/defbudget/fy2019/FY19_Green_Book.pdf - page=29"/>
    <hyperlink ref="E8" r:id="rId8" location="page=30" display="https://comptroller.defense.gov/Portals/45/Documents/defbudget/fy2019/FY19_Green_Book.pdf - page=30"/>
    <hyperlink ref="E9" r:id="rId9" location="page=30" display="https://comptroller.defense.gov/Portals/45/Documents/defbudget/fy2019/FY19_Green_Book.pdf - page=30"/>
    <hyperlink ref="E10" r:id="rId10" location="page=30" display="https://comptroller.defense.gov/Portals/45/Documents/defbudget/fy2019/FY19_Green_Book.pdf - page=30"/>
    <hyperlink ref="E11" r:id="rId11" location="page=30" display="https://comptroller.defense.gov/Portals/45/Documents/defbudget/fy2019/FY19_Green_Book.pdf - page=30"/>
    <hyperlink ref="E12" r:id="rId12" location="page=30" display="https://comptroller.defense.gov/Portals/45/Documents/defbudget/fy2019/FY19_Green_Book.pdf - page=30"/>
    <hyperlink ref="E13" r:id="rId13" location="page=30" display="https://comptroller.defense.gov/Portals/45/Documents/defbudget/fy2019/FY19_Green_Book.pdf - page=30"/>
    <hyperlink ref="E14" r:id="rId14" location="page=31" display="https://comptroller.defense.gov/Portals/45/Documents/defbudget/fy2019/FY19_Green_Book.pdf - page=31"/>
    <hyperlink ref="E15" r:id="rId15" location="page=31" display="https://comptroller.defense.gov/Portals/45/Documents/defbudget/fy2019/FY19_Green_Book.pdf - page=31"/>
    <hyperlink ref="E16" r:id="rId16" location="page=31" display="https://comptroller.defense.gov/Portals/45/Documents/defbudget/fy2019/FY19_Green_Book.pdf - page=31"/>
    <hyperlink ref="E17" r:id="rId17" location="page=31" display="https://comptroller.defense.gov/Portals/45/Documents/defbudget/fy2019/FY19_Green_Book.pdf - page=31"/>
    <hyperlink ref="E18" r:id="rId18" location="page=31" display="https://comptroller.defense.gov/Portals/45/Documents/defbudget/fy2019/FY19_Green_Book.pdf - page=31"/>
    <hyperlink ref="E20" r:id="rId19" location="page=3" display="https://www.cbo.gov/system/files?file=2018-09/hr6157.pdf - page=3"/>
  </hyperlinks>
  <pageMargins left="0.7" right="0.7" top="0.75" bottom="0.75" header="0.3" footer="0.3"/>
  <pageSetup orientation="portrait" horizontalDpi="1200" verticalDpi="1200" r:id="rId20"/>
  <drawing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election activeCell="C20" sqref="C20"/>
    </sheetView>
  </sheetViews>
  <sheetFormatPr defaultRowHeight="15" x14ac:dyDescent="0.25"/>
  <cols>
    <col min="1" max="1" width="17.42578125" bestFit="1" customWidth="1"/>
    <col min="2" max="2" width="21.7109375" bestFit="1" customWidth="1"/>
    <col min="3" max="3" width="28.85546875" bestFit="1" customWidth="1"/>
    <col min="4" max="5" width="28.85546875" customWidth="1"/>
    <col min="6" max="6" width="32.42578125" bestFit="1" customWidth="1"/>
    <col min="9" max="9" width="17.42578125" bestFit="1" customWidth="1"/>
    <col min="10" max="10" width="24.42578125" bestFit="1" customWidth="1"/>
  </cols>
  <sheetData>
    <row r="1" spans="1:10" x14ac:dyDescent="0.25">
      <c r="A1" t="s">
        <v>0</v>
      </c>
      <c r="B1" t="s">
        <v>6</v>
      </c>
      <c r="C1" t="s">
        <v>456</v>
      </c>
      <c r="D1" t="s">
        <v>455</v>
      </c>
      <c r="E1" t="s">
        <v>457</v>
      </c>
      <c r="F1" t="s">
        <v>454</v>
      </c>
    </row>
    <row r="2" spans="1:10" x14ac:dyDescent="0.25">
      <c r="A2">
        <v>2001</v>
      </c>
      <c r="B2" s="130">
        <v>22934000000</v>
      </c>
      <c r="C2" s="1">
        <v>316192000000</v>
      </c>
      <c r="D2" s="132">
        <v>316192000000</v>
      </c>
      <c r="E2" s="1">
        <f>C2-D2</f>
        <v>0</v>
      </c>
      <c r="F2" s="5">
        <f t="shared" ref="F2:F20" si="0">B2/C2</f>
        <v>7.2531879364436794E-2</v>
      </c>
    </row>
    <row r="3" spans="1:10" x14ac:dyDescent="0.25">
      <c r="A3">
        <v>2002</v>
      </c>
      <c r="B3" s="130">
        <v>16870000000</v>
      </c>
      <c r="C3" s="1">
        <v>345054000000</v>
      </c>
      <c r="D3" s="132">
        <v>345054000000</v>
      </c>
      <c r="E3" s="1">
        <f t="shared" ref="E3:E20" si="1">C3-D3</f>
        <v>0</v>
      </c>
      <c r="F3" s="5">
        <f t="shared" si="0"/>
        <v>4.8890898236218096E-2</v>
      </c>
    </row>
    <row r="4" spans="1:10" x14ac:dyDescent="0.25">
      <c r="A4">
        <v>2003</v>
      </c>
      <c r="B4" s="130">
        <v>72536000000</v>
      </c>
      <c r="C4" s="1">
        <v>437456000000</v>
      </c>
      <c r="D4" s="132">
        <v>437456000000</v>
      </c>
      <c r="E4" s="1">
        <f t="shared" si="1"/>
        <v>0</v>
      </c>
      <c r="F4" s="5">
        <f t="shared" si="0"/>
        <v>0.16581324750374896</v>
      </c>
    </row>
    <row r="5" spans="1:10" x14ac:dyDescent="0.25">
      <c r="A5">
        <v>2004</v>
      </c>
      <c r="B5" s="130">
        <v>90776000000</v>
      </c>
      <c r="C5" s="1">
        <v>467604000000</v>
      </c>
      <c r="D5" s="132">
        <v>467604000000</v>
      </c>
      <c r="E5" s="1">
        <f t="shared" si="1"/>
        <v>0</v>
      </c>
      <c r="F5" s="5">
        <f t="shared" si="0"/>
        <v>0.19413007587616873</v>
      </c>
    </row>
    <row r="6" spans="1:10" x14ac:dyDescent="0.25">
      <c r="A6">
        <v>2005</v>
      </c>
      <c r="B6" s="130">
        <v>75642000000</v>
      </c>
      <c r="C6" s="1">
        <v>478912000000</v>
      </c>
      <c r="D6" s="132">
        <v>478915000000</v>
      </c>
      <c r="E6" s="1">
        <f t="shared" si="1"/>
        <v>-3000000</v>
      </c>
      <c r="F6" s="5">
        <f t="shared" si="0"/>
        <v>0.1579455098222638</v>
      </c>
    </row>
    <row r="7" spans="1:10" x14ac:dyDescent="0.25">
      <c r="A7">
        <v>2006</v>
      </c>
      <c r="B7" s="130">
        <v>115763000000</v>
      </c>
      <c r="C7" s="1">
        <v>534485000000</v>
      </c>
      <c r="D7" s="132">
        <v>534484000000</v>
      </c>
      <c r="E7" s="1">
        <f t="shared" si="1"/>
        <v>1000000</v>
      </c>
      <c r="F7" s="5">
        <f t="shared" si="0"/>
        <v>0.21658793043771107</v>
      </c>
    </row>
    <row r="8" spans="1:10" x14ac:dyDescent="0.25">
      <c r="A8">
        <v>2007</v>
      </c>
      <c r="B8" s="130">
        <v>166272000000</v>
      </c>
      <c r="C8" s="1">
        <v>600903000000</v>
      </c>
      <c r="D8" s="132">
        <v>600904000000</v>
      </c>
      <c r="E8" s="1">
        <f t="shared" si="1"/>
        <v>-1000000</v>
      </c>
      <c r="F8" s="5">
        <f t="shared" si="0"/>
        <v>0.27670356114048356</v>
      </c>
    </row>
    <row r="9" spans="1:10" x14ac:dyDescent="0.25">
      <c r="A9">
        <v>2008</v>
      </c>
      <c r="B9" s="130">
        <v>186908000000</v>
      </c>
      <c r="C9" s="1">
        <v>665939000000</v>
      </c>
      <c r="D9" s="132">
        <v>665940000000</v>
      </c>
      <c r="E9" s="1">
        <f t="shared" si="1"/>
        <v>-1000000</v>
      </c>
      <c r="F9" s="5">
        <f t="shared" si="0"/>
        <v>0.28066834950348307</v>
      </c>
    </row>
    <row r="10" spans="1:10" x14ac:dyDescent="0.25">
      <c r="A10">
        <v>2009</v>
      </c>
      <c r="B10" s="130">
        <v>145689000000</v>
      </c>
      <c r="C10" s="1">
        <v>666341000000</v>
      </c>
      <c r="D10" s="132">
        <v>666344000000</v>
      </c>
      <c r="E10" s="1">
        <f t="shared" si="1"/>
        <v>-3000000</v>
      </c>
      <c r="F10" s="5">
        <f t="shared" si="0"/>
        <v>0.2186403057893781</v>
      </c>
    </row>
    <row r="11" spans="1:10" x14ac:dyDescent="0.25">
      <c r="A11">
        <v>2010</v>
      </c>
      <c r="B11" s="130">
        <v>162390000000</v>
      </c>
      <c r="C11" s="1">
        <v>690968000000</v>
      </c>
      <c r="D11" s="132">
        <v>690697000000</v>
      </c>
      <c r="E11" s="1">
        <f t="shared" si="1"/>
        <v>271000000</v>
      </c>
      <c r="F11" s="5">
        <f t="shared" si="0"/>
        <v>0.23501811950770513</v>
      </c>
    </row>
    <row r="12" spans="1:10" x14ac:dyDescent="0.25">
      <c r="A12">
        <v>2011</v>
      </c>
      <c r="B12" s="130">
        <v>158788000000</v>
      </c>
      <c r="C12" s="1">
        <v>687022000000</v>
      </c>
      <c r="D12" s="132">
        <v>687022000000</v>
      </c>
      <c r="E12" s="1">
        <f t="shared" si="1"/>
        <v>0</v>
      </c>
      <c r="F12" s="5">
        <f t="shared" si="0"/>
        <v>0.23112505858618793</v>
      </c>
      <c r="I12">
        <v>2018</v>
      </c>
    </row>
    <row r="13" spans="1:10" x14ac:dyDescent="0.25">
      <c r="A13">
        <v>2012</v>
      </c>
      <c r="B13" s="130">
        <v>115083000000</v>
      </c>
      <c r="C13" s="1">
        <v>645494000000</v>
      </c>
      <c r="D13" s="132">
        <v>645494000000</v>
      </c>
      <c r="E13" s="1">
        <f t="shared" si="1"/>
        <v>0</v>
      </c>
      <c r="F13" s="5">
        <f t="shared" si="0"/>
        <v>0.1782867075449191</v>
      </c>
      <c r="I13" s="1">
        <v>582300000000</v>
      </c>
      <c r="J13" t="s">
        <v>156</v>
      </c>
    </row>
    <row r="14" spans="1:10" x14ac:dyDescent="0.25">
      <c r="A14">
        <v>2013</v>
      </c>
      <c r="B14" s="130">
        <v>81973000000</v>
      </c>
      <c r="C14" s="1">
        <v>577553000000</v>
      </c>
      <c r="D14" s="132">
        <v>577552000000</v>
      </c>
      <c r="E14" s="1">
        <f t="shared" si="1"/>
        <v>1000000</v>
      </c>
      <c r="F14" s="5">
        <f t="shared" si="0"/>
        <v>0.14193156299075582</v>
      </c>
      <c r="I14" s="1">
        <v>65166000000</v>
      </c>
      <c r="J14" t="s">
        <v>157</v>
      </c>
    </row>
    <row r="15" spans="1:10" x14ac:dyDescent="0.25">
      <c r="A15">
        <v>2014</v>
      </c>
      <c r="B15" s="130">
        <v>84929000000</v>
      </c>
      <c r="C15" s="1">
        <v>581437000000</v>
      </c>
      <c r="D15" s="132">
        <v>581439000000</v>
      </c>
      <c r="E15" s="1">
        <f t="shared" si="1"/>
        <v>-2000000</v>
      </c>
      <c r="F15" s="5">
        <f t="shared" si="0"/>
        <v>0.14606741573033707</v>
      </c>
      <c r="I15" s="1">
        <v>10091000000</v>
      </c>
      <c r="J15" t="s">
        <v>158</v>
      </c>
    </row>
    <row r="16" spans="1:10" x14ac:dyDescent="0.25">
      <c r="A16">
        <v>2015</v>
      </c>
      <c r="B16" s="130">
        <v>62983000000</v>
      </c>
      <c r="C16" s="1">
        <v>560437000000</v>
      </c>
      <c r="D16" s="132">
        <v>560436000000</v>
      </c>
      <c r="E16" s="1">
        <f t="shared" si="1"/>
        <v>1000000</v>
      </c>
      <c r="F16" s="5">
        <f t="shared" si="0"/>
        <v>0.11238194480378705</v>
      </c>
      <c r="I16" s="1">
        <v>8146000000</v>
      </c>
      <c r="J16" t="s">
        <v>159</v>
      </c>
    </row>
    <row r="17" spans="1:10" x14ac:dyDescent="0.25">
      <c r="A17">
        <v>2016</v>
      </c>
      <c r="B17" s="130">
        <v>58942000000</v>
      </c>
      <c r="C17" s="1">
        <v>580292000000</v>
      </c>
      <c r="D17" s="132">
        <v>580292000000</v>
      </c>
      <c r="E17" s="1">
        <f t="shared" si="1"/>
        <v>0</v>
      </c>
      <c r="F17" s="5">
        <f t="shared" si="0"/>
        <v>0.10157300117871693</v>
      </c>
      <c r="I17" s="1">
        <v>7398000000</v>
      </c>
      <c r="J17" t="s">
        <v>160</v>
      </c>
    </row>
    <row r="18" spans="1:10" x14ac:dyDescent="0.25">
      <c r="A18">
        <v>2017</v>
      </c>
      <c r="B18" s="130">
        <v>82490000000</v>
      </c>
      <c r="C18" s="1">
        <v>605962000000</v>
      </c>
      <c r="D18" s="132">
        <v>605962000000</v>
      </c>
      <c r="E18" s="1">
        <f t="shared" si="1"/>
        <v>0</v>
      </c>
      <c r="F18" s="5">
        <f t="shared" si="0"/>
        <v>0.13613064845650388</v>
      </c>
      <c r="I18" s="1">
        <v>750000000</v>
      </c>
      <c r="J18" t="s">
        <v>161</v>
      </c>
    </row>
    <row r="19" spans="1:10" x14ac:dyDescent="0.25">
      <c r="A19">
        <v>2018</v>
      </c>
      <c r="B19" s="131">
        <v>65916000000</v>
      </c>
      <c r="C19" s="20">
        <v>666453000000</v>
      </c>
      <c r="D19" s="132">
        <v>666453000000</v>
      </c>
      <c r="E19" s="1">
        <f t="shared" si="1"/>
        <v>0</v>
      </c>
      <c r="F19" s="5">
        <f t="shared" si="0"/>
        <v>9.8905699276618159E-2</v>
      </c>
      <c r="I19" s="66">
        <f>SUM(I13:I18)</f>
        <v>673851000000</v>
      </c>
      <c r="J19" t="s">
        <v>162</v>
      </c>
    </row>
    <row r="20" spans="1:10" x14ac:dyDescent="0.25">
      <c r="A20">
        <v>2019</v>
      </c>
      <c r="B20" s="131">
        <v>68835000000</v>
      </c>
      <c r="C20" s="20">
        <v>686100000000</v>
      </c>
      <c r="D20" s="132">
        <v>686100000000</v>
      </c>
      <c r="E20" s="1">
        <f t="shared" si="1"/>
        <v>0</v>
      </c>
      <c r="F20" s="5">
        <f t="shared" si="0"/>
        <v>0.10032794053344994</v>
      </c>
      <c r="I20" s="6">
        <f>SUM(I13,I14,I15,I16,I18)</f>
        <v>666453000000</v>
      </c>
      <c r="J20" t="s">
        <v>163</v>
      </c>
    </row>
    <row r="21" spans="1:10" x14ac:dyDescent="0.25">
      <c r="D21" s="133"/>
      <c r="E21" s="133"/>
      <c r="F21" s="5"/>
    </row>
    <row r="22" spans="1:10" x14ac:dyDescent="0.25">
      <c r="B22" s="1">
        <f>SUM(B1:B20)</f>
        <v>1835719000000</v>
      </c>
      <c r="C22" s="1">
        <f>SUM(C1:C20)</f>
        <v>10794604000000</v>
      </c>
      <c r="D22" s="1">
        <f>SUM(D1:D20)</f>
        <v>10794340000000</v>
      </c>
      <c r="E22" s="1"/>
      <c r="F22" s="5">
        <f>B22/C22</f>
        <v>0.17005894797067128</v>
      </c>
      <c r="I22">
        <v>2019</v>
      </c>
    </row>
    <row r="23" spans="1:10" x14ac:dyDescent="0.25">
      <c r="I23" s="1">
        <v>599400000000</v>
      </c>
      <c r="J23" t="s">
        <v>156</v>
      </c>
    </row>
    <row r="24" spans="1:10" x14ac:dyDescent="0.25">
      <c r="B24" s="130">
        <v>22934000000</v>
      </c>
      <c r="D24" s="132">
        <v>316192000000</v>
      </c>
      <c r="E24" s="132"/>
      <c r="F24" s="5">
        <f t="shared" ref="F24:F42" si="2">B24/D2</f>
        <v>7.2531879364436794E-2</v>
      </c>
      <c r="I24" s="1">
        <v>67914000000</v>
      </c>
      <c r="J24" t="s">
        <v>157</v>
      </c>
    </row>
    <row r="25" spans="1:10" x14ac:dyDescent="0.25">
      <c r="B25" s="130">
        <v>16870000000</v>
      </c>
      <c r="D25" s="132">
        <v>345054000000</v>
      </c>
      <c r="E25" s="132"/>
      <c r="F25" s="5">
        <f t="shared" si="2"/>
        <v>4.8890898236218096E-2</v>
      </c>
      <c r="I25" s="1">
        <v>10332000000</v>
      </c>
      <c r="J25" t="s">
        <v>158</v>
      </c>
    </row>
    <row r="26" spans="1:10" x14ac:dyDescent="0.25">
      <c r="B26" s="130">
        <v>72536000000</v>
      </c>
      <c r="D26" s="132">
        <v>437456000000</v>
      </c>
      <c r="E26" s="132"/>
      <c r="F26" s="5">
        <f t="shared" si="2"/>
        <v>0.16581324750374896</v>
      </c>
      <c r="I26" s="1">
        <v>7533000000</v>
      </c>
      <c r="J26" t="s">
        <v>159</v>
      </c>
    </row>
    <row r="27" spans="1:10" x14ac:dyDescent="0.25">
      <c r="B27" s="130">
        <v>90776000000</v>
      </c>
      <c r="D27" s="132">
        <v>467604000000</v>
      </c>
      <c r="E27" s="132"/>
      <c r="F27" s="5">
        <f t="shared" si="2"/>
        <v>0.19413007587616873</v>
      </c>
      <c r="I27" s="1">
        <v>8623000000</v>
      </c>
      <c r="J27" t="s">
        <v>160</v>
      </c>
    </row>
    <row r="28" spans="1:10" x14ac:dyDescent="0.25">
      <c r="B28" s="130">
        <v>75642000000</v>
      </c>
      <c r="D28" s="132">
        <v>478915000000</v>
      </c>
      <c r="E28" s="132"/>
      <c r="F28" s="5">
        <f t="shared" si="2"/>
        <v>0.15794452042638046</v>
      </c>
      <c r="I28" s="1">
        <v>921000000</v>
      </c>
      <c r="J28" t="s">
        <v>161</v>
      </c>
    </row>
    <row r="29" spans="1:10" x14ac:dyDescent="0.25">
      <c r="B29" s="130">
        <v>115763000000</v>
      </c>
      <c r="D29" s="132">
        <v>534484000000</v>
      </c>
      <c r="E29" s="132"/>
      <c r="F29" s="5">
        <f t="shared" si="2"/>
        <v>0.21658833566580105</v>
      </c>
      <c r="I29" s="69">
        <f>SUM(I23:I28)</f>
        <v>694723000000</v>
      </c>
      <c r="J29" t="s">
        <v>162</v>
      </c>
    </row>
    <row r="30" spans="1:10" x14ac:dyDescent="0.25">
      <c r="B30" s="130">
        <v>166272000000</v>
      </c>
      <c r="D30" s="132">
        <v>600904000000</v>
      </c>
      <c r="E30" s="132"/>
      <c r="F30" s="5">
        <f t="shared" si="2"/>
        <v>0.27670310066166975</v>
      </c>
      <c r="I30" s="6">
        <f>SUM(I23,I24,I25,I26,I28)</f>
        <v>686100000000</v>
      </c>
      <c r="J30" t="s">
        <v>163</v>
      </c>
    </row>
    <row r="31" spans="1:10" x14ac:dyDescent="0.25">
      <c r="B31" s="130">
        <v>186908000000</v>
      </c>
      <c r="D31" s="132">
        <v>665940000000</v>
      </c>
      <c r="E31" s="132"/>
      <c r="F31" s="5">
        <f t="shared" si="2"/>
        <v>0.28066792804156532</v>
      </c>
    </row>
    <row r="32" spans="1:10" x14ac:dyDescent="0.25">
      <c r="B32" s="130">
        <v>145689000000</v>
      </c>
      <c r="D32" s="132">
        <v>666344000000</v>
      </c>
      <c r="E32" s="132"/>
      <c r="F32" s="5">
        <f t="shared" si="2"/>
        <v>0.21863932143157289</v>
      </c>
    </row>
    <row r="33" spans="2:6" x14ac:dyDescent="0.25">
      <c r="B33" s="130">
        <v>162390000000</v>
      </c>
      <c r="D33" s="132">
        <v>690697000000</v>
      </c>
      <c r="E33" s="132"/>
      <c r="F33" s="5">
        <f t="shared" si="2"/>
        <v>0.23511033057911065</v>
      </c>
    </row>
    <row r="34" spans="2:6" x14ac:dyDescent="0.25">
      <c r="B34" s="130">
        <v>158788000000</v>
      </c>
      <c r="D34" s="132">
        <v>687022000000</v>
      </c>
      <c r="E34" s="132"/>
      <c r="F34" s="5">
        <f t="shared" si="2"/>
        <v>0.23112505858618793</v>
      </c>
    </row>
    <row r="35" spans="2:6" x14ac:dyDescent="0.25">
      <c r="B35" s="130">
        <v>115083000000</v>
      </c>
      <c r="D35" s="132">
        <v>645494000000</v>
      </c>
      <c r="E35" s="132"/>
      <c r="F35" s="5">
        <f t="shared" si="2"/>
        <v>0.1782867075449191</v>
      </c>
    </row>
    <row r="36" spans="2:6" x14ac:dyDescent="0.25">
      <c r="B36" s="130">
        <v>81973000000</v>
      </c>
      <c r="D36" s="132">
        <v>577552000000</v>
      </c>
      <c r="E36" s="132"/>
      <c r="F36" s="5">
        <f t="shared" si="2"/>
        <v>0.14193180873756822</v>
      </c>
    </row>
    <row r="37" spans="2:6" x14ac:dyDescent="0.25">
      <c r="B37" s="130">
        <v>84929000000</v>
      </c>
      <c r="D37" s="132">
        <v>581439000000</v>
      </c>
      <c r="E37" s="132"/>
      <c r="F37" s="5">
        <f t="shared" si="2"/>
        <v>0.14606691329614974</v>
      </c>
    </row>
    <row r="38" spans="2:6" x14ac:dyDescent="0.25">
      <c r="B38" s="130">
        <v>62983000000</v>
      </c>
      <c r="D38" s="132">
        <v>560436000000</v>
      </c>
      <c r="E38" s="132"/>
      <c r="F38" s="5">
        <f t="shared" si="2"/>
        <v>0.11238214532970758</v>
      </c>
    </row>
    <row r="39" spans="2:6" x14ac:dyDescent="0.25">
      <c r="B39" s="130">
        <v>58942000000</v>
      </c>
      <c r="D39" s="132">
        <v>580292000000</v>
      </c>
      <c r="E39" s="132"/>
      <c r="F39" s="5">
        <f t="shared" si="2"/>
        <v>0.10157300117871693</v>
      </c>
    </row>
    <row r="40" spans="2:6" x14ac:dyDescent="0.25">
      <c r="B40" s="130">
        <v>82490000000</v>
      </c>
      <c r="D40" s="132">
        <v>605962000000</v>
      </c>
      <c r="E40" s="132"/>
      <c r="F40" s="5">
        <f t="shared" si="2"/>
        <v>0.13613064845650388</v>
      </c>
    </row>
    <row r="41" spans="2:6" x14ac:dyDescent="0.25">
      <c r="B41" s="131">
        <v>65916000000</v>
      </c>
      <c r="D41" s="132">
        <v>666453000000</v>
      </c>
      <c r="E41" s="132"/>
      <c r="F41" s="5">
        <f t="shared" si="2"/>
        <v>9.8905699276618159E-2</v>
      </c>
    </row>
    <row r="42" spans="2:6" x14ac:dyDescent="0.25">
      <c r="B42" s="131">
        <v>68835000000</v>
      </c>
      <c r="D42" s="132">
        <v>686100000000</v>
      </c>
      <c r="E42" s="132"/>
      <c r="F42" s="5">
        <f t="shared" si="2"/>
        <v>0.10032794053344994</v>
      </c>
    </row>
    <row r="43" spans="2:6" x14ac:dyDescent="0.25">
      <c r="F43" s="5" t="e">
        <f t="shared" ref="F43:F44" si="3">B43/C43</f>
        <v>#DIV/0!</v>
      </c>
    </row>
    <row r="44" spans="2:6" x14ac:dyDescent="0.25">
      <c r="F44" s="5" t="e">
        <f t="shared" si="3"/>
        <v>#DIV/0!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A4" sqref="A4:F7"/>
    </sheetView>
  </sheetViews>
  <sheetFormatPr defaultRowHeight="15" x14ac:dyDescent="0.25"/>
  <cols>
    <col min="1" max="1" width="19.85546875" bestFit="1" customWidth="1"/>
    <col min="2" max="2" width="21.7109375" bestFit="1" customWidth="1"/>
    <col min="3" max="3" width="9.28515625" bestFit="1" customWidth="1"/>
    <col min="4" max="4" width="19" bestFit="1" customWidth="1"/>
    <col min="5" max="5" width="9.42578125" bestFit="1" customWidth="1"/>
    <col min="6" max="6" width="20" bestFit="1" customWidth="1"/>
    <col min="7" max="7" width="9.7109375" bestFit="1" customWidth="1"/>
  </cols>
  <sheetData>
    <row r="1" spans="1:7" x14ac:dyDescent="0.25">
      <c r="A1" t="s">
        <v>321</v>
      </c>
      <c r="B1" t="s">
        <v>319</v>
      </c>
      <c r="C1" t="s">
        <v>326</v>
      </c>
      <c r="D1" t="s">
        <v>320</v>
      </c>
      <c r="E1" t="s">
        <v>149</v>
      </c>
      <c r="F1" t="s">
        <v>324</v>
      </c>
      <c r="G1" t="s">
        <v>10</v>
      </c>
    </row>
    <row r="2" spans="1:7" x14ac:dyDescent="0.25">
      <c r="A2" t="s">
        <v>315</v>
      </c>
      <c r="B2" s="1">
        <v>46000000</v>
      </c>
      <c r="C2" s="15">
        <f>B2/B9</f>
        <v>2.4819157368025479E-5</v>
      </c>
      <c r="D2" s="1">
        <v>48817000000</v>
      </c>
      <c r="E2" s="15">
        <f t="shared" ref="E2:E9" si="0">D2/$D$9</f>
        <v>5.5143628497520527E-3</v>
      </c>
      <c r="F2" s="1">
        <v>50094000000</v>
      </c>
      <c r="G2" s="15">
        <f t="shared" ref="G2:G9" si="1">F2/$F$9</f>
        <v>4.664256232974822E-3</v>
      </c>
    </row>
    <row r="3" spans="1:7" x14ac:dyDescent="0.25">
      <c r="A3" t="s">
        <v>316</v>
      </c>
      <c r="B3" s="1">
        <v>16041000000</v>
      </c>
      <c r="C3" s="15">
        <f>B3/B9</f>
        <v>8.6548718117499292E-3</v>
      </c>
      <c r="D3" s="1">
        <v>184199000000</v>
      </c>
      <c r="E3" s="15">
        <f t="shared" si="0"/>
        <v>2.0807098399358386E-2</v>
      </c>
      <c r="F3" s="1">
        <v>207241000000</v>
      </c>
      <c r="G3" s="15">
        <f t="shared" si="1"/>
        <v>1.9296225615401747E-2</v>
      </c>
    </row>
    <row r="4" spans="1:7" x14ac:dyDescent="0.25">
      <c r="A4" t="s">
        <v>317</v>
      </c>
      <c r="B4" s="1">
        <v>210119000000</v>
      </c>
      <c r="C4" s="15">
        <f>B4/B9</f>
        <v>0.11336905493504665</v>
      </c>
      <c r="D4" s="1">
        <v>2294577000000</v>
      </c>
      <c r="E4" s="15">
        <f t="shared" si="0"/>
        <v>0.25919516079840049</v>
      </c>
      <c r="F4" s="1">
        <v>2505759000000</v>
      </c>
      <c r="G4" s="15">
        <f t="shared" si="1"/>
        <v>0.2333114152210396</v>
      </c>
    </row>
    <row r="5" spans="1:7" x14ac:dyDescent="0.25">
      <c r="A5" t="s">
        <v>323</v>
      </c>
      <c r="B5" s="1">
        <v>1238882000000</v>
      </c>
      <c r="C5" s="15">
        <f>B5/B9</f>
        <v>0.66843494170465523</v>
      </c>
      <c r="D5" s="1">
        <v>3221230000000</v>
      </c>
      <c r="E5" s="15">
        <f t="shared" si="0"/>
        <v>0.36386977984117841</v>
      </c>
      <c r="F5" s="1">
        <v>4476643000000</v>
      </c>
      <c r="G5" s="15">
        <f t="shared" si="1"/>
        <v>0.41682057762512692</v>
      </c>
    </row>
    <row r="6" spans="1:7" x14ac:dyDescent="0.25">
      <c r="A6" t="s">
        <v>299</v>
      </c>
      <c r="B6" s="1">
        <v>359454000000</v>
      </c>
      <c r="C6" s="15">
        <f>B6/B9</f>
        <v>0.19394229114274414</v>
      </c>
      <c r="D6" s="1">
        <v>1757302000000</v>
      </c>
      <c r="E6" s="15">
        <f t="shared" si="0"/>
        <v>0.1985046370034001</v>
      </c>
      <c r="F6" s="1">
        <v>2122237000000</v>
      </c>
      <c r="G6" s="15">
        <f t="shared" si="1"/>
        <v>0.19760165199624283</v>
      </c>
    </row>
    <row r="7" spans="1:7" x14ac:dyDescent="0.25">
      <c r="A7" t="s">
        <v>322</v>
      </c>
      <c r="B7" s="1">
        <v>14204000000</v>
      </c>
      <c r="C7" s="15">
        <f>B7/B9</f>
        <v>7.663724157726824E-3</v>
      </c>
      <c r="D7" s="1">
        <v>1304546000000</v>
      </c>
      <c r="E7" s="15">
        <f t="shared" si="0"/>
        <v>0.14736136997752097</v>
      </c>
      <c r="F7" s="1">
        <v>1321040000000</v>
      </c>
      <c r="G7" s="15">
        <f t="shared" si="1"/>
        <v>0.12300213706250368</v>
      </c>
    </row>
    <row r="8" spans="1:7" x14ac:dyDescent="0.25">
      <c r="A8" t="s">
        <v>318</v>
      </c>
      <c r="B8" s="1">
        <v>14661000000</v>
      </c>
      <c r="C8" s="15">
        <f>B8/B9</f>
        <v>7.9102970907091643E-3</v>
      </c>
      <c r="D8" s="1">
        <v>42029000000</v>
      </c>
      <c r="E8" s="15">
        <f t="shared" si="0"/>
        <v>4.7475911303895991E-3</v>
      </c>
      <c r="F8" s="1">
        <v>56962000000</v>
      </c>
      <c r="G8" s="15">
        <f t="shared" si="1"/>
        <v>5.3037362467104211E-3</v>
      </c>
    </row>
    <row r="9" spans="1:7" x14ac:dyDescent="0.25">
      <c r="A9" t="s">
        <v>274</v>
      </c>
      <c r="B9" s="1">
        <v>1853407000000</v>
      </c>
      <c r="C9" s="15">
        <f>B9/B9</f>
        <v>1</v>
      </c>
      <c r="D9" s="1">
        <v>8852700000000</v>
      </c>
      <c r="E9" s="15">
        <f t="shared" si="0"/>
        <v>1</v>
      </c>
      <c r="F9" s="1">
        <v>10739976000000</v>
      </c>
      <c r="G9" s="15">
        <f t="shared" si="1"/>
        <v>1</v>
      </c>
    </row>
    <row r="29" spans="1:5" x14ac:dyDescent="0.25">
      <c r="A29" t="s">
        <v>325</v>
      </c>
      <c r="B29" s="1" t="s">
        <v>319</v>
      </c>
      <c r="C29" t="s">
        <v>326</v>
      </c>
      <c r="D29" t="s">
        <v>276</v>
      </c>
      <c r="E29" t="s">
        <v>149</v>
      </c>
    </row>
    <row r="30" spans="1:5" x14ac:dyDescent="0.25">
      <c r="A30" t="s">
        <v>313</v>
      </c>
      <c r="B30" s="1">
        <v>299939000000</v>
      </c>
      <c r="C30" s="15">
        <f>B30/$B$34</f>
        <v>0.16183115743061291</v>
      </c>
      <c r="D30" s="1">
        <v>2516313000000</v>
      </c>
      <c r="E30" s="15">
        <f>D30/$D$34</f>
        <v>0.28424243451150494</v>
      </c>
    </row>
    <row r="31" spans="1:5" x14ac:dyDescent="0.25">
      <c r="A31" t="s">
        <v>286</v>
      </c>
      <c r="B31" s="1">
        <v>1027765000000</v>
      </c>
      <c r="C31" s="15">
        <f t="shared" ref="C31:C34" si="2">B31/$B$34</f>
        <v>0.55452741896410229</v>
      </c>
      <c r="D31" s="1">
        <v>2254126000000</v>
      </c>
      <c r="E31" s="15">
        <f t="shared" ref="E31:E34" si="3">D31/$D$34</f>
        <v>0.2546258203711862</v>
      </c>
    </row>
    <row r="32" spans="1:5" x14ac:dyDescent="0.25">
      <c r="A32" t="s">
        <v>314</v>
      </c>
      <c r="B32" s="1">
        <v>277319000000</v>
      </c>
      <c r="C32" s="15">
        <f t="shared" si="2"/>
        <v>0.14962660656833604</v>
      </c>
      <c r="D32" s="1">
        <v>1420858000000</v>
      </c>
      <c r="E32" s="15">
        <f t="shared" si="3"/>
        <v>0.16049996046403922</v>
      </c>
    </row>
    <row r="33" spans="1:5" x14ac:dyDescent="0.25">
      <c r="A33" t="s">
        <v>312</v>
      </c>
      <c r="B33" s="1">
        <v>248384000000</v>
      </c>
      <c r="C33" s="15">
        <f t="shared" si="2"/>
        <v>0.1340148170369487</v>
      </c>
      <c r="D33" s="1">
        <v>2661403000000</v>
      </c>
      <c r="E33" s="15">
        <f t="shared" si="3"/>
        <v>0.30063178465326962</v>
      </c>
    </row>
    <row r="34" spans="1:5" x14ac:dyDescent="0.25">
      <c r="A34" t="s">
        <v>274</v>
      </c>
      <c r="B34" s="1">
        <v>1853407000000</v>
      </c>
      <c r="C34" s="15">
        <f t="shared" si="2"/>
        <v>1</v>
      </c>
      <c r="D34" s="1">
        <v>8852700000000</v>
      </c>
      <c r="E34" s="15">
        <f t="shared" si="3"/>
        <v>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115" zoomScaleNormal="115" workbookViewId="0">
      <selection activeCell="B2" sqref="B2:B12"/>
    </sheetView>
  </sheetViews>
  <sheetFormatPr defaultRowHeight="15" x14ac:dyDescent="0.25"/>
  <cols>
    <col min="1" max="1" width="10.140625" bestFit="1" customWidth="1"/>
    <col min="2" max="2" width="23.7109375" bestFit="1" customWidth="1"/>
    <col min="3" max="3" width="18" bestFit="1" customWidth="1"/>
    <col min="4" max="4" width="24.28515625" bestFit="1" customWidth="1"/>
    <col min="5" max="9" width="24.28515625" customWidth="1"/>
  </cols>
  <sheetData>
    <row r="1" spans="1:10" x14ac:dyDescent="0.25">
      <c r="A1" t="s">
        <v>0</v>
      </c>
      <c r="B1" t="s">
        <v>326</v>
      </c>
      <c r="C1" t="s">
        <v>11</v>
      </c>
      <c r="D1" t="s">
        <v>452</v>
      </c>
      <c r="E1" t="s">
        <v>4</v>
      </c>
      <c r="G1" t="s">
        <v>278</v>
      </c>
      <c r="H1" t="s">
        <v>38</v>
      </c>
      <c r="I1" t="s">
        <v>279</v>
      </c>
      <c r="J1" t="s">
        <v>37</v>
      </c>
    </row>
    <row r="2" spans="1:10" x14ac:dyDescent="0.25">
      <c r="A2">
        <v>2009</v>
      </c>
      <c r="B2" s="134">
        <v>145689</v>
      </c>
      <c r="C2" s="11">
        <f>44300+140700</f>
        <v>185000</v>
      </c>
      <c r="D2" s="11">
        <f>48200+63800</f>
        <v>112000</v>
      </c>
      <c r="E2" s="11">
        <f>SUM(C2:D2)</f>
        <v>297000</v>
      </c>
      <c r="F2" s="11"/>
      <c r="G2" s="11"/>
      <c r="H2" s="11"/>
      <c r="I2" s="11"/>
      <c r="J2" t="s">
        <v>18</v>
      </c>
    </row>
    <row r="3" spans="1:10" x14ac:dyDescent="0.25">
      <c r="A3">
        <v>2010</v>
      </c>
      <c r="B3" s="134">
        <v>162390</v>
      </c>
      <c r="C3" s="11">
        <f>84000+96000</f>
        <v>180000</v>
      </c>
      <c r="D3" s="11">
        <f>62500+51000</f>
        <v>113500</v>
      </c>
      <c r="E3" s="11">
        <f t="shared" ref="E3:E12" si="0">SUM(C3:D3)</f>
        <v>293500</v>
      </c>
      <c r="F3" s="11"/>
      <c r="G3" s="11"/>
      <c r="H3" s="11"/>
      <c r="I3" s="11"/>
      <c r="J3" t="s">
        <v>17</v>
      </c>
    </row>
    <row r="4" spans="1:10" x14ac:dyDescent="0.25">
      <c r="A4">
        <v>2011</v>
      </c>
      <c r="B4" s="134">
        <v>158788</v>
      </c>
      <c r="C4" s="11">
        <f>98345+46568</f>
        <v>144913</v>
      </c>
      <c r="D4" s="11">
        <f>70889+48206</f>
        <v>119095</v>
      </c>
      <c r="E4" s="11">
        <f t="shared" si="0"/>
        <v>264008</v>
      </c>
      <c r="F4" s="11"/>
      <c r="G4" s="11"/>
      <c r="H4" s="11"/>
      <c r="I4" s="11"/>
      <c r="J4" t="s">
        <v>16</v>
      </c>
    </row>
    <row r="5" spans="1:10" x14ac:dyDescent="0.25">
      <c r="A5">
        <v>2012</v>
      </c>
      <c r="B5" s="134">
        <v>115083</v>
      </c>
      <c r="C5" s="11">
        <f>90000+9000</f>
        <v>99000</v>
      </c>
      <c r="D5" s="11">
        <f>55100+32400</f>
        <v>87500</v>
      </c>
      <c r="E5" s="11">
        <f t="shared" si="0"/>
        <v>186500</v>
      </c>
      <c r="F5" s="11"/>
      <c r="G5" s="11"/>
      <c r="H5" s="11"/>
      <c r="I5" s="11"/>
      <c r="J5" t="s">
        <v>16</v>
      </c>
    </row>
    <row r="6" spans="1:10" x14ac:dyDescent="0.25">
      <c r="A6">
        <v>2013</v>
      </c>
      <c r="B6" s="134">
        <v>81973</v>
      </c>
      <c r="C6" s="11">
        <f>62763</f>
        <v>62763</v>
      </c>
      <c r="D6" s="11">
        <f>64417+26139</f>
        <v>90556</v>
      </c>
      <c r="E6" s="11">
        <f t="shared" si="0"/>
        <v>153319</v>
      </c>
      <c r="F6" s="11"/>
      <c r="G6" s="11"/>
      <c r="H6" s="11"/>
      <c r="I6" s="11"/>
    </row>
    <row r="7" spans="1:10" x14ac:dyDescent="0.25">
      <c r="A7">
        <v>2014</v>
      </c>
      <c r="B7" s="134">
        <v>84929</v>
      </c>
      <c r="C7" s="11">
        <v>37000</v>
      </c>
      <c r="D7" s="11">
        <f>59738+20367</f>
        <v>80105</v>
      </c>
      <c r="E7" s="11">
        <f t="shared" si="0"/>
        <v>117105</v>
      </c>
      <c r="F7" s="11"/>
      <c r="G7" s="11"/>
      <c r="H7" s="11"/>
      <c r="I7" s="11"/>
    </row>
    <row r="8" spans="1:10" x14ac:dyDescent="0.25">
      <c r="A8">
        <v>2015</v>
      </c>
      <c r="B8" s="134">
        <v>62983</v>
      </c>
      <c r="C8" s="11">
        <f>10000+3000</f>
        <v>13000</v>
      </c>
      <c r="D8" s="11">
        <f>63309+16093</f>
        <v>79402</v>
      </c>
      <c r="E8" s="11">
        <f t="shared" si="0"/>
        <v>92402</v>
      </c>
      <c r="F8" s="11"/>
      <c r="G8" s="15"/>
      <c r="H8" s="11"/>
      <c r="I8" s="11"/>
    </row>
    <row r="9" spans="1:10" x14ac:dyDescent="0.25">
      <c r="A9">
        <v>2016</v>
      </c>
      <c r="B9" s="134">
        <v>58942</v>
      </c>
      <c r="C9" s="11">
        <f>10000+4000</f>
        <v>14000</v>
      </c>
      <c r="D9" s="11">
        <f>55831+15991</f>
        <v>71822</v>
      </c>
      <c r="E9" s="11">
        <f t="shared" si="0"/>
        <v>85822</v>
      </c>
      <c r="F9" s="11"/>
      <c r="G9" s="11"/>
      <c r="H9" s="15"/>
      <c r="I9" s="15"/>
    </row>
    <row r="10" spans="1:10" x14ac:dyDescent="0.25">
      <c r="A10">
        <v>2017</v>
      </c>
      <c r="B10" s="134">
        <v>82490</v>
      </c>
      <c r="C10" s="11">
        <f>8674+5765</f>
        <v>14439</v>
      </c>
      <c r="D10" s="11">
        <f>62486+13085</f>
        <v>75571</v>
      </c>
      <c r="E10" s="11">
        <f t="shared" si="0"/>
        <v>90010</v>
      </c>
      <c r="F10" s="11"/>
      <c r="G10" s="11"/>
      <c r="H10" s="11"/>
      <c r="I10" s="11"/>
    </row>
    <row r="11" spans="1:10" x14ac:dyDescent="0.25">
      <c r="A11">
        <v>2018</v>
      </c>
      <c r="B11" s="134">
        <v>65916</v>
      </c>
      <c r="C11" s="11">
        <f>11958+5765</f>
        <v>17723</v>
      </c>
      <c r="D11" s="11">
        <f>56310+16610</f>
        <v>72920</v>
      </c>
      <c r="E11" s="11">
        <f t="shared" si="0"/>
        <v>90643</v>
      </c>
      <c r="F11" s="11"/>
      <c r="G11" s="11"/>
      <c r="H11" s="11">
        <f>D12-D2</f>
        <v>-35927</v>
      </c>
      <c r="I11" s="11">
        <f>E12-E2</f>
        <v>-203204</v>
      </c>
    </row>
    <row r="12" spans="1:10" x14ac:dyDescent="0.25">
      <c r="A12">
        <v>2019</v>
      </c>
      <c r="B12" s="134">
        <v>68835</v>
      </c>
      <c r="C12" s="11">
        <f>11958+5765</f>
        <v>17723</v>
      </c>
      <c r="D12" s="11">
        <f>59463+16610</f>
        <v>76073</v>
      </c>
      <c r="E12" s="11">
        <f t="shared" si="0"/>
        <v>93796</v>
      </c>
      <c r="F12" s="15">
        <f>(B12-B2)/B2</f>
        <v>-0.52752095216522865</v>
      </c>
      <c r="G12" s="15">
        <f t="shared" ref="G12:I12" si="1">(C12-C2)/C2</f>
        <v>-0.9042</v>
      </c>
      <c r="H12" s="15">
        <f t="shared" si="1"/>
        <v>-0.32077678571428569</v>
      </c>
      <c r="I12" s="15">
        <f t="shared" si="1"/>
        <v>-0.68418855218855223</v>
      </c>
    </row>
    <row r="13" spans="1:10" x14ac:dyDescent="0.25">
      <c r="A13" t="s">
        <v>14</v>
      </c>
      <c r="F13" s="15"/>
    </row>
    <row r="14" spans="1:10" x14ac:dyDescent="0.25">
      <c r="A14" t="s">
        <v>15</v>
      </c>
    </row>
    <row r="22" spans="1:1" x14ac:dyDescent="0.25">
      <c r="A22" t="s">
        <v>13</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3"/>
  <sheetViews>
    <sheetView workbookViewId="0">
      <selection activeCell="A3" sqref="A3"/>
    </sheetView>
  </sheetViews>
  <sheetFormatPr defaultRowHeight="15" x14ac:dyDescent="0.25"/>
  <cols>
    <col min="1" max="1" width="14" bestFit="1" customWidth="1"/>
    <col min="2" max="2" width="20" bestFit="1" customWidth="1"/>
    <col min="3" max="3" width="17.42578125" bestFit="1" customWidth="1"/>
    <col min="4" max="4" width="17.5703125" bestFit="1" customWidth="1"/>
    <col min="5" max="5" width="10.7109375" bestFit="1" customWidth="1"/>
  </cols>
  <sheetData>
    <row r="3" spans="1:5" x14ac:dyDescent="0.25">
      <c r="A3" s="80" t="s">
        <v>276</v>
      </c>
      <c r="B3" s="80" t="s">
        <v>275</v>
      </c>
    </row>
    <row r="4" spans="1:5" x14ac:dyDescent="0.25">
      <c r="A4" s="80" t="s">
        <v>273</v>
      </c>
      <c r="B4" t="s">
        <v>271</v>
      </c>
      <c r="C4" t="s">
        <v>272</v>
      </c>
      <c r="D4" t="s">
        <v>270</v>
      </c>
      <c r="E4" t="s">
        <v>274</v>
      </c>
    </row>
    <row r="5" spans="1:5" x14ac:dyDescent="0.25">
      <c r="A5" s="81">
        <v>2001</v>
      </c>
      <c r="B5" s="82">
        <v>9</v>
      </c>
      <c r="C5" s="82"/>
      <c r="D5" s="82">
        <v>7</v>
      </c>
      <c r="E5" s="82">
        <v>16</v>
      </c>
    </row>
    <row r="6" spans="1:5" x14ac:dyDescent="0.25">
      <c r="A6" s="81">
        <v>2002</v>
      </c>
      <c r="B6" s="82">
        <v>11</v>
      </c>
      <c r="C6" s="82"/>
      <c r="D6" s="82">
        <v>6</v>
      </c>
      <c r="E6" s="82">
        <v>17</v>
      </c>
    </row>
    <row r="7" spans="1:5" x14ac:dyDescent="0.25">
      <c r="A7" s="81">
        <v>2003</v>
      </c>
      <c r="B7" s="82">
        <v>13</v>
      </c>
      <c r="C7" s="82">
        <v>46</v>
      </c>
      <c r="D7" s="82">
        <v>6</v>
      </c>
      <c r="E7" s="82">
        <v>65</v>
      </c>
    </row>
    <row r="8" spans="1:5" x14ac:dyDescent="0.25">
      <c r="A8" s="81">
        <v>2004</v>
      </c>
      <c r="B8" s="82">
        <v>10</v>
      </c>
      <c r="C8" s="82">
        <v>55</v>
      </c>
      <c r="D8" s="82">
        <v>4</v>
      </c>
      <c r="E8" s="82">
        <v>69</v>
      </c>
    </row>
    <row r="9" spans="1:5" x14ac:dyDescent="0.25">
      <c r="A9" s="81">
        <v>2005</v>
      </c>
      <c r="B9" s="82">
        <v>14</v>
      </c>
      <c r="C9" s="82">
        <v>75</v>
      </c>
      <c r="D9" s="82">
        <v>2</v>
      </c>
      <c r="E9" s="82">
        <v>91</v>
      </c>
    </row>
    <row r="10" spans="1:5" x14ac:dyDescent="0.25">
      <c r="A10" s="81">
        <v>2006</v>
      </c>
      <c r="B10" s="82">
        <v>14</v>
      </c>
      <c r="C10" s="82">
        <v>90</v>
      </c>
      <c r="D10" s="82">
        <v>1</v>
      </c>
      <c r="E10" s="82">
        <v>105</v>
      </c>
    </row>
    <row r="11" spans="1:5" x14ac:dyDescent="0.25">
      <c r="A11" s="81">
        <v>2007</v>
      </c>
      <c r="B11" s="82">
        <v>25</v>
      </c>
      <c r="C11" s="82">
        <v>125</v>
      </c>
      <c r="D11" s="82">
        <v>1</v>
      </c>
      <c r="E11" s="82">
        <v>151</v>
      </c>
    </row>
    <row r="12" spans="1:5" x14ac:dyDescent="0.25">
      <c r="A12" s="81">
        <v>2008</v>
      </c>
      <c r="B12" s="82">
        <v>31</v>
      </c>
      <c r="C12" s="82">
        <v>140</v>
      </c>
      <c r="D12" s="82"/>
      <c r="E12" s="82">
        <v>171</v>
      </c>
    </row>
    <row r="13" spans="1:5" x14ac:dyDescent="0.25">
      <c r="A13" s="81">
        <v>2009</v>
      </c>
      <c r="B13" s="82">
        <v>48</v>
      </c>
      <c r="C13" s="82">
        <v>87</v>
      </c>
      <c r="D13" s="82"/>
      <c r="E13" s="82">
        <v>135</v>
      </c>
    </row>
    <row r="14" spans="1:5" x14ac:dyDescent="0.25">
      <c r="A14" s="81">
        <v>2010</v>
      </c>
      <c r="B14" s="82">
        <v>83</v>
      </c>
      <c r="C14" s="82">
        <v>57</v>
      </c>
      <c r="D14" s="82"/>
      <c r="E14" s="82">
        <v>140</v>
      </c>
    </row>
    <row r="15" spans="1:5" x14ac:dyDescent="0.25">
      <c r="A15" s="81">
        <v>2011</v>
      </c>
      <c r="B15" s="82">
        <v>97</v>
      </c>
      <c r="C15" s="82">
        <v>42</v>
      </c>
      <c r="D15" s="82"/>
      <c r="E15" s="82">
        <v>139</v>
      </c>
    </row>
    <row r="16" spans="1:5" x14ac:dyDescent="0.25">
      <c r="A16" s="81">
        <v>2012</v>
      </c>
      <c r="B16" s="82">
        <v>90</v>
      </c>
      <c r="C16" s="82">
        <v>11</v>
      </c>
      <c r="D16" s="82"/>
      <c r="E16" s="82">
        <v>101</v>
      </c>
    </row>
    <row r="17" spans="1:5" x14ac:dyDescent="0.25">
      <c r="A17" s="81">
        <v>2013</v>
      </c>
      <c r="B17" s="82">
        <v>75</v>
      </c>
      <c r="C17" s="82">
        <v>2</v>
      </c>
      <c r="D17" s="82"/>
      <c r="E17" s="82">
        <v>77</v>
      </c>
    </row>
    <row r="18" spans="1:5" x14ac:dyDescent="0.25">
      <c r="A18" s="81">
        <v>2014</v>
      </c>
      <c r="B18" s="82">
        <v>60</v>
      </c>
      <c r="C18" s="82">
        <v>2</v>
      </c>
      <c r="D18" s="82"/>
      <c r="E18" s="82">
        <v>62</v>
      </c>
    </row>
    <row r="19" spans="1:5" x14ac:dyDescent="0.25">
      <c r="A19" s="81">
        <v>2015</v>
      </c>
      <c r="B19" s="82">
        <v>45</v>
      </c>
      <c r="C19" s="82">
        <v>7</v>
      </c>
      <c r="D19" s="82"/>
      <c r="E19" s="82">
        <v>52</v>
      </c>
    </row>
    <row r="20" spans="1:5" x14ac:dyDescent="0.25">
      <c r="A20" s="81">
        <v>2016</v>
      </c>
      <c r="B20" s="82">
        <v>38</v>
      </c>
      <c r="C20" s="82">
        <v>6</v>
      </c>
      <c r="D20" s="82"/>
      <c r="E20" s="82">
        <v>44</v>
      </c>
    </row>
    <row r="21" spans="1:5" x14ac:dyDescent="0.25">
      <c r="A21" s="81">
        <v>2017</v>
      </c>
      <c r="B21" s="82">
        <v>39</v>
      </c>
      <c r="C21" s="82">
        <v>7</v>
      </c>
      <c r="D21" s="82"/>
      <c r="E21" s="82">
        <v>46</v>
      </c>
    </row>
    <row r="22" spans="1:5" x14ac:dyDescent="0.25">
      <c r="A22" s="81">
        <v>2018</v>
      </c>
      <c r="B22" s="82">
        <v>29</v>
      </c>
      <c r="C22" s="82">
        <v>5</v>
      </c>
      <c r="D22" s="82"/>
      <c r="E22" s="82">
        <v>34</v>
      </c>
    </row>
    <row r="23" spans="1:5" x14ac:dyDescent="0.25">
      <c r="A23" s="81" t="s">
        <v>274</v>
      </c>
      <c r="B23" s="82">
        <v>731</v>
      </c>
      <c r="C23" s="82">
        <v>757</v>
      </c>
      <c r="D23" s="82">
        <v>27</v>
      </c>
      <c r="E23" s="82">
        <v>1515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 1 and Figure 1</vt:lpstr>
      <vt:lpstr>Figure 2</vt:lpstr>
      <vt:lpstr>DOD Base-Supps</vt:lpstr>
      <vt:lpstr>DOD Table 6-8</vt:lpstr>
      <vt:lpstr>Figure 3</vt:lpstr>
      <vt:lpstr>Table 2.1 FY2018 + FY2019</vt:lpstr>
      <vt:lpstr>Figures 4-5</vt:lpstr>
      <vt:lpstr>Figure 6</vt:lpstr>
      <vt:lpstr>Figure 7</vt:lpstr>
      <vt:lpstr>CoW data</vt:lpstr>
      <vt:lpstr>Figure 8</vt:lpstr>
      <vt:lpstr>Figures 9 and 10</vt:lpstr>
      <vt:lpstr>Table 3</vt:lpstr>
      <vt:lpstr>Initial Figure 11</vt:lpstr>
      <vt:lpstr>Final Figure 11</vt:lpstr>
      <vt:lpstr>initial BCA over tim (NOT USED)</vt:lpstr>
      <vt:lpstr>final BCA over time (NOT USED)</vt:lpstr>
      <vt:lpstr>CBO discretionary data</vt:lpstr>
      <vt:lpstr>OMB discretionary data</vt:lpstr>
      <vt:lpstr>OMB Table 10.1</vt:lpstr>
      <vt:lpstr>Table 2.1 Pivot Table</vt:lpstr>
      <vt:lpstr>DOD Table 2.1</vt:lpstr>
    </vt:vector>
  </TitlesOfParts>
  <Company>Congressional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McGarry, Brendan</dc:creator>
  <cp:lastModifiedBy>McGarry, Brendan</cp:lastModifiedBy>
  <cp:lastPrinted>2018-10-31T17:56:44Z</cp:lastPrinted>
  <dcterms:created xsi:type="dcterms:W3CDTF">2018-09-27T20:18:05Z</dcterms:created>
  <dcterms:modified xsi:type="dcterms:W3CDTF">2019-01-18T22:41:19Z</dcterms:modified>
</cp:coreProperties>
</file>