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4" i="1" l="1"/>
  <c r="AG47" i="1" l="1"/>
  <c r="AG49" i="1" l="1"/>
  <c r="AA13" i="2" l="1"/>
  <c r="AC13" i="2" s="1"/>
  <c r="AE13" i="2" s="1"/>
  <c r="AG13" i="2" s="1"/>
  <c r="AA12" i="2"/>
  <c r="AC12" i="2" s="1"/>
  <c r="AE12" i="2" s="1"/>
  <c r="AG12" i="2" s="1"/>
  <c r="W13" i="2"/>
  <c r="Y13" i="2" s="1"/>
  <c r="W12" i="2"/>
  <c r="Y12" i="2" s="1"/>
  <c r="S13" i="2"/>
  <c r="U13" i="2" s="1"/>
  <c r="U15" i="2" s="1"/>
  <c r="S12" i="2"/>
  <c r="U12" i="2" s="1"/>
  <c r="E13" i="2"/>
  <c r="G13" i="2" s="1"/>
  <c r="I13" i="2" s="1"/>
  <c r="E12" i="2"/>
  <c r="G12" i="2" s="1"/>
  <c r="I12" i="2" s="1"/>
  <c r="K12" i="2" s="1"/>
  <c r="M12" i="2" s="1"/>
  <c r="O12" i="2" s="1"/>
  <c r="Q12" i="2" s="1"/>
  <c r="AG15" i="2" l="1"/>
  <c r="AC15" i="2"/>
  <c r="AE15" i="2"/>
  <c r="Y15" i="2"/>
  <c r="K13" i="2"/>
  <c r="M13" i="2" s="1"/>
  <c r="I15" i="2"/>
  <c r="E15" i="2"/>
  <c r="AG52" i="1"/>
  <c r="AG51" i="1"/>
  <c r="AG53" i="1"/>
  <c r="AG48" i="1"/>
  <c r="AG50" i="1"/>
  <c r="AF53" i="1"/>
  <c r="AF52" i="1"/>
  <c r="AF51" i="1"/>
  <c r="AF50" i="1"/>
  <c r="AG27" i="1"/>
  <c r="AG26" i="1"/>
  <c r="AG25" i="1"/>
  <c r="AG23" i="1"/>
  <c r="AG22" i="1"/>
  <c r="AG21" i="1"/>
  <c r="AF27" i="1"/>
  <c r="AF26" i="1"/>
  <c r="AF24" i="1"/>
  <c r="AF25" i="1"/>
  <c r="AH21" i="1"/>
  <c r="AH23" i="1"/>
  <c r="AH22" i="1"/>
  <c r="D31" i="1"/>
  <c r="D30" i="1"/>
  <c r="F30" i="1" s="1"/>
  <c r="H30" i="1" s="1"/>
  <c r="J30" i="1" s="1"/>
  <c r="L30" i="1" s="1"/>
  <c r="N30" i="1" s="1"/>
  <c r="P30" i="1" s="1"/>
  <c r="R30" i="1" s="1"/>
  <c r="T30" i="1" s="1"/>
  <c r="V30" i="1" s="1"/>
  <c r="X30" i="1" s="1"/>
  <c r="D20" i="1"/>
  <c r="F20" i="1" s="1"/>
  <c r="H20" i="1" s="1"/>
  <c r="D19" i="1"/>
  <c r="F19" i="1" s="1"/>
  <c r="H19" i="1" s="1"/>
  <c r="J19" i="1" s="1"/>
  <c r="L19" i="1" s="1"/>
  <c r="N19" i="1" s="1"/>
  <c r="P19" i="1" s="1"/>
  <c r="R19" i="1" s="1"/>
  <c r="T19" i="1" s="1"/>
  <c r="V19" i="1" s="1"/>
  <c r="X19" i="1" s="1"/>
  <c r="D9" i="1"/>
  <c r="F9" i="1" s="1"/>
  <c r="H9" i="1" s="1"/>
  <c r="J9" i="1" s="1"/>
  <c r="L9" i="1" s="1"/>
  <c r="N9" i="1" s="1"/>
  <c r="P9" i="1" s="1"/>
  <c r="R9" i="1" s="1"/>
  <c r="T9" i="1" s="1"/>
  <c r="V9" i="1" s="1"/>
  <c r="X9" i="1" s="1"/>
  <c r="D8" i="1"/>
  <c r="F8" i="1" s="1"/>
  <c r="H8" i="1" s="1"/>
  <c r="AH15" i="2" l="1"/>
  <c r="M15" i="2"/>
  <c r="O13" i="2"/>
  <c r="Q13" i="2" s="1"/>
  <c r="D33" i="1"/>
  <c r="F31" i="1"/>
  <c r="H31" i="1" s="1"/>
  <c r="J20" i="1"/>
  <c r="L20" i="1" s="1"/>
  <c r="H22" i="1"/>
  <c r="D22" i="1"/>
  <c r="J8" i="1"/>
  <c r="L8" i="1" s="1"/>
  <c r="N8" i="1" s="1"/>
  <c r="P8" i="1" s="1"/>
  <c r="R8" i="1" s="1"/>
  <c r="T8" i="1" s="1"/>
  <c r="V8" i="1" s="1"/>
  <c r="X8" i="1" s="1"/>
  <c r="X11" i="1" s="1"/>
  <c r="H11" i="1"/>
  <c r="D11" i="1"/>
  <c r="Q15" i="2" l="1"/>
  <c r="J31" i="1"/>
  <c r="L31" i="1" s="1"/>
  <c r="H33" i="1"/>
  <c r="L22" i="1"/>
  <c r="N20" i="1"/>
  <c r="P20" i="1" s="1"/>
  <c r="L11" i="1"/>
  <c r="P11" i="1"/>
  <c r="R11" i="1"/>
  <c r="T11" i="1"/>
  <c r="V11" i="1"/>
  <c r="Y11" i="1" l="1"/>
  <c r="L33" i="1"/>
  <c r="N31" i="1"/>
  <c r="P31" i="1" s="1"/>
  <c r="P22" i="1"/>
  <c r="R20" i="1"/>
  <c r="AF22" i="1" l="1"/>
  <c r="AF48" i="1"/>
  <c r="R31" i="1"/>
  <c r="P33" i="1"/>
  <c r="R22" i="1"/>
  <c r="T20" i="1"/>
  <c r="R33" i="1" l="1"/>
  <c r="T31" i="1"/>
  <c r="V20" i="1"/>
  <c r="T22" i="1"/>
  <c r="V31" i="1" l="1"/>
  <c r="T33" i="1"/>
  <c r="X20" i="1"/>
  <c r="X22" i="1" s="1"/>
  <c r="V22" i="1"/>
  <c r="X31" i="1" l="1"/>
  <c r="X33" i="1" s="1"/>
  <c r="V33" i="1"/>
  <c r="Y22" i="1"/>
  <c r="AF23" i="1" l="1"/>
  <c r="AF49" i="1"/>
  <c r="Y33" i="1"/>
  <c r="AF21" i="1" l="1"/>
  <c r="AF47" i="1"/>
</calcChain>
</file>

<file path=xl/sharedStrings.xml><?xml version="1.0" encoding="utf-8"?>
<sst xmlns="http://schemas.openxmlformats.org/spreadsheetml/2006/main" count="122" uniqueCount="33">
  <si>
    <t>CV</t>
    <phoneticPr fontId="1"/>
  </si>
  <si>
    <t>MX</t>
    <phoneticPr fontId="1"/>
  </si>
  <si>
    <t>CV</t>
    <phoneticPr fontId="1"/>
  </si>
  <si>
    <t>Kernel</t>
    <phoneticPr fontId="1"/>
  </si>
  <si>
    <t>Stride</t>
    <phoneticPr fontId="1"/>
  </si>
  <si>
    <t>Height</t>
    <phoneticPr fontId="1"/>
  </si>
  <si>
    <t>Width</t>
    <phoneticPr fontId="1"/>
  </si>
  <si>
    <t>Channel</t>
    <phoneticPr fontId="1"/>
  </si>
  <si>
    <t>Classifier</t>
    <phoneticPr fontId="1"/>
  </si>
  <si>
    <t>T5</t>
    <phoneticPr fontId="1"/>
  </si>
  <si>
    <t>BnFop</t>
    <phoneticPr fontId="1"/>
  </si>
  <si>
    <t>Pad</t>
    <phoneticPr fontId="1"/>
  </si>
  <si>
    <t>IN</t>
    <phoneticPr fontId="1"/>
  </si>
  <si>
    <t>Detector</t>
    <phoneticPr fontId="1"/>
  </si>
  <si>
    <t>CV</t>
    <phoneticPr fontId="1"/>
  </si>
  <si>
    <t>T5VGA1</t>
    <phoneticPr fontId="1"/>
  </si>
  <si>
    <t>T5VGA2</t>
    <phoneticPr fontId="1"/>
  </si>
  <si>
    <t>mAP</t>
    <phoneticPr fontId="1"/>
  </si>
  <si>
    <t>Recall</t>
    <phoneticPr fontId="1"/>
  </si>
  <si>
    <t>Fop</t>
    <phoneticPr fontId="1"/>
  </si>
  <si>
    <t>AP</t>
    <phoneticPr fontId="1"/>
  </si>
  <si>
    <t>Rc</t>
    <phoneticPr fontId="1"/>
  </si>
  <si>
    <t>tiny-YOLO</t>
    <phoneticPr fontId="1"/>
  </si>
  <si>
    <t>YOLOv2</t>
    <phoneticPr fontId="1"/>
  </si>
  <si>
    <t>YOLOV1</t>
    <phoneticPr fontId="1"/>
  </si>
  <si>
    <t>YOLOV2W</t>
    <phoneticPr fontId="1"/>
  </si>
  <si>
    <t>VOC</t>
    <phoneticPr fontId="1"/>
  </si>
  <si>
    <t>YOLOv2-tiny</t>
    <phoneticPr fontId="1"/>
  </si>
  <si>
    <t>2007_test</t>
    <phoneticPr fontId="1"/>
  </si>
  <si>
    <t>2007_person</t>
    <phoneticPr fontId="1"/>
  </si>
  <si>
    <t>imdb</t>
    <phoneticPr fontId="1"/>
  </si>
  <si>
    <t>IMDB</t>
    <phoneticPr fontId="1"/>
  </si>
  <si>
    <t>2007_test(VOC)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</si>
</sst>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5" xfId="0" applyFill="1" applyBorder="1"/>
    <xf numFmtId="0" fontId="0" fillId="2" borderId="17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18" xfId="0" applyFill="1" applyBorder="1"/>
    <xf numFmtId="0" fontId="0" fillId="3" borderId="16" xfId="0" applyFill="1" applyBorder="1"/>
    <xf numFmtId="0" fontId="0" fillId="3" borderId="13" xfId="0" applyFill="1" applyBorder="1"/>
    <xf numFmtId="0" fontId="0" fillId="3" borderId="14" xfId="0" applyFill="1" applyBorder="1"/>
    <xf numFmtId="0" fontId="0" fillId="2" borderId="16" xfId="0" applyFill="1" applyBorder="1"/>
    <xf numFmtId="0" fontId="0" fillId="2" borderId="14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BnFOPs</a:t>
            </a:r>
            <a:r>
              <a:rPr lang="en-US" altLang="ja-JP" baseline="0"/>
              <a:t> - </a:t>
            </a:r>
            <a:r>
              <a:rPr lang="en-US" altLang="ja-JP"/>
              <a:t>mAP (log-log)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Sheet1!$AF$21:$AF$27</c:f>
              <c:numCache>
                <c:formatCode>General</c:formatCode>
                <c:ptCount val="7"/>
                <c:pt idx="0">
                  <c:v>-0.33961117986964329</c:v>
                </c:pt>
                <c:pt idx="1">
                  <c:v>-0.19348314419140522</c:v>
                </c:pt>
                <c:pt idx="2">
                  <c:v>0.11195597037763098</c:v>
                </c:pt>
                <c:pt idx="3">
                  <c:v>0.84323277809800945</c:v>
                </c:pt>
                <c:pt idx="4">
                  <c:v>1.5428254269591799</c:v>
                </c:pt>
                <c:pt idx="5">
                  <c:v>1.6042260530844701</c:v>
                </c:pt>
                <c:pt idx="6">
                  <c:v>1.7758288144646124</c:v>
                </c:pt>
              </c:numCache>
            </c:numRef>
          </c:xVal>
          <c:yVal>
            <c:numRef>
              <c:f>Sheet1!$AG$21:$AG$27</c:f>
              <c:numCache>
                <c:formatCode>General</c:formatCode>
                <c:ptCount val="7"/>
                <c:pt idx="0">
                  <c:v>1.6839471307515121</c:v>
                </c:pt>
                <c:pt idx="1">
                  <c:v>1.6972293427597176</c:v>
                </c:pt>
                <c:pt idx="2">
                  <c:v>1.7442929831226763</c:v>
                </c:pt>
                <c:pt idx="3">
                  <c:v>1.7951845896824239</c:v>
                </c:pt>
                <c:pt idx="4">
                  <c:v>1.885361220031512</c:v>
                </c:pt>
                <c:pt idx="5">
                  <c:v>1.8020892578817327</c:v>
                </c:pt>
                <c:pt idx="6">
                  <c:v>1.8954225460394079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7B-4536-A5D3-F66D43B82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08056"/>
        <c:axId val="469108384"/>
      </c:scatterChart>
      <c:valAx>
        <c:axId val="46910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9108384"/>
        <c:crosses val="autoZero"/>
        <c:crossBetween val="midCat"/>
      </c:valAx>
      <c:valAx>
        <c:axId val="469108384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9108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BnFOPs - mAP (log-log)</a:t>
            </a:r>
            <a:endParaRPr lang="ja-JP" altLang="ja-JP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Sheet1!$AF$21:$AF$27</c:f>
              <c:numCache>
                <c:formatCode>General</c:formatCode>
                <c:ptCount val="7"/>
                <c:pt idx="0">
                  <c:v>-0.33961117986964329</c:v>
                </c:pt>
                <c:pt idx="1">
                  <c:v>-0.19348314419140522</c:v>
                </c:pt>
                <c:pt idx="2">
                  <c:v>0.11195597037763098</c:v>
                </c:pt>
                <c:pt idx="3">
                  <c:v>0.84323277809800945</c:v>
                </c:pt>
                <c:pt idx="4">
                  <c:v>1.5428254269591799</c:v>
                </c:pt>
                <c:pt idx="5">
                  <c:v>1.6042260530844701</c:v>
                </c:pt>
                <c:pt idx="6">
                  <c:v>1.7758288144646124</c:v>
                </c:pt>
              </c:numCache>
            </c:numRef>
          </c:xVal>
          <c:yVal>
            <c:numRef>
              <c:f>Sheet1!$AG$21:$AG$27</c:f>
              <c:numCache>
                <c:formatCode>General</c:formatCode>
                <c:ptCount val="7"/>
                <c:pt idx="0">
                  <c:v>1.6839471307515121</c:v>
                </c:pt>
                <c:pt idx="1">
                  <c:v>1.6972293427597176</c:v>
                </c:pt>
                <c:pt idx="2">
                  <c:v>1.7442929831226763</c:v>
                </c:pt>
                <c:pt idx="3">
                  <c:v>1.7951845896824239</c:v>
                </c:pt>
                <c:pt idx="4">
                  <c:v>1.885361220031512</c:v>
                </c:pt>
                <c:pt idx="5">
                  <c:v>1.8020892578817327</c:v>
                </c:pt>
                <c:pt idx="6">
                  <c:v>1.8954225460394079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4C-4490-9180-26077A8C5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140032"/>
        <c:axId val="432140360"/>
      </c:scatterChart>
      <c:valAx>
        <c:axId val="43214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2140360"/>
        <c:crosses val="autoZero"/>
        <c:crossBetween val="midCat"/>
      </c:valAx>
      <c:valAx>
        <c:axId val="43214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214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BnFOPs - Recall</a:t>
            </a:r>
            <a:r>
              <a:rPr lang="en-US" altLang="ja-JP" baseline="0"/>
              <a:t> (log-log)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Sheet1!$AF$47:$AF$53</c:f>
              <c:numCache>
                <c:formatCode>General</c:formatCode>
                <c:ptCount val="7"/>
                <c:pt idx="0">
                  <c:v>-0.33961117986964329</c:v>
                </c:pt>
                <c:pt idx="1">
                  <c:v>-0.19348314419140522</c:v>
                </c:pt>
                <c:pt idx="2">
                  <c:v>0.11195597037763098</c:v>
                </c:pt>
                <c:pt idx="3">
                  <c:v>0.84323277809800945</c:v>
                </c:pt>
                <c:pt idx="4">
                  <c:v>1.5428254269591799</c:v>
                </c:pt>
                <c:pt idx="5">
                  <c:v>1.6042260530844701</c:v>
                </c:pt>
                <c:pt idx="6">
                  <c:v>1.7758288144646124</c:v>
                </c:pt>
              </c:numCache>
            </c:numRef>
          </c:xVal>
          <c:yVal>
            <c:numRef>
              <c:f>Sheet1!$AG$47:$AG$53</c:f>
              <c:numCache>
                <c:formatCode>General</c:formatCode>
                <c:ptCount val="7"/>
                <c:pt idx="0">
                  <c:v>1.9334872878487055</c:v>
                </c:pt>
                <c:pt idx="1">
                  <c:v>1.954242509439325</c:v>
                </c:pt>
                <c:pt idx="2">
                  <c:v>1.9734511440249347</c:v>
                </c:pt>
                <c:pt idx="3">
                  <c:v>1.9929950984313416</c:v>
                </c:pt>
                <c:pt idx="4">
                  <c:v>1.9956351945975499</c:v>
                </c:pt>
                <c:pt idx="5">
                  <c:v>1.9777236052888478</c:v>
                </c:pt>
                <c:pt idx="6">
                  <c:v>1.9948008992946038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AC8-4B82-A3DE-73B3403EC313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Sheet1!$AF$47:$AF$53</c:f>
              <c:numCache>
                <c:formatCode>General</c:formatCode>
                <c:ptCount val="7"/>
                <c:pt idx="0">
                  <c:v>-0.33961117986964329</c:v>
                </c:pt>
                <c:pt idx="1">
                  <c:v>-0.19348314419140522</c:v>
                </c:pt>
                <c:pt idx="2">
                  <c:v>0.11195597037763098</c:v>
                </c:pt>
                <c:pt idx="3">
                  <c:v>0.84323277809800945</c:v>
                </c:pt>
                <c:pt idx="4">
                  <c:v>1.5428254269591799</c:v>
                </c:pt>
                <c:pt idx="5">
                  <c:v>1.6042260530844701</c:v>
                </c:pt>
                <c:pt idx="6">
                  <c:v>1.7758288144646124</c:v>
                </c:pt>
              </c:numCache>
            </c:numRef>
          </c:xVal>
          <c:yVal>
            <c:numRef>
              <c:f>Sheet1!$AG$47:$AG$53</c:f>
              <c:numCache>
                <c:formatCode>General</c:formatCode>
                <c:ptCount val="7"/>
                <c:pt idx="0">
                  <c:v>1.9334872878487055</c:v>
                </c:pt>
                <c:pt idx="1">
                  <c:v>1.954242509439325</c:v>
                </c:pt>
                <c:pt idx="2">
                  <c:v>1.9734511440249347</c:v>
                </c:pt>
                <c:pt idx="3">
                  <c:v>1.9929950984313416</c:v>
                </c:pt>
                <c:pt idx="4">
                  <c:v>1.9956351945975499</c:v>
                </c:pt>
                <c:pt idx="5">
                  <c:v>1.9777236052888478</c:v>
                </c:pt>
                <c:pt idx="6">
                  <c:v>1.9948008992946038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C8-4B82-A3DE-73B3403EC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40912"/>
        <c:axId val="443639272"/>
      </c:scatterChart>
      <c:valAx>
        <c:axId val="44364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3639272"/>
        <c:crossesAt val="1.9"/>
        <c:crossBetween val="midCat"/>
      </c:valAx>
      <c:valAx>
        <c:axId val="443639272"/>
        <c:scaling>
          <c:orientation val="minMax"/>
          <c:max val="2.02"/>
          <c:min val="1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36409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BnFOPs - Recall</a:t>
            </a:r>
            <a:r>
              <a:rPr lang="en-US" altLang="ja-JP" baseline="0"/>
              <a:t> (log-log)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Sheet1!$AF$47:$AF$53</c:f>
              <c:numCache>
                <c:formatCode>General</c:formatCode>
                <c:ptCount val="7"/>
                <c:pt idx="0">
                  <c:v>-0.33961117986964329</c:v>
                </c:pt>
                <c:pt idx="1">
                  <c:v>-0.19348314419140522</c:v>
                </c:pt>
                <c:pt idx="2">
                  <c:v>0.11195597037763098</c:v>
                </c:pt>
                <c:pt idx="3">
                  <c:v>0.84323277809800945</c:v>
                </c:pt>
                <c:pt idx="4">
                  <c:v>1.5428254269591799</c:v>
                </c:pt>
                <c:pt idx="5">
                  <c:v>1.6042260530844701</c:v>
                </c:pt>
                <c:pt idx="6">
                  <c:v>1.7758288144646124</c:v>
                </c:pt>
              </c:numCache>
            </c:numRef>
          </c:xVal>
          <c:yVal>
            <c:numRef>
              <c:f>Sheet1!$AG$47:$AG$53</c:f>
              <c:numCache>
                <c:formatCode>General</c:formatCode>
                <c:ptCount val="7"/>
                <c:pt idx="0">
                  <c:v>1.9334872878487055</c:v>
                </c:pt>
                <c:pt idx="1">
                  <c:v>1.954242509439325</c:v>
                </c:pt>
                <c:pt idx="2">
                  <c:v>1.9734511440249347</c:v>
                </c:pt>
                <c:pt idx="3">
                  <c:v>1.9929950984313416</c:v>
                </c:pt>
                <c:pt idx="4">
                  <c:v>1.9956351945975499</c:v>
                </c:pt>
                <c:pt idx="5">
                  <c:v>1.9777236052888478</c:v>
                </c:pt>
                <c:pt idx="6">
                  <c:v>1.9948008992946038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48-47F1-A041-F6D69C36C73A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Sheet1!$AF$47:$AF$53</c:f>
              <c:numCache>
                <c:formatCode>General</c:formatCode>
                <c:ptCount val="7"/>
                <c:pt idx="0">
                  <c:v>-0.33961117986964329</c:v>
                </c:pt>
                <c:pt idx="1">
                  <c:v>-0.19348314419140522</c:v>
                </c:pt>
                <c:pt idx="2">
                  <c:v>0.11195597037763098</c:v>
                </c:pt>
                <c:pt idx="3">
                  <c:v>0.84323277809800945</c:v>
                </c:pt>
                <c:pt idx="4">
                  <c:v>1.5428254269591799</c:v>
                </c:pt>
                <c:pt idx="5">
                  <c:v>1.6042260530844701</c:v>
                </c:pt>
                <c:pt idx="6">
                  <c:v>1.7758288144646124</c:v>
                </c:pt>
              </c:numCache>
            </c:numRef>
          </c:xVal>
          <c:yVal>
            <c:numRef>
              <c:f>Sheet1!$AG$47:$AG$53</c:f>
              <c:numCache>
                <c:formatCode>General</c:formatCode>
                <c:ptCount val="7"/>
                <c:pt idx="0">
                  <c:v>1.9334872878487055</c:v>
                </c:pt>
                <c:pt idx="1">
                  <c:v>1.954242509439325</c:v>
                </c:pt>
                <c:pt idx="2">
                  <c:v>1.9734511440249347</c:v>
                </c:pt>
                <c:pt idx="3">
                  <c:v>1.9929950984313416</c:v>
                </c:pt>
                <c:pt idx="4">
                  <c:v>1.9956351945975499</c:v>
                </c:pt>
                <c:pt idx="5">
                  <c:v>1.9777236052888478</c:v>
                </c:pt>
                <c:pt idx="6">
                  <c:v>1.9948008992946038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48-47F1-A041-F6D69C36C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40912"/>
        <c:axId val="443639272"/>
      </c:scatterChart>
      <c:valAx>
        <c:axId val="44364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3639272"/>
        <c:crossesAt val="1.9"/>
        <c:crossBetween val="midCat"/>
      </c:valAx>
      <c:valAx>
        <c:axId val="443639272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3640912"/>
        <c:crossesAt val="0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BnFOPs - mAP (log-log)</a:t>
            </a:r>
            <a:endParaRPr lang="ja-JP" altLang="ja-JP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Sheet1!$AF$21:$AF$27</c:f>
              <c:numCache>
                <c:formatCode>General</c:formatCode>
                <c:ptCount val="7"/>
                <c:pt idx="0">
                  <c:v>-0.33961117986964329</c:v>
                </c:pt>
                <c:pt idx="1">
                  <c:v>-0.19348314419140522</c:v>
                </c:pt>
                <c:pt idx="2">
                  <c:v>0.11195597037763098</c:v>
                </c:pt>
                <c:pt idx="3">
                  <c:v>0.84323277809800945</c:v>
                </c:pt>
                <c:pt idx="4">
                  <c:v>1.5428254269591799</c:v>
                </c:pt>
                <c:pt idx="5">
                  <c:v>1.6042260530844701</c:v>
                </c:pt>
                <c:pt idx="6">
                  <c:v>1.7758288144646124</c:v>
                </c:pt>
              </c:numCache>
            </c:numRef>
          </c:xVal>
          <c:yVal>
            <c:numRef>
              <c:f>Sheet1!$AG$21:$AG$27</c:f>
              <c:numCache>
                <c:formatCode>General</c:formatCode>
                <c:ptCount val="7"/>
                <c:pt idx="0">
                  <c:v>1.6839471307515121</c:v>
                </c:pt>
                <c:pt idx="1">
                  <c:v>1.6972293427597176</c:v>
                </c:pt>
                <c:pt idx="2">
                  <c:v>1.7442929831226763</c:v>
                </c:pt>
                <c:pt idx="3">
                  <c:v>1.7951845896824239</c:v>
                </c:pt>
                <c:pt idx="4">
                  <c:v>1.885361220031512</c:v>
                </c:pt>
                <c:pt idx="5">
                  <c:v>1.8020892578817327</c:v>
                </c:pt>
                <c:pt idx="6">
                  <c:v>1.8954225460394079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C8-4CB4-8007-52254E942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140032"/>
        <c:axId val="432140360"/>
      </c:scatterChart>
      <c:valAx>
        <c:axId val="43214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2140360"/>
        <c:crosses val="autoZero"/>
        <c:crossBetween val="midCat"/>
      </c:valAx>
      <c:valAx>
        <c:axId val="43214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214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BnFOPs - Recall</a:t>
            </a:r>
            <a:r>
              <a:rPr lang="en-US" altLang="ja-JP" baseline="0"/>
              <a:t> (log-log)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Sheet1!$AF$47:$AF$53</c:f>
              <c:numCache>
                <c:formatCode>General</c:formatCode>
                <c:ptCount val="7"/>
                <c:pt idx="0">
                  <c:v>-0.33961117986964329</c:v>
                </c:pt>
                <c:pt idx="1">
                  <c:v>-0.19348314419140522</c:v>
                </c:pt>
                <c:pt idx="2">
                  <c:v>0.11195597037763098</c:v>
                </c:pt>
                <c:pt idx="3">
                  <c:v>0.84323277809800945</c:v>
                </c:pt>
                <c:pt idx="4">
                  <c:v>1.5428254269591799</c:v>
                </c:pt>
                <c:pt idx="5">
                  <c:v>1.6042260530844701</c:v>
                </c:pt>
                <c:pt idx="6">
                  <c:v>1.7758288144646124</c:v>
                </c:pt>
              </c:numCache>
            </c:numRef>
          </c:xVal>
          <c:yVal>
            <c:numRef>
              <c:f>Sheet1!$AG$47:$AG$53</c:f>
              <c:numCache>
                <c:formatCode>General</c:formatCode>
                <c:ptCount val="7"/>
                <c:pt idx="0">
                  <c:v>1.9334872878487055</c:v>
                </c:pt>
                <c:pt idx="1">
                  <c:v>1.954242509439325</c:v>
                </c:pt>
                <c:pt idx="2">
                  <c:v>1.9734511440249347</c:v>
                </c:pt>
                <c:pt idx="3">
                  <c:v>1.9929950984313416</c:v>
                </c:pt>
                <c:pt idx="4">
                  <c:v>1.9956351945975499</c:v>
                </c:pt>
                <c:pt idx="5">
                  <c:v>1.9777236052888478</c:v>
                </c:pt>
                <c:pt idx="6">
                  <c:v>1.9948008992946038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F6-4FF9-9C69-0C042E9806C2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Sheet1!$AF$47:$AF$53</c:f>
              <c:numCache>
                <c:formatCode>General</c:formatCode>
                <c:ptCount val="7"/>
                <c:pt idx="0">
                  <c:v>-0.33961117986964329</c:v>
                </c:pt>
                <c:pt idx="1">
                  <c:v>-0.19348314419140522</c:v>
                </c:pt>
                <c:pt idx="2">
                  <c:v>0.11195597037763098</c:v>
                </c:pt>
                <c:pt idx="3">
                  <c:v>0.84323277809800945</c:v>
                </c:pt>
                <c:pt idx="4">
                  <c:v>1.5428254269591799</c:v>
                </c:pt>
                <c:pt idx="5">
                  <c:v>1.6042260530844701</c:v>
                </c:pt>
                <c:pt idx="6">
                  <c:v>1.7758288144646124</c:v>
                </c:pt>
              </c:numCache>
            </c:numRef>
          </c:xVal>
          <c:yVal>
            <c:numRef>
              <c:f>Sheet1!$AG$47:$AG$53</c:f>
              <c:numCache>
                <c:formatCode>General</c:formatCode>
                <c:ptCount val="7"/>
                <c:pt idx="0">
                  <c:v>1.9334872878487055</c:v>
                </c:pt>
                <c:pt idx="1">
                  <c:v>1.954242509439325</c:v>
                </c:pt>
                <c:pt idx="2">
                  <c:v>1.9734511440249347</c:v>
                </c:pt>
                <c:pt idx="3">
                  <c:v>1.9929950984313416</c:v>
                </c:pt>
                <c:pt idx="4">
                  <c:v>1.9956351945975499</c:v>
                </c:pt>
                <c:pt idx="5">
                  <c:v>1.9777236052888478</c:v>
                </c:pt>
                <c:pt idx="6">
                  <c:v>1.9948008992946038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F6-4FF9-9C69-0C042E980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40912"/>
        <c:axId val="443639272"/>
      </c:scatterChart>
      <c:valAx>
        <c:axId val="44364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3639272"/>
        <c:crossesAt val="1.9"/>
        <c:crossBetween val="midCat"/>
      </c:valAx>
      <c:valAx>
        <c:axId val="443639272"/>
        <c:scaling>
          <c:orientation val="minMax"/>
          <c:max val="2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36409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100012</xdr:colOff>
      <xdr:row>3</xdr:row>
      <xdr:rowOff>138112</xdr:rowOff>
    </xdr:from>
    <xdr:to>
      <xdr:col>39</xdr:col>
      <xdr:colOff>195262</xdr:colOff>
      <xdr:row>14</xdr:row>
      <xdr:rowOff>223837</xdr:rowOff>
    </xdr:to>
    <xdr:graphicFrame macro="">
      <xdr:nvGraphicFramePr>
        <xdr:cNvPr id="12" name="グラフ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36</xdr:col>
      <xdr:colOff>47625</xdr:colOff>
      <xdr:row>6</xdr:row>
      <xdr:rowOff>95250</xdr:rowOff>
    </xdr:from>
    <xdr:ext cx="634789" cy="264560"/>
    <xdr:sp macro="" textlink="">
      <xdr:nvSpPr>
        <xdr:cNvPr id="13" name="テキスト ボックス 12"/>
        <xdr:cNvSpPr txBox="1"/>
      </xdr:nvSpPr>
      <xdr:spPr>
        <a:xfrm>
          <a:off x="12782550" y="1533525"/>
          <a:ext cx="634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YOLOv1</a:t>
          </a:r>
          <a:endParaRPr kumimoji="1" lang="ja-JP" altLang="en-US" sz="1100"/>
        </a:p>
      </xdr:txBody>
    </xdr:sp>
    <xdr:clientData/>
  </xdr:oneCellAnchor>
  <xdr:oneCellAnchor>
    <xdr:from>
      <xdr:col>34</xdr:col>
      <xdr:colOff>9525</xdr:colOff>
      <xdr:row>5</xdr:row>
      <xdr:rowOff>209550</xdr:rowOff>
    </xdr:from>
    <xdr:ext cx="634789" cy="264560"/>
    <xdr:sp macro="" textlink="">
      <xdr:nvSpPr>
        <xdr:cNvPr id="14" name="テキスト ボックス 13"/>
        <xdr:cNvSpPr txBox="1"/>
      </xdr:nvSpPr>
      <xdr:spPr>
        <a:xfrm>
          <a:off x="12211050" y="1409700"/>
          <a:ext cx="634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YOLOv2</a:t>
          </a:r>
          <a:endParaRPr kumimoji="1" lang="ja-JP" altLang="en-US" sz="1100"/>
        </a:p>
      </xdr:txBody>
    </xdr:sp>
    <xdr:clientData/>
  </xdr:oneCellAnchor>
  <xdr:oneCellAnchor>
    <xdr:from>
      <xdr:col>37</xdr:col>
      <xdr:colOff>85725</xdr:colOff>
      <xdr:row>4</xdr:row>
      <xdr:rowOff>171450</xdr:rowOff>
    </xdr:from>
    <xdr:ext cx="919547" cy="264560"/>
    <xdr:sp macro="" textlink="">
      <xdr:nvSpPr>
        <xdr:cNvPr id="15" name="テキスト ボックス 14"/>
        <xdr:cNvSpPr txBox="1"/>
      </xdr:nvSpPr>
      <xdr:spPr>
        <a:xfrm>
          <a:off x="13087350" y="1133475"/>
          <a:ext cx="9195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YOLOv2_544</a:t>
          </a:r>
          <a:endParaRPr kumimoji="1" lang="ja-JP" altLang="en-US" sz="1100"/>
        </a:p>
      </xdr:txBody>
    </xdr:sp>
    <xdr:clientData/>
  </xdr:oneCellAnchor>
  <xdr:oneCellAnchor>
    <xdr:from>
      <xdr:col>31</xdr:col>
      <xdr:colOff>390525</xdr:colOff>
      <xdr:row>6</xdr:row>
      <xdr:rowOff>152400</xdr:rowOff>
    </xdr:from>
    <xdr:ext cx="760401" cy="264560"/>
    <xdr:sp macro="" textlink="">
      <xdr:nvSpPr>
        <xdr:cNvPr id="16" name="テキスト ボックス 15"/>
        <xdr:cNvSpPr txBox="1"/>
      </xdr:nvSpPr>
      <xdr:spPr>
        <a:xfrm>
          <a:off x="11439525" y="1590675"/>
          <a:ext cx="76040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tiny-YOLO</a:t>
          </a:r>
          <a:endParaRPr kumimoji="1" lang="ja-JP" altLang="en-US" sz="1100"/>
        </a:p>
      </xdr:txBody>
    </xdr:sp>
    <xdr:clientData/>
  </xdr:oneCellAnchor>
  <xdr:oneCellAnchor>
    <xdr:from>
      <xdr:col>29</xdr:col>
      <xdr:colOff>295275</xdr:colOff>
      <xdr:row>6</xdr:row>
      <xdr:rowOff>190500</xdr:rowOff>
    </xdr:from>
    <xdr:ext cx="647037" cy="264560"/>
    <xdr:sp macro="" textlink="">
      <xdr:nvSpPr>
        <xdr:cNvPr id="17" name="テキスト ボックス 16"/>
        <xdr:cNvSpPr txBox="1"/>
      </xdr:nvSpPr>
      <xdr:spPr>
        <a:xfrm>
          <a:off x="10353675" y="1628775"/>
          <a:ext cx="6470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T5VGA1</a:t>
          </a:r>
          <a:endParaRPr kumimoji="1" lang="ja-JP" altLang="en-US" sz="1100"/>
        </a:p>
      </xdr:txBody>
    </xdr:sp>
    <xdr:clientData/>
  </xdr:oneCellAnchor>
  <xdr:oneCellAnchor>
    <xdr:from>
      <xdr:col>27</xdr:col>
      <xdr:colOff>180975</xdr:colOff>
      <xdr:row>5</xdr:row>
      <xdr:rowOff>152400</xdr:rowOff>
    </xdr:from>
    <xdr:ext cx="324897" cy="264560"/>
    <xdr:sp macro="" textlink="">
      <xdr:nvSpPr>
        <xdr:cNvPr id="18" name="テキスト ボックス 17"/>
        <xdr:cNvSpPr txBox="1"/>
      </xdr:nvSpPr>
      <xdr:spPr>
        <a:xfrm>
          <a:off x="9705975" y="1352550"/>
          <a:ext cx="3248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T5</a:t>
          </a:r>
          <a:endParaRPr kumimoji="1" lang="ja-JP" altLang="en-US" sz="1100"/>
        </a:p>
      </xdr:txBody>
    </xdr:sp>
    <xdr:clientData/>
  </xdr:oneCellAnchor>
  <xdr:oneCellAnchor>
    <xdr:from>
      <xdr:col>26</xdr:col>
      <xdr:colOff>219075</xdr:colOff>
      <xdr:row>6</xdr:row>
      <xdr:rowOff>209550</xdr:rowOff>
    </xdr:from>
    <xdr:ext cx="647037" cy="264560"/>
    <xdr:sp macro="" textlink="">
      <xdr:nvSpPr>
        <xdr:cNvPr id="19" name="テキスト ボックス 18"/>
        <xdr:cNvSpPr txBox="1"/>
      </xdr:nvSpPr>
      <xdr:spPr>
        <a:xfrm>
          <a:off x="9277350" y="1647825"/>
          <a:ext cx="6470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T5VGA2</a:t>
          </a:r>
          <a:endParaRPr kumimoji="1" lang="ja-JP" altLang="en-US" sz="1100"/>
        </a:p>
      </xdr:txBody>
    </xdr:sp>
    <xdr:clientData/>
  </xdr:oneCellAnchor>
  <xdr:twoCellAnchor>
    <xdr:from>
      <xdr:col>28</xdr:col>
      <xdr:colOff>123825</xdr:colOff>
      <xdr:row>4</xdr:row>
      <xdr:rowOff>114300</xdr:rowOff>
    </xdr:from>
    <xdr:to>
      <xdr:col>40</xdr:col>
      <xdr:colOff>161925</xdr:colOff>
      <xdr:row>14</xdr:row>
      <xdr:rowOff>133351</xdr:rowOff>
    </xdr:to>
    <xdr:cxnSp macro="">
      <xdr:nvCxnSpPr>
        <xdr:cNvPr id="21" name="直線コネクタ 20"/>
        <xdr:cNvCxnSpPr/>
      </xdr:nvCxnSpPr>
      <xdr:spPr>
        <a:xfrm flipV="1">
          <a:off x="9915525" y="1076325"/>
          <a:ext cx="4352925" cy="24288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104775</xdr:colOff>
      <xdr:row>15</xdr:row>
      <xdr:rowOff>195262</xdr:rowOff>
    </xdr:from>
    <xdr:to>
      <xdr:col>39</xdr:col>
      <xdr:colOff>200025</xdr:colOff>
      <xdr:row>27</xdr:row>
      <xdr:rowOff>42862</xdr:rowOff>
    </xdr:to>
    <xdr:graphicFrame macro="">
      <xdr:nvGraphicFramePr>
        <xdr:cNvPr id="22" name="グラフ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35</xdr:col>
      <xdr:colOff>190500</xdr:colOff>
      <xdr:row>21</xdr:row>
      <xdr:rowOff>200025</xdr:rowOff>
    </xdr:from>
    <xdr:ext cx="634789" cy="264560"/>
    <xdr:sp macro="" textlink="">
      <xdr:nvSpPr>
        <xdr:cNvPr id="23" name="テキスト ボックス 22"/>
        <xdr:cNvSpPr txBox="1"/>
      </xdr:nvSpPr>
      <xdr:spPr>
        <a:xfrm>
          <a:off x="12658725" y="5276850"/>
          <a:ext cx="634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YOLOv1</a:t>
          </a:r>
          <a:endParaRPr kumimoji="1" lang="ja-JP" altLang="en-US" sz="1100"/>
        </a:p>
      </xdr:txBody>
    </xdr:sp>
    <xdr:clientData/>
  </xdr:oneCellAnchor>
  <xdr:oneCellAnchor>
    <xdr:from>
      <xdr:col>33</xdr:col>
      <xdr:colOff>133350</xdr:colOff>
      <xdr:row>19</xdr:row>
      <xdr:rowOff>114300</xdr:rowOff>
    </xdr:from>
    <xdr:ext cx="634789" cy="264560"/>
    <xdr:sp macro="" textlink="">
      <xdr:nvSpPr>
        <xdr:cNvPr id="24" name="テキスト ボックス 23"/>
        <xdr:cNvSpPr txBox="1"/>
      </xdr:nvSpPr>
      <xdr:spPr>
        <a:xfrm>
          <a:off x="12068175" y="4705350"/>
          <a:ext cx="634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YOLOv2</a:t>
          </a:r>
          <a:endParaRPr kumimoji="1" lang="ja-JP" altLang="en-US" sz="1100"/>
        </a:p>
      </xdr:txBody>
    </xdr:sp>
    <xdr:clientData/>
  </xdr:oneCellAnchor>
  <xdr:oneCellAnchor>
    <xdr:from>
      <xdr:col>36</xdr:col>
      <xdr:colOff>209550</xdr:colOff>
      <xdr:row>18</xdr:row>
      <xdr:rowOff>85725</xdr:rowOff>
    </xdr:from>
    <xdr:ext cx="919547" cy="264560"/>
    <xdr:sp macro="" textlink="">
      <xdr:nvSpPr>
        <xdr:cNvPr id="25" name="テキスト ボックス 24"/>
        <xdr:cNvSpPr txBox="1"/>
      </xdr:nvSpPr>
      <xdr:spPr>
        <a:xfrm>
          <a:off x="12944475" y="4429125"/>
          <a:ext cx="9195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YOLOv2_544</a:t>
          </a:r>
          <a:endParaRPr kumimoji="1" lang="ja-JP" altLang="en-US" sz="1100"/>
        </a:p>
      </xdr:txBody>
    </xdr:sp>
    <xdr:clientData/>
  </xdr:oneCellAnchor>
  <xdr:oneCellAnchor>
    <xdr:from>
      <xdr:col>31</xdr:col>
      <xdr:colOff>247650</xdr:colOff>
      <xdr:row>21</xdr:row>
      <xdr:rowOff>209550</xdr:rowOff>
    </xdr:from>
    <xdr:ext cx="760401" cy="264560"/>
    <xdr:sp macro="" textlink="">
      <xdr:nvSpPr>
        <xdr:cNvPr id="26" name="テキスト ボックス 25"/>
        <xdr:cNvSpPr txBox="1"/>
      </xdr:nvSpPr>
      <xdr:spPr>
        <a:xfrm>
          <a:off x="11296650" y="5286375"/>
          <a:ext cx="76040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tiny-YOLO</a:t>
          </a:r>
          <a:endParaRPr kumimoji="1" lang="ja-JP" altLang="en-US" sz="1100"/>
        </a:p>
      </xdr:txBody>
    </xdr:sp>
    <xdr:clientData/>
  </xdr:oneCellAnchor>
  <xdr:oneCellAnchor>
    <xdr:from>
      <xdr:col>29</xdr:col>
      <xdr:colOff>152400</xdr:colOff>
      <xdr:row>22</xdr:row>
      <xdr:rowOff>200025</xdr:rowOff>
    </xdr:from>
    <xdr:ext cx="647037" cy="264560"/>
    <xdr:sp macro="" textlink="">
      <xdr:nvSpPr>
        <xdr:cNvPr id="27" name="テキスト ボックス 26"/>
        <xdr:cNvSpPr txBox="1"/>
      </xdr:nvSpPr>
      <xdr:spPr>
        <a:xfrm>
          <a:off x="10210800" y="5514975"/>
          <a:ext cx="6470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T5VGA1</a:t>
          </a:r>
          <a:endParaRPr kumimoji="1" lang="ja-JP" altLang="en-US" sz="1100"/>
        </a:p>
      </xdr:txBody>
    </xdr:sp>
    <xdr:clientData/>
  </xdr:oneCellAnchor>
  <xdr:oneCellAnchor>
    <xdr:from>
      <xdr:col>27</xdr:col>
      <xdr:colOff>38100</xdr:colOff>
      <xdr:row>23</xdr:row>
      <xdr:rowOff>171450</xdr:rowOff>
    </xdr:from>
    <xdr:ext cx="324897" cy="264560"/>
    <xdr:sp macro="" textlink="">
      <xdr:nvSpPr>
        <xdr:cNvPr id="28" name="テキスト ボックス 27"/>
        <xdr:cNvSpPr txBox="1"/>
      </xdr:nvSpPr>
      <xdr:spPr>
        <a:xfrm>
          <a:off x="9563100" y="5724525"/>
          <a:ext cx="3248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T5</a:t>
          </a:r>
          <a:endParaRPr kumimoji="1" lang="ja-JP" altLang="en-US" sz="1100"/>
        </a:p>
      </xdr:txBody>
    </xdr:sp>
    <xdr:clientData/>
  </xdr:oneCellAnchor>
  <xdr:oneCellAnchor>
    <xdr:from>
      <xdr:col>26</xdr:col>
      <xdr:colOff>76200</xdr:colOff>
      <xdr:row>25</xdr:row>
      <xdr:rowOff>66675</xdr:rowOff>
    </xdr:from>
    <xdr:ext cx="647037" cy="264560"/>
    <xdr:sp macro="" textlink="">
      <xdr:nvSpPr>
        <xdr:cNvPr id="29" name="テキスト ボックス 28"/>
        <xdr:cNvSpPr txBox="1"/>
      </xdr:nvSpPr>
      <xdr:spPr>
        <a:xfrm>
          <a:off x="9134475" y="6096000"/>
          <a:ext cx="6470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T5VGA2</a:t>
          </a:r>
          <a:endParaRPr kumimoji="1" lang="ja-JP" altLang="en-US" sz="1100"/>
        </a:p>
      </xdr:txBody>
    </xdr:sp>
    <xdr:clientData/>
  </xdr:oneCellAnchor>
  <xdr:oneCellAnchor>
    <xdr:from>
      <xdr:col>25</xdr:col>
      <xdr:colOff>238125</xdr:colOff>
      <xdr:row>24</xdr:row>
      <xdr:rowOff>19050</xdr:rowOff>
    </xdr:from>
    <xdr:ext cx="428515" cy="264560"/>
    <xdr:sp macro="" textlink="">
      <xdr:nvSpPr>
        <xdr:cNvPr id="30" name="テキスト ボックス 29"/>
        <xdr:cNvSpPr txBox="1"/>
      </xdr:nvSpPr>
      <xdr:spPr>
        <a:xfrm>
          <a:off x="9029700" y="581025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50%</a:t>
          </a:r>
          <a:endParaRPr kumimoji="1" lang="ja-JP" altLang="en-US" sz="1100"/>
        </a:p>
      </xdr:txBody>
    </xdr:sp>
    <xdr:clientData/>
  </xdr:oneCellAnchor>
  <xdr:oneCellAnchor>
    <xdr:from>
      <xdr:col>25</xdr:col>
      <xdr:colOff>238125</xdr:colOff>
      <xdr:row>21</xdr:row>
      <xdr:rowOff>95250</xdr:rowOff>
    </xdr:from>
    <xdr:ext cx="428515" cy="264560"/>
    <xdr:sp macro="" textlink="">
      <xdr:nvSpPr>
        <xdr:cNvPr id="31" name="テキスト ボックス 30"/>
        <xdr:cNvSpPr txBox="1"/>
      </xdr:nvSpPr>
      <xdr:spPr>
        <a:xfrm>
          <a:off x="9029700" y="5172075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63%</a:t>
          </a:r>
          <a:endParaRPr kumimoji="1" lang="ja-JP" altLang="en-US" sz="1100"/>
        </a:p>
      </xdr:txBody>
    </xdr:sp>
    <xdr:clientData/>
  </xdr:oneCellAnchor>
  <xdr:oneCellAnchor>
    <xdr:from>
      <xdr:col>25</xdr:col>
      <xdr:colOff>238125</xdr:colOff>
      <xdr:row>20</xdr:row>
      <xdr:rowOff>19050</xdr:rowOff>
    </xdr:from>
    <xdr:ext cx="428515" cy="264560"/>
    <xdr:sp macro="" textlink="">
      <xdr:nvSpPr>
        <xdr:cNvPr id="32" name="テキスト ボックス 31"/>
        <xdr:cNvSpPr txBox="1"/>
      </xdr:nvSpPr>
      <xdr:spPr>
        <a:xfrm>
          <a:off x="9029700" y="4848225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70%</a:t>
          </a:r>
          <a:endParaRPr kumimoji="1" lang="ja-JP" altLang="en-US" sz="1100"/>
        </a:p>
      </xdr:txBody>
    </xdr:sp>
    <xdr:clientData/>
  </xdr:oneCellAnchor>
  <xdr:oneCellAnchor>
    <xdr:from>
      <xdr:col>25</xdr:col>
      <xdr:colOff>238125</xdr:colOff>
      <xdr:row>18</xdr:row>
      <xdr:rowOff>171450</xdr:rowOff>
    </xdr:from>
    <xdr:ext cx="428515" cy="264560"/>
    <xdr:sp macro="" textlink="">
      <xdr:nvSpPr>
        <xdr:cNvPr id="33" name="テキスト ボックス 32"/>
        <xdr:cNvSpPr txBox="1"/>
      </xdr:nvSpPr>
      <xdr:spPr>
        <a:xfrm>
          <a:off x="9029700" y="451485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80%</a:t>
          </a:r>
          <a:endParaRPr kumimoji="1" lang="ja-JP" altLang="en-US" sz="1100"/>
        </a:p>
      </xdr:txBody>
    </xdr:sp>
    <xdr:clientData/>
  </xdr:oneCellAnchor>
  <xdr:oneCellAnchor>
    <xdr:from>
      <xdr:col>26</xdr:col>
      <xdr:colOff>0</xdr:colOff>
      <xdr:row>6</xdr:row>
      <xdr:rowOff>47625</xdr:rowOff>
    </xdr:from>
    <xdr:ext cx="428515" cy="264560"/>
    <xdr:sp macro="" textlink="">
      <xdr:nvSpPr>
        <xdr:cNvPr id="34" name="テキスト ボックス 33"/>
        <xdr:cNvSpPr txBox="1"/>
      </xdr:nvSpPr>
      <xdr:spPr>
        <a:xfrm>
          <a:off x="9058275" y="148590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50%</a:t>
          </a:r>
          <a:endParaRPr kumimoji="1" lang="ja-JP" altLang="en-US" sz="1100"/>
        </a:p>
      </xdr:txBody>
    </xdr:sp>
    <xdr:clientData/>
  </xdr:oneCellAnchor>
  <xdr:oneCellAnchor>
    <xdr:from>
      <xdr:col>26</xdr:col>
      <xdr:colOff>0</xdr:colOff>
      <xdr:row>5</xdr:row>
      <xdr:rowOff>38100</xdr:rowOff>
    </xdr:from>
    <xdr:ext cx="428515" cy="264560"/>
    <xdr:sp macro="" textlink="">
      <xdr:nvSpPr>
        <xdr:cNvPr id="35" name="テキスト ボックス 34"/>
        <xdr:cNvSpPr txBox="1"/>
      </xdr:nvSpPr>
      <xdr:spPr>
        <a:xfrm>
          <a:off x="9058275" y="123825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80%</a:t>
          </a:r>
          <a:endParaRPr kumimoji="1" lang="ja-JP" altLang="en-US" sz="1100"/>
        </a:p>
      </xdr:txBody>
    </xdr:sp>
    <xdr:clientData/>
  </xdr:oneCellAnchor>
  <xdr:oneCellAnchor>
    <xdr:from>
      <xdr:col>26</xdr:col>
      <xdr:colOff>9525</xdr:colOff>
      <xdr:row>2</xdr:row>
      <xdr:rowOff>0</xdr:rowOff>
    </xdr:from>
    <xdr:ext cx="3102131" cy="280205"/>
    <xdr:sp macro="" textlink="">
      <xdr:nvSpPr>
        <xdr:cNvPr id="36" name="テキスト ボックス 35"/>
        <xdr:cNvSpPr txBox="1"/>
      </xdr:nvSpPr>
      <xdr:spPr>
        <a:xfrm>
          <a:off x="9067800" y="476250"/>
          <a:ext cx="310213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u="sng"/>
            <a:t>VOC</a:t>
          </a:r>
          <a:r>
            <a:rPr kumimoji="1" lang="en-US" altLang="ja-JP" sz="1200" u="sng" baseline="0"/>
            <a:t> Challenge Evaluation : 20class localization</a:t>
          </a:r>
          <a:endParaRPr kumimoji="1" lang="ja-JP" altLang="en-US" sz="1200" u="sng"/>
        </a:p>
      </xdr:txBody>
    </xdr:sp>
    <xdr:clientData/>
  </xdr:oneCellAnchor>
  <xdr:oneCellAnchor>
    <xdr:from>
      <xdr:col>26</xdr:col>
      <xdr:colOff>19050</xdr:colOff>
      <xdr:row>27</xdr:row>
      <xdr:rowOff>219075</xdr:rowOff>
    </xdr:from>
    <xdr:ext cx="2435475" cy="280205"/>
    <xdr:sp macro="" textlink="">
      <xdr:nvSpPr>
        <xdr:cNvPr id="37" name="テキスト ボックス 36"/>
        <xdr:cNvSpPr txBox="1"/>
      </xdr:nvSpPr>
      <xdr:spPr>
        <a:xfrm>
          <a:off x="9077325" y="6734175"/>
          <a:ext cx="243547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u="sng" baseline="0"/>
            <a:t>IMDB Evaluation  : Person Detection</a:t>
          </a:r>
          <a:endParaRPr kumimoji="1" lang="ja-JP" altLang="en-US" sz="1200" u="sng"/>
        </a:p>
      </xdr:txBody>
    </xdr:sp>
    <xdr:clientData/>
  </xdr:oneCellAnchor>
  <xdr:twoCellAnchor>
    <xdr:from>
      <xdr:col>26</xdr:col>
      <xdr:colOff>85725</xdr:colOff>
      <xdr:row>41</xdr:row>
      <xdr:rowOff>233362</xdr:rowOff>
    </xdr:from>
    <xdr:to>
      <xdr:col>39</xdr:col>
      <xdr:colOff>0</xdr:colOff>
      <xdr:row>53</xdr:row>
      <xdr:rowOff>119062</xdr:rowOff>
    </xdr:to>
    <xdr:graphicFrame macro="">
      <xdr:nvGraphicFramePr>
        <xdr:cNvPr id="49" name="グラフ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35</xdr:col>
      <xdr:colOff>152400</xdr:colOff>
      <xdr:row>47</xdr:row>
      <xdr:rowOff>28575</xdr:rowOff>
    </xdr:from>
    <xdr:ext cx="634789" cy="264560"/>
    <xdr:sp macro="" textlink="">
      <xdr:nvSpPr>
        <xdr:cNvPr id="50" name="テキスト ボックス 49"/>
        <xdr:cNvSpPr txBox="1"/>
      </xdr:nvSpPr>
      <xdr:spPr>
        <a:xfrm>
          <a:off x="12925425" y="11334750"/>
          <a:ext cx="634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YOLOv1</a:t>
          </a:r>
          <a:endParaRPr kumimoji="1" lang="ja-JP" altLang="en-US" sz="1100"/>
        </a:p>
      </xdr:txBody>
    </xdr:sp>
    <xdr:clientData/>
  </xdr:oneCellAnchor>
  <xdr:oneCellAnchor>
    <xdr:from>
      <xdr:col>35</xdr:col>
      <xdr:colOff>114300</xdr:colOff>
      <xdr:row>44</xdr:row>
      <xdr:rowOff>104775</xdr:rowOff>
    </xdr:from>
    <xdr:ext cx="634789" cy="264560"/>
    <xdr:sp macro="" textlink="">
      <xdr:nvSpPr>
        <xdr:cNvPr id="51" name="テキスト ボックス 50"/>
        <xdr:cNvSpPr txBox="1"/>
      </xdr:nvSpPr>
      <xdr:spPr>
        <a:xfrm>
          <a:off x="12887325" y="10696575"/>
          <a:ext cx="634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YOLOv2</a:t>
          </a:r>
          <a:endParaRPr kumimoji="1" lang="ja-JP" altLang="en-US" sz="1100"/>
        </a:p>
      </xdr:txBody>
    </xdr:sp>
    <xdr:clientData/>
  </xdr:oneCellAnchor>
  <xdr:oneCellAnchor>
    <xdr:from>
      <xdr:col>37</xdr:col>
      <xdr:colOff>66675</xdr:colOff>
      <xdr:row>45</xdr:row>
      <xdr:rowOff>47625</xdr:rowOff>
    </xdr:from>
    <xdr:ext cx="919547" cy="264560"/>
    <xdr:sp macro="" textlink="">
      <xdr:nvSpPr>
        <xdr:cNvPr id="52" name="テキスト ボックス 51"/>
        <xdr:cNvSpPr txBox="1"/>
      </xdr:nvSpPr>
      <xdr:spPr>
        <a:xfrm>
          <a:off x="13373100" y="10877550"/>
          <a:ext cx="9195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YOLOv2_544</a:t>
          </a:r>
          <a:endParaRPr kumimoji="1" lang="ja-JP" altLang="en-US" sz="1100"/>
        </a:p>
      </xdr:txBody>
    </xdr:sp>
    <xdr:clientData/>
  </xdr:oneCellAnchor>
  <xdr:oneCellAnchor>
    <xdr:from>
      <xdr:col>32</xdr:col>
      <xdr:colOff>133350</xdr:colOff>
      <xdr:row>46</xdr:row>
      <xdr:rowOff>19050</xdr:rowOff>
    </xdr:from>
    <xdr:ext cx="760401" cy="264560"/>
    <xdr:sp macro="" textlink="">
      <xdr:nvSpPr>
        <xdr:cNvPr id="53" name="テキスト ボックス 52"/>
        <xdr:cNvSpPr txBox="1"/>
      </xdr:nvSpPr>
      <xdr:spPr>
        <a:xfrm>
          <a:off x="11649075" y="11087100"/>
          <a:ext cx="76040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tiny-YOLO</a:t>
          </a:r>
          <a:endParaRPr kumimoji="1" lang="ja-JP" altLang="en-US" sz="1100"/>
        </a:p>
      </xdr:txBody>
    </xdr:sp>
    <xdr:clientData/>
  </xdr:oneCellAnchor>
  <xdr:oneCellAnchor>
    <xdr:from>
      <xdr:col>29</xdr:col>
      <xdr:colOff>361950</xdr:colOff>
      <xdr:row>47</xdr:row>
      <xdr:rowOff>19050</xdr:rowOff>
    </xdr:from>
    <xdr:ext cx="647037" cy="264560"/>
    <xdr:sp macro="" textlink="">
      <xdr:nvSpPr>
        <xdr:cNvPr id="54" name="テキスト ボックス 53"/>
        <xdr:cNvSpPr txBox="1"/>
      </xdr:nvSpPr>
      <xdr:spPr>
        <a:xfrm>
          <a:off x="10420350" y="11325225"/>
          <a:ext cx="6470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T5VGA1</a:t>
          </a:r>
          <a:endParaRPr kumimoji="1" lang="ja-JP" altLang="en-US" sz="1100"/>
        </a:p>
      </xdr:txBody>
    </xdr:sp>
    <xdr:clientData/>
  </xdr:oneCellAnchor>
  <xdr:oneCellAnchor>
    <xdr:from>
      <xdr:col>27</xdr:col>
      <xdr:colOff>95250</xdr:colOff>
      <xdr:row>47</xdr:row>
      <xdr:rowOff>152400</xdr:rowOff>
    </xdr:from>
    <xdr:ext cx="324897" cy="264560"/>
    <xdr:sp macro="" textlink="">
      <xdr:nvSpPr>
        <xdr:cNvPr id="55" name="テキスト ボックス 54"/>
        <xdr:cNvSpPr txBox="1"/>
      </xdr:nvSpPr>
      <xdr:spPr>
        <a:xfrm>
          <a:off x="9620250" y="11458575"/>
          <a:ext cx="3248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T5</a:t>
          </a:r>
          <a:endParaRPr kumimoji="1" lang="ja-JP" altLang="en-US" sz="1100"/>
        </a:p>
      </xdr:txBody>
    </xdr:sp>
    <xdr:clientData/>
  </xdr:oneCellAnchor>
  <xdr:oneCellAnchor>
    <xdr:from>
      <xdr:col>27</xdr:col>
      <xdr:colOff>104775</xdr:colOff>
      <xdr:row>49</xdr:row>
      <xdr:rowOff>161925</xdr:rowOff>
    </xdr:from>
    <xdr:ext cx="647037" cy="264560"/>
    <xdr:sp macro="" textlink="">
      <xdr:nvSpPr>
        <xdr:cNvPr id="56" name="テキスト ボックス 55"/>
        <xdr:cNvSpPr txBox="1"/>
      </xdr:nvSpPr>
      <xdr:spPr>
        <a:xfrm>
          <a:off x="9629775" y="11944350"/>
          <a:ext cx="6470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T5VGA2</a:t>
          </a:r>
          <a:endParaRPr kumimoji="1" lang="ja-JP" altLang="en-US" sz="1100"/>
        </a:p>
      </xdr:txBody>
    </xdr:sp>
    <xdr:clientData/>
  </xdr:oneCellAnchor>
  <xdr:oneCellAnchor>
    <xdr:from>
      <xdr:col>26</xdr:col>
      <xdr:colOff>38100</xdr:colOff>
      <xdr:row>51</xdr:row>
      <xdr:rowOff>123825</xdr:rowOff>
    </xdr:from>
    <xdr:ext cx="428515" cy="264560"/>
    <xdr:sp macro="" textlink="">
      <xdr:nvSpPr>
        <xdr:cNvPr id="57" name="テキスト ボックス 56"/>
        <xdr:cNvSpPr txBox="1"/>
      </xdr:nvSpPr>
      <xdr:spPr>
        <a:xfrm>
          <a:off x="9096375" y="1238250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80%</a:t>
          </a:r>
          <a:endParaRPr kumimoji="1" lang="ja-JP" altLang="en-US" sz="1100"/>
        </a:p>
      </xdr:txBody>
    </xdr:sp>
    <xdr:clientData/>
  </xdr:oneCellAnchor>
  <xdr:oneCellAnchor>
    <xdr:from>
      <xdr:col>26</xdr:col>
      <xdr:colOff>28575</xdr:colOff>
      <xdr:row>48</xdr:row>
      <xdr:rowOff>219075</xdr:rowOff>
    </xdr:from>
    <xdr:ext cx="428515" cy="264560"/>
    <xdr:sp macro="" textlink="">
      <xdr:nvSpPr>
        <xdr:cNvPr id="58" name="テキスト ボックス 57"/>
        <xdr:cNvSpPr txBox="1"/>
      </xdr:nvSpPr>
      <xdr:spPr>
        <a:xfrm>
          <a:off x="9086850" y="11763375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87%</a:t>
          </a:r>
          <a:endParaRPr kumimoji="1" lang="ja-JP" altLang="en-US" sz="1100"/>
        </a:p>
      </xdr:txBody>
    </xdr:sp>
    <xdr:clientData/>
  </xdr:oneCellAnchor>
  <xdr:oneCellAnchor>
    <xdr:from>
      <xdr:col>26</xdr:col>
      <xdr:colOff>38100</xdr:colOff>
      <xdr:row>47</xdr:row>
      <xdr:rowOff>114300</xdr:rowOff>
    </xdr:from>
    <xdr:ext cx="428515" cy="264560"/>
    <xdr:sp macro="" textlink="">
      <xdr:nvSpPr>
        <xdr:cNvPr id="59" name="テキスト ボックス 58"/>
        <xdr:cNvSpPr txBox="1"/>
      </xdr:nvSpPr>
      <xdr:spPr>
        <a:xfrm>
          <a:off x="9096375" y="11420475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91%</a:t>
          </a:r>
          <a:endParaRPr kumimoji="1" lang="ja-JP" altLang="en-US" sz="1100"/>
        </a:p>
      </xdr:txBody>
    </xdr:sp>
    <xdr:clientData/>
  </xdr:oneCellAnchor>
  <xdr:oneCellAnchor>
    <xdr:from>
      <xdr:col>26</xdr:col>
      <xdr:colOff>28575</xdr:colOff>
      <xdr:row>46</xdr:row>
      <xdr:rowOff>9525</xdr:rowOff>
    </xdr:from>
    <xdr:ext cx="428515" cy="264560"/>
    <xdr:sp macro="" textlink="">
      <xdr:nvSpPr>
        <xdr:cNvPr id="60" name="テキスト ボックス 59"/>
        <xdr:cNvSpPr txBox="1"/>
      </xdr:nvSpPr>
      <xdr:spPr>
        <a:xfrm>
          <a:off x="9086850" y="11077575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95%</a:t>
          </a:r>
          <a:endParaRPr kumimoji="1" lang="ja-JP" altLang="en-US" sz="1100"/>
        </a:p>
      </xdr:txBody>
    </xdr:sp>
    <xdr:clientData/>
  </xdr:oneCellAnchor>
  <xdr:oneCellAnchor>
    <xdr:from>
      <xdr:col>25</xdr:col>
      <xdr:colOff>219075</xdr:colOff>
      <xdr:row>44</xdr:row>
      <xdr:rowOff>180975</xdr:rowOff>
    </xdr:from>
    <xdr:ext cx="500009" cy="264560"/>
    <xdr:sp macro="" textlink="">
      <xdr:nvSpPr>
        <xdr:cNvPr id="61" name="テキスト ボックス 60"/>
        <xdr:cNvSpPr txBox="1"/>
      </xdr:nvSpPr>
      <xdr:spPr>
        <a:xfrm>
          <a:off x="9010650" y="10772775"/>
          <a:ext cx="5000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100%</a:t>
          </a:r>
          <a:endParaRPr kumimoji="1" lang="ja-JP" altLang="en-US" sz="1100"/>
        </a:p>
      </xdr:txBody>
    </xdr:sp>
    <xdr:clientData/>
  </xdr:oneCellAnchor>
  <xdr:twoCellAnchor>
    <xdr:from>
      <xdr:col>26</xdr:col>
      <xdr:colOff>123825</xdr:colOff>
      <xdr:row>29</xdr:row>
      <xdr:rowOff>95250</xdr:rowOff>
    </xdr:from>
    <xdr:to>
      <xdr:col>39</xdr:col>
      <xdr:colOff>38100</xdr:colOff>
      <xdr:row>40</xdr:row>
      <xdr:rowOff>200025</xdr:rowOff>
    </xdr:to>
    <xdr:graphicFrame macro="">
      <xdr:nvGraphicFramePr>
        <xdr:cNvPr id="63" name="グラフ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9525</xdr:colOff>
      <xdr:row>30</xdr:row>
      <xdr:rowOff>219075</xdr:rowOff>
    </xdr:from>
    <xdr:to>
      <xdr:col>39</xdr:col>
      <xdr:colOff>66675</xdr:colOff>
      <xdr:row>40</xdr:row>
      <xdr:rowOff>190500</xdr:rowOff>
    </xdr:to>
    <xdr:cxnSp macro="">
      <xdr:nvCxnSpPr>
        <xdr:cNvPr id="64" name="直線コネクタ 63"/>
        <xdr:cNvCxnSpPr/>
      </xdr:nvCxnSpPr>
      <xdr:spPr>
        <a:xfrm flipV="1">
          <a:off x="10067925" y="7467600"/>
          <a:ext cx="3838575" cy="2362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247650</xdr:colOff>
      <xdr:row>22</xdr:row>
      <xdr:rowOff>171450</xdr:rowOff>
    </xdr:from>
    <xdr:ext cx="428515" cy="264560"/>
    <xdr:sp macro="" textlink="">
      <xdr:nvSpPr>
        <xdr:cNvPr id="42" name="テキスト ボックス 41"/>
        <xdr:cNvSpPr txBox="1"/>
      </xdr:nvSpPr>
      <xdr:spPr>
        <a:xfrm>
          <a:off x="9039225" y="548640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56%</a:t>
          </a:r>
          <a:endParaRPr kumimoji="1" lang="ja-JP" altLang="en-US" sz="1100"/>
        </a:p>
      </xdr:txBody>
    </xdr:sp>
    <xdr:clientData/>
  </xdr:oneCellAnchor>
  <xdr:oneCellAnchor>
    <xdr:from>
      <xdr:col>26</xdr:col>
      <xdr:colOff>28575</xdr:colOff>
      <xdr:row>50</xdr:row>
      <xdr:rowOff>66675</xdr:rowOff>
    </xdr:from>
    <xdr:ext cx="428515" cy="264560"/>
    <xdr:sp macro="" textlink="">
      <xdr:nvSpPr>
        <xdr:cNvPr id="43" name="テキスト ボックス 42"/>
        <xdr:cNvSpPr txBox="1"/>
      </xdr:nvSpPr>
      <xdr:spPr>
        <a:xfrm>
          <a:off x="9086850" y="12087225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83%</a:t>
          </a:r>
          <a:endParaRPr kumimoji="1" lang="ja-JP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18</xdr:row>
      <xdr:rowOff>47625</xdr:rowOff>
    </xdr:from>
    <xdr:to>
      <xdr:col>12</xdr:col>
      <xdr:colOff>276225</xdr:colOff>
      <xdr:row>29</xdr:row>
      <xdr:rowOff>171450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161925</xdr:colOff>
      <xdr:row>17</xdr:row>
      <xdr:rowOff>209550</xdr:rowOff>
    </xdr:from>
    <xdr:to>
      <xdr:col>26</xdr:col>
      <xdr:colOff>28575</xdr:colOff>
      <xdr:row>29</xdr:row>
      <xdr:rowOff>95250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333375</xdr:colOff>
      <xdr:row>24</xdr:row>
      <xdr:rowOff>76200</xdr:rowOff>
    </xdr:from>
    <xdr:ext cx="634789" cy="264560"/>
    <xdr:sp macro="" textlink="">
      <xdr:nvSpPr>
        <xdr:cNvPr id="4" name="テキスト ボックス 3"/>
        <xdr:cNvSpPr txBox="1"/>
      </xdr:nvSpPr>
      <xdr:spPr>
        <a:xfrm>
          <a:off x="4200525" y="5848350"/>
          <a:ext cx="634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YOLOv1</a:t>
          </a:r>
          <a:endParaRPr kumimoji="1" lang="ja-JP" altLang="en-US" sz="1100"/>
        </a:p>
      </xdr:txBody>
    </xdr:sp>
    <xdr:clientData/>
  </xdr:oneCellAnchor>
  <xdr:oneCellAnchor>
    <xdr:from>
      <xdr:col>7</xdr:col>
      <xdr:colOff>361950</xdr:colOff>
      <xdr:row>21</xdr:row>
      <xdr:rowOff>219075</xdr:rowOff>
    </xdr:from>
    <xdr:ext cx="634789" cy="264560"/>
    <xdr:sp macro="" textlink="">
      <xdr:nvSpPr>
        <xdr:cNvPr id="5" name="テキスト ボックス 4"/>
        <xdr:cNvSpPr txBox="1"/>
      </xdr:nvSpPr>
      <xdr:spPr>
        <a:xfrm>
          <a:off x="3486150" y="5276850"/>
          <a:ext cx="634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YOLOv2</a:t>
          </a:r>
          <a:endParaRPr kumimoji="1" lang="ja-JP" altLang="en-US" sz="1100"/>
        </a:p>
      </xdr:txBody>
    </xdr:sp>
    <xdr:clientData/>
  </xdr:oneCellAnchor>
  <xdr:oneCellAnchor>
    <xdr:from>
      <xdr:col>10</xdr:col>
      <xdr:colOff>247650</xdr:colOff>
      <xdr:row>20</xdr:row>
      <xdr:rowOff>180975</xdr:rowOff>
    </xdr:from>
    <xdr:ext cx="919547" cy="264560"/>
    <xdr:sp macro="" textlink="">
      <xdr:nvSpPr>
        <xdr:cNvPr id="6" name="テキスト ボックス 5"/>
        <xdr:cNvSpPr txBox="1"/>
      </xdr:nvSpPr>
      <xdr:spPr>
        <a:xfrm>
          <a:off x="4486275" y="5000625"/>
          <a:ext cx="9195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YOLOv2_544</a:t>
          </a:r>
          <a:endParaRPr kumimoji="1" lang="ja-JP" altLang="en-US" sz="1100"/>
        </a:p>
      </xdr:txBody>
    </xdr:sp>
    <xdr:clientData/>
  </xdr:oneCellAnchor>
  <xdr:oneCellAnchor>
    <xdr:from>
      <xdr:col>6</xdr:col>
      <xdr:colOff>238125</xdr:colOff>
      <xdr:row>25</xdr:row>
      <xdr:rowOff>47625</xdr:rowOff>
    </xdr:from>
    <xdr:ext cx="812658" cy="280205"/>
    <xdr:sp macro="" textlink="">
      <xdr:nvSpPr>
        <xdr:cNvPr id="7" name="テキスト ボックス 6"/>
        <xdr:cNvSpPr txBox="1"/>
      </xdr:nvSpPr>
      <xdr:spPr>
        <a:xfrm>
          <a:off x="2990850" y="6057900"/>
          <a:ext cx="812658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>
              <a:solidFill>
                <a:srgbClr val="FF0000"/>
              </a:solidFill>
            </a:rPr>
            <a:t>tiny-YOLO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oneCellAnchor>
  <xdr:oneCellAnchor>
    <xdr:from>
      <xdr:col>3</xdr:col>
      <xdr:colOff>9525</xdr:colOff>
      <xdr:row>25</xdr:row>
      <xdr:rowOff>180975</xdr:rowOff>
    </xdr:from>
    <xdr:ext cx="647037" cy="264560"/>
    <xdr:sp macro="" textlink="">
      <xdr:nvSpPr>
        <xdr:cNvPr id="8" name="テキスト ボックス 7"/>
        <xdr:cNvSpPr txBox="1"/>
      </xdr:nvSpPr>
      <xdr:spPr>
        <a:xfrm>
          <a:off x="1647825" y="6191250"/>
          <a:ext cx="6470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T5VGA1</a:t>
          </a:r>
          <a:endParaRPr kumimoji="1" lang="ja-JP" altLang="en-US" sz="1100"/>
        </a:p>
      </xdr:txBody>
    </xdr:sp>
    <xdr:clientData/>
  </xdr:oneCellAnchor>
  <xdr:oneCellAnchor>
    <xdr:from>
      <xdr:col>1</xdr:col>
      <xdr:colOff>428625</xdr:colOff>
      <xdr:row>26</xdr:row>
      <xdr:rowOff>47625</xdr:rowOff>
    </xdr:from>
    <xdr:ext cx="324897" cy="264560"/>
    <xdr:sp macro="" textlink="">
      <xdr:nvSpPr>
        <xdr:cNvPr id="9" name="テキスト ボックス 8"/>
        <xdr:cNvSpPr txBox="1"/>
      </xdr:nvSpPr>
      <xdr:spPr>
        <a:xfrm>
          <a:off x="800100" y="6296025"/>
          <a:ext cx="3248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T5</a:t>
          </a:r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27</xdr:row>
      <xdr:rowOff>180975</xdr:rowOff>
    </xdr:from>
    <xdr:ext cx="647037" cy="264560"/>
    <xdr:sp macro="" textlink="">
      <xdr:nvSpPr>
        <xdr:cNvPr id="10" name="テキスト ボックス 9"/>
        <xdr:cNvSpPr txBox="1"/>
      </xdr:nvSpPr>
      <xdr:spPr>
        <a:xfrm>
          <a:off x="371475" y="6667500"/>
          <a:ext cx="6470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T5VGA2</a:t>
          </a:r>
          <a:endParaRPr kumimoji="1" lang="ja-JP" altLang="en-US" sz="1100"/>
        </a:p>
      </xdr:txBody>
    </xdr:sp>
    <xdr:clientData/>
  </xdr:oneCellAnchor>
  <xdr:oneCellAnchor>
    <xdr:from>
      <xdr:col>0</xdr:col>
      <xdr:colOff>266700</xdr:colOff>
      <xdr:row>26</xdr:row>
      <xdr:rowOff>133350</xdr:rowOff>
    </xdr:from>
    <xdr:ext cx="428515" cy="264560"/>
    <xdr:sp macro="" textlink="">
      <xdr:nvSpPr>
        <xdr:cNvPr id="11" name="テキスト ボックス 10"/>
        <xdr:cNvSpPr txBox="1"/>
      </xdr:nvSpPr>
      <xdr:spPr>
        <a:xfrm>
          <a:off x="266700" y="638175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50%</a:t>
          </a:r>
          <a:endParaRPr kumimoji="1" lang="ja-JP" altLang="en-US" sz="1100"/>
        </a:p>
      </xdr:txBody>
    </xdr:sp>
    <xdr:clientData/>
  </xdr:oneCellAnchor>
  <xdr:oneCellAnchor>
    <xdr:from>
      <xdr:col>0</xdr:col>
      <xdr:colOff>266700</xdr:colOff>
      <xdr:row>23</xdr:row>
      <xdr:rowOff>200025</xdr:rowOff>
    </xdr:from>
    <xdr:ext cx="428515" cy="264560"/>
    <xdr:sp macro="" textlink="">
      <xdr:nvSpPr>
        <xdr:cNvPr id="12" name="テキスト ボックス 11"/>
        <xdr:cNvSpPr txBox="1"/>
      </xdr:nvSpPr>
      <xdr:spPr>
        <a:xfrm>
          <a:off x="266700" y="573405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63%</a:t>
          </a:r>
          <a:endParaRPr kumimoji="1" lang="ja-JP" altLang="en-US" sz="1100"/>
        </a:p>
      </xdr:txBody>
    </xdr:sp>
    <xdr:clientData/>
  </xdr:oneCellAnchor>
  <xdr:oneCellAnchor>
    <xdr:from>
      <xdr:col>0</xdr:col>
      <xdr:colOff>266700</xdr:colOff>
      <xdr:row>22</xdr:row>
      <xdr:rowOff>123825</xdr:rowOff>
    </xdr:from>
    <xdr:ext cx="428515" cy="264560"/>
    <xdr:sp macro="" textlink="">
      <xdr:nvSpPr>
        <xdr:cNvPr id="13" name="テキスト ボックス 12"/>
        <xdr:cNvSpPr txBox="1"/>
      </xdr:nvSpPr>
      <xdr:spPr>
        <a:xfrm>
          <a:off x="266700" y="5419725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70%</a:t>
          </a:r>
          <a:endParaRPr kumimoji="1" lang="ja-JP" altLang="en-US" sz="1100"/>
        </a:p>
      </xdr:txBody>
    </xdr:sp>
    <xdr:clientData/>
  </xdr:oneCellAnchor>
  <xdr:oneCellAnchor>
    <xdr:from>
      <xdr:col>0</xdr:col>
      <xdr:colOff>266700</xdr:colOff>
      <xdr:row>21</xdr:row>
      <xdr:rowOff>28575</xdr:rowOff>
    </xdr:from>
    <xdr:ext cx="428515" cy="264560"/>
    <xdr:sp macro="" textlink="">
      <xdr:nvSpPr>
        <xdr:cNvPr id="14" name="テキスト ボックス 13"/>
        <xdr:cNvSpPr txBox="1"/>
      </xdr:nvSpPr>
      <xdr:spPr>
        <a:xfrm>
          <a:off x="266700" y="508635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80%</a:t>
          </a:r>
          <a:endParaRPr kumimoji="1" lang="ja-JP" altLang="en-US" sz="1100"/>
        </a:p>
      </xdr:txBody>
    </xdr:sp>
    <xdr:clientData/>
  </xdr:oneCellAnchor>
  <xdr:oneCellAnchor>
    <xdr:from>
      <xdr:col>0</xdr:col>
      <xdr:colOff>276225</xdr:colOff>
      <xdr:row>25</xdr:row>
      <xdr:rowOff>47625</xdr:rowOff>
    </xdr:from>
    <xdr:ext cx="428515" cy="264560"/>
    <xdr:sp macro="" textlink="">
      <xdr:nvSpPr>
        <xdr:cNvPr id="15" name="テキスト ボックス 14"/>
        <xdr:cNvSpPr txBox="1"/>
      </xdr:nvSpPr>
      <xdr:spPr>
        <a:xfrm>
          <a:off x="276225" y="605790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56%</a:t>
          </a:r>
          <a:endParaRPr kumimoji="1" lang="ja-JP" altLang="en-US" sz="1100"/>
        </a:p>
      </xdr:txBody>
    </xdr:sp>
    <xdr:clientData/>
  </xdr:oneCellAnchor>
  <xdr:oneCellAnchor>
    <xdr:from>
      <xdr:col>23</xdr:col>
      <xdr:colOff>180975</xdr:colOff>
      <xdr:row>23</xdr:row>
      <xdr:rowOff>57150</xdr:rowOff>
    </xdr:from>
    <xdr:ext cx="634789" cy="264560"/>
    <xdr:sp macro="" textlink="">
      <xdr:nvSpPr>
        <xdr:cNvPr id="16" name="テキスト ボックス 15"/>
        <xdr:cNvSpPr txBox="1"/>
      </xdr:nvSpPr>
      <xdr:spPr>
        <a:xfrm>
          <a:off x="9248775" y="5591175"/>
          <a:ext cx="634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YOLOv1</a:t>
          </a:r>
          <a:endParaRPr kumimoji="1" lang="ja-JP" altLang="en-US" sz="1100"/>
        </a:p>
      </xdr:txBody>
    </xdr:sp>
    <xdr:clientData/>
  </xdr:oneCellAnchor>
  <xdr:oneCellAnchor>
    <xdr:from>
      <xdr:col>23</xdr:col>
      <xdr:colOff>142875</xdr:colOff>
      <xdr:row>20</xdr:row>
      <xdr:rowOff>133350</xdr:rowOff>
    </xdr:from>
    <xdr:ext cx="634789" cy="264560"/>
    <xdr:sp macro="" textlink="">
      <xdr:nvSpPr>
        <xdr:cNvPr id="17" name="テキスト ボックス 16"/>
        <xdr:cNvSpPr txBox="1"/>
      </xdr:nvSpPr>
      <xdr:spPr>
        <a:xfrm>
          <a:off x="9210675" y="4953000"/>
          <a:ext cx="634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YOLOv2</a:t>
          </a:r>
          <a:endParaRPr kumimoji="1" lang="ja-JP" altLang="en-US" sz="1100"/>
        </a:p>
      </xdr:txBody>
    </xdr:sp>
    <xdr:clientData/>
  </xdr:oneCellAnchor>
  <xdr:oneCellAnchor>
    <xdr:from>
      <xdr:col>24</xdr:col>
      <xdr:colOff>257175</xdr:colOff>
      <xdr:row>21</xdr:row>
      <xdr:rowOff>76200</xdr:rowOff>
    </xdr:from>
    <xdr:ext cx="919547" cy="264560"/>
    <xdr:sp macro="" textlink="">
      <xdr:nvSpPr>
        <xdr:cNvPr id="18" name="テキスト ボックス 17"/>
        <xdr:cNvSpPr txBox="1"/>
      </xdr:nvSpPr>
      <xdr:spPr>
        <a:xfrm>
          <a:off x="9696450" y="5133975"/>
          <a:ext cx="9195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YOLOv2_544</a:t>
          </a:r>
          <a:endParaRPr kumimoji="1" lang="ja-JP" altLang="en-US" sz="1100"/>
        </a:p>
      </xdr:txBody>
    </xdr:sp>
    <xdr:clientData/>
  </xdr:oneCellAnchor>
  <xdr:oneCellAnchor>
    <xdr:from>
      <xdr:col>20</xdr:col>
      <xdr:colOff>85725</xdr:colOff>
      <xdr:row>21</xdr:row>
      <xdr:rowOff>180975</xdr:rowOff>
    </xdr:from>
    <xdr:ext cx="812658" cy="280205"/>
    <xdr:sp macro="" textlink="">
      <xdr:nvSpPr>
        <xdr:cNvPr id="19" name="テキスト ボックス 18"/>
        <xdr:cNvSpPr txBox="1"/>
      </xdr:nvSpPr>
      <xdr:spPr>
        <a:xfrm>
          <a:off x="8039100" y="5238750"/>
          <a:ext cx="812658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>
              <a:solidFill>
                <a:srgbClr val="FF0000"/>
              </a:solidFill>
            </a:rPr>
            <a:t>tiny-YOLO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oneCellAnchor>
  <xdr:oneCellAnchor>
    <xdr:from>
      <xdr:col>16</xdr:col>
      <xdr:colOff>323850</xdr:colOff>
      <xdr:row>23</xdr:row>
      <xdr:rowOff>38100</xdr:rowOff>
    </xdr:from>
    <xdr:ext cx="647037" cy="264560"/>
    <xdr:sp macro="" textlink="">
      <xdr:nvSpPr>
        <xdr:cNvPr id="20" name="テキスト ボックス 19"/>
        <xdr:cNvSpPr txBox="1"/>
      </xdr:nvSpPr>
      <xdr:spPr>
        <a:xfrm>
          <a:off x="6791325" y="5572125"/>
          <a:ext cx="6470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T5VGA1</a:t>
          </a:r>
          <a:endParaRPr kumimoji="1" lang="ja-JP" altLang="en-US" sz="1100"/>
        </a:p>
      </xdr:txBody>
    </xdr:sp>
    <xdr:clientData/>
  </xdr:oneCellAnchor>
  <xdr:oneCellAnchor>
    <xdr:from>
      <xdr:col>14</xdr:col>
      <xdr:colOff>276225</xdr:colOff>
      <xdr:row>24</xdr:row>
      <xdr:rowOff>47625</xdr:rowOff>
    </xdr:from>
    <xdr:ext cx="324897" cy="264560"/>
    <xdr:sp macro="" textlink="">
      <xdr:nvSpPr>
        <xdr:cNvPr id="21" name="テキスト ボックス 20"/>
        <xdr:cNvSpPr txBox="1"/>
      </xdr:nvSpPr>
      <xdr:spPr>
        <a:xfrm>
          <a:off x="6000750" y="5819775"/>
          <a:ext cx="3248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T5</a:t>
          </a:r>
          <a:endParaRPr kumimoji="1" lang="ja-JP" altLang="en-US" sz="1100"/>
        </a:p>
      </xdr:txBody>
    </xdr:sp>
    <xdr:clientData/>
  </xdr:oneCellAnchor>
  <xdr:oneCellAnchor>
    <xdr:from>
      <xdr:col>14</xdr:col>
      <xdr:colOff>28575</xdr:colOff>
      <xdr:row>27</xdr:row>
      <xdr:rowOff>9525</xdr:rowOff>
    </xdr:from>
    <xdr:ext cx="647037" cy="264560"/>
    <xdr:sp macro="" textlink="">
      <xdr:nvSpPr>
        <xdr:cNvPr id="22" name="テキスト ボックス 21"/>
        <xdr:cNvSpPr txBox="1"/>
      </xdr:nvSpPr>
      <xdr:spPr>
        <a:xfrm>
          <a:off x="5753100" y="6496050"/>
          <a:ext cx="6470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T5VGA2</a:t>
          </a:r>
          <a:endParaRPr kumimoji="1" lang="ja-JP" altLang="en-US" sz="1100"/>
        </a:p>
      </xdr:txBody>
    </xdr:sp>
    <xdr:clientData/>
  </xdr:oneCellAnchor>
  <xdr:oneCellAnchor>
    <xdr:from>
      <xdr:col>13</xdr:col>
      <xdr:colOff>66675</xdr:colOff>
      <xdr:row>27</xdr:row>
      <xdr:rowOff>152400</xdr:rowOff>
    </xdr:from>
    <xdr:ext cx="428515" cy="264560"/>
    <xdr:sp macro="" textlink="">
      <xdr:nvSpPr>
        <xdr:cNvPr id="23" name="テキスト ボックス 22"/>
        <xdr:cNvSpPr txBox="1"/>
      </xdr:nvSpPr>
      <xdr:spPr>
        <a:xfrm>
          <a:off x="5419725" y="6638925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80%</a:t>
          </a:r>
          <a:endParaRPr kumimoji="1" lang="ja-JP" altLang="en-US" sz="1100"/>
        </a:p>
      </xdr:txBody>
    </xdr:sp>
    <xdr:clientData/>
  </xdr:oneCellAnchor>
  <xdr:oneCellAnchor>
    <xdr:from>
      <xdr:col>13</xdr:col>
      <xdr:colOff>57150</xdr:colOff>
      <xdr:row>25</xdr:row>
      <xdr:rowOff>9525</xdr:rowOff>
    </xdr:from>
    <xdr:ext cx="428515" cy="264560"/>
    <xdr:sp macro="" textlink="">
      <xdr:nvSpPr>
        <xdr:cNvPr id="24" name="テキスト ボックス 23"/>
        <xdr:cNvSpPr txBox="1"/>
      </xdr:nvSpPr>
      <xdr:spPr>
        <a:xfrm>
          <a:off x="5410200" y="601980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87%</a:t>
          </a:r>
          <a:endParaRPr kumimoji="1" lang="ja-JP" altLang="en-US" sz="1100"/>
        </a:p>
      </xdr:txBody>
    </xdr:sp>
    <xdr:clientData/>
  </xdr:oneCellAnchor>
  <xdr:oneCellAnchor>
    <xdr:from>
      <xdr:col>13</xdr:col>
      <xdr:colOff>66675</xdr:colOff>
      <xdr:row>23</xdr:row>
      <xdr:rowOff>142875</xdr:rowOff>
    </xdr:from>
    <xdr:ext cx="428515" cy="264560"/>
    <xdr:sp macro="" textlink="">
      <xdr:nvSpPr>
        <xdr:cNvPr id="25" name="テキスト ボックス 24"/>
        <xdr:cNvSpPr txBox="1"/>
      </xdr:nvSpPr>
      <xdr:spPr>
        <a:xfrm>
          <a:off x="5419725" y="567690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91%</a:t>
          </a:r>
          <a:endParaRPr kumimoji="1" lang="ja-JP" altLang="en-US" sz="1100"/>
        </a:p>
      </xdr:txBody>
    </xdr:sp>
    <xdr:clientData/>
  </xdr:oneCellAnchor>
  <xdr:oneCellAnchor>
    <xdr:from>
      <xdr:col>13</xdr:col>
      <xdr:colOff>57150</xdr:colOff>
      <xdr:row>22</xdr:row>
      <xdr:rowOff>38100</xdr:rowOff>
    </xdr:from>
    <xdr:ext cx="428515" cy="264560"/>
    <xdr:sp macro="" textlink="">
      <xdr:nvSpPr>
        <xdr:cNvPr id="26" name="テキスト ボックス 25"/>
        <xdr:cNvSpPr txBox="1"/>
      </xdr:nvSpPr>
      <xdr:spPr>
        <a:xfrm>
          <a:off x="5410200" y="533400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95%</a:t>
          </a:r>
          <a:endParaRPr kumimoji="1" lang="ja-JP" altLang="en-US" sz="1100"/>
        </a:p>
      </xdr:txBody>
    </xdr:sp>
    <xdr:clientData/>
  </xdr:oneCellAnchor>
  <xdr:oneCellAnchor>
    <xdr:from>
      <xdr:col>13</xdr:col>
      <xdr:colOff>19050</xdr:colOff>
      <xdr:row>20</xdr:row>
      <xdr:rowOff>209550</xdr:rowOff>
    </xdr:from>
    <xdr:ext cx="500009" cy="264560"/>
    <xdr:sp macro="" textlink="">
      <xdr:nvSpPr>
        <xdr:cNvPr id="27" name="テキスト ボックス 26"/>
        <xdr:cNvSpPr txBox="1"/>
      </xdr:nvSpPr>
      <xdr:spPr>
        <a:xfrm>
          <a:off x="5372100" y="5029200"/>
          <a:ext cx="5000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100%</a:t>
          </a:r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opLeftCell="A19" workbookViewId="0">
      <selection activeCell="Y25" sqref="Y25"/>
    </sheetView>
  </sheetViews>
  <sheetFormatPr defaultColWidth="3.5" defaultRowHeight="18.75" x14ac:dyDescent="0.4"/>
  <cols>
    <col min="1" max="1" width="7.875" style="1" customWidth="1"/>
    <col min="2" max="2" width="4.625" style="1" customWidth="1"/>
    <col min="3" max="3" width="3.5" style="1"/>
    <col min="4" max="4" width="6" style="1" customWidth="1"/>
    <col min="5" max="5" width="3.5" style="1"/>
    <col min="6" max="6" width="4.5" style="1" bestFit="1" customWidth="1"/>
    <col min="7" max="7" width="3.5" style="1"/>
    <col min="8" max="8" width="5.875" style="1" customWidth="1"/>
    <col min="9" max="11" width="3.5" style="1"/>
    <col min="12" max="12" width="6.125" style="1" customWidth="1"/>
    <col min="13" max="13" width="3.5" style="1"/>
    <col min="14" max="14" width="4.5" style="1" bestFit="1" customWidth="1"/>
    <col min="15" max="15" width="3.5" style="1"/>
    <col min="16" max="16" width="5.875" style="1" customWidth="1"/>
    <col min="17" max="17" width="3.5" style="1"/>
    <col min="18" max="18" width="5.875" style="1" customWidth="1"/>
    <col min="19" max="19" width="3.5" style="1"/>
    <col min="20" max="20" width="5.875" style="1" customWidth="1"/>
    <col min="21" max="21" width="3.5" style="1"/>
    <col min="22" max="22" width="5.125" style="1" customWidth="1"/>
    <col min="23" max="23" width="3.5" style="1"/>
    <col min="24" max="24" width="5" style="1" customWidth="1"/>
    <col min="25" max="25" width="6.125" style="1" customWidth="1"/>
    <col min="26" max="26" width="3.5" style="1"/>
    <col min="27" max="27" width="6.125" style="1" customWidth="1"/>
    <col min="28" max="29" width="3.5" style="1"/>
    <col min="30" max="30" width="5" style="1" customWidth="1"/>
    <col min="31" max="31" width="8" style="1" customWidth="1"/>
    <col min="32" max="32" width="6.125" style="1" customWidth="1"/>
    <col min="33" max="33" width="7.875" style="1" customWidth="1"/>
    <col min="34" max="34" width="5.125" style="1" customWidth="1"/>
    <col min="35" max="16384" width="3.5" style="1"/>
  </cols>
  <sheetData>
    <row r="1" spans="1:25" x14ac:dyDescent="0.4">
      <c r="A1" s="1" t="s">
        <v>26</v>
      </c>
      <c r="B1" s="1" t="s">
        <v>17</v>
      </c>
      <c r="C1" s="1" t="s">
        <v>18</v>
      </c>
    </row>
    <row r="2" spans="1:25" x14ac:dyDescent="0.4">
      <c r="A2" s="1" t="s">
        <v>9</v>
      </c>
      <c r="B2" s="1">
        <v>49.8</v>
      </c>
      <c r="C2" s="1">
        <v>53.7</v>
      </c>
    </row>
    <row r="3" spans="1:25" x14ac:dyDescent="0.4">
      <c r="C3" s="1" t="s">
        <v>8</v>
      </c>
      <c r="S3" s="1" t="s">
        <v>13</v>
      </c>
    </row>
    <row r="4" spans="1:25" ht="19.5" thickBot="1" x14ac:dyDescent="0.45">
      <c r="B4" s="1" t="s">
        <v>12</v>
      </c>
      <c r="C4" s="8" t="s">
        <v>0</v>
      </c>
      <c r="D4" s="9"/>
      <c r="E4" s="8" t="s">
        <v>1</v>
      </c>
      <c r="F4" s="9"/>
      <c r="G4" s="8" t="s">
        <v>2</v>
      </c>
      <c r="H4" s="9"/>
      <c r="I4" s="8" t="s">
        <v>1</v>
      </c>
      <c r="J4" s="9"/>
      <c r="K4" s="8" t="s">
        <v>2</v>
      </c>
      <c r="L4" s="9"/>
      <c r="M4" s="8" t="s">
        <v>1</v>
      </c>
      <c r="N4" s="9"/>
      <c r="O4" s="8" t="s">
        <v>2</v>
      </c>
      <c r="P4" s="9"/>
      <c r="Q4" s="8" t="s">
        <v>2</v>
      </c>
      <c r="R4" s="9"/>
      <c r="S4" s="8" t="s">
        <v>2</v>
      </c>
      <c r="U4" s="8" t="s">
        <v>2</v>
      </c>
      <c r="W4" s="8" t="s">
        <v>14</v>
      </c>
    </row>
    <row r="5" spans="1:25" x14ac:dyDescent="0.4">
      <c r="A5" s="11" t="s">
        <v>3</v>
      </c>
      <c r="B5" s="14"/>
      <c r="C5" s="4">
        <v>3</v>
      </c>
      <c r="D5" s="4"/>
      <c r="E5" s="4">
        <v>2</v>
      </c>
      <c r="F5" s="4"/>
      <c r="G5" s="4">
        <v>3</v>
      </c>
      <c r="H5" s="4"/>
      <c r="I5" s="4">
        <v>4</v>
      </c>
      <c r="J5" s="4"/>
      <c r="K5" s="4">
        <v>3</v>
      </c>
      <c r="L5" s="4"/>
      <c r="M5" s="4">
        <v>4</v>
      </c>
      <c r="N5" s="4"/>
      <c r="O5" s="4">
        <v>3</v>
      </c>
      <c r="P5" s="4"/>
      <c r="Q5" s="4">
        <v>3</v>
      </c>
      <c r="R5" s="4"/>
      <c r="S5" s="4">
        <v>1</v>
      </c>
      <c r="T5" s="4"/>
      <c r="U5" s="4">
        <v>3</v>
      </c>
      <c r="V5" s="4"/>
      <c r="W5" s="4">
        <v>1</v>
      </c>
      <c r="X5" s="5"/>
    </row>
    <row r="6" spans="1:25" x14ac:dyDescent="0.4">
      <c r="A6" s="12" t="s">
        <v>4</v>
      </c>
      <c r="B6" s="15"/>
      <c r="C6" s="2">
        <v>1</v>
      </c>
      <c r="D6" s="2"/>
      <c r="E6" s="2">
        <v>2</v>
      </c>
      <c r="F6" s="2"/>
      <c r="G6" s="2">
        <v>1</v>
      </c>
      <c r="H6" s="2"/>
      <c r="I6" s="2">
        <v>4</v>
      </c>
      <c r="J6" s="2"/>
      <c r="K6" s="2">
        <v>1</v>
      </c>
      <c r="L6" s="2"/>
      <c r="M6" s="2">
        <v>4</v>
      </c>
      <c r="N6" s="2"/>
      <c r="O6" s="2">
        <v>1</v>
      </c>
      <c r="P6" s="2"/>
      <c r="Q6" s="2">
        <v>1</v>
      </c>
      <c r="R6" s="2"/>
      <c r="S6" s="2">
        <v>1</v>
      </c>
      <c r="T6" s="2"/>
      <c r="U6" s="2">
        <v>1</v>
      </c>
      <c r="V6" s="2"/>
      <c r="W6" s="2">
        <v>1</v>
      </c>
      <c r="X6" s="6"/>
    </row>
    <row r="7" spans="1:25" ht="19.5" thickBot="1" x14ac:dyDescent="0.45">
      <c r="A7" s="22" t="s">
        <v>11</v>
      </c>
      <c r="B7" s="18"/>
      <c r="C7" s="19">
        <v>1</v>
      </c>
      <c r="D7" s="20"/>
      <c r="E7" s="19">
        <v>0</v>
      </c>
      <c r="F7" s="20"/>
      <c r="G7" s="19">
        <v>1</v>
      </c>
      <c r="H7" s="20"/>
      <c r="I7" s="19">
        <v>0</v>
      </c>
      <c r="J7" s="20"/>
      <c r="K7" s="19">
        <v>1</v>
      </c>
      <c r="L7" s="20"/>
      <c r="M7" s="19">
        <v>0</v>
      </c>
      <c r="N7" s="20"/>
      <c r="O7" s="19">
        <v>1</v>
      </c>
      <c r="P7" s="20"/>
      <c r="Q7" s="19">
        <v>1</v>
      </c>
      <c r="R7" s="20"/>
      <c r="S7" s="19">
        <v>0</v>
      </c>
      <c r="T7" s="20"/>
      <c r="U7" s="19">
        <v>1</v>
      </c>
      <c r="V7" s="20"/>
      <c r="W7" s="19">
        <v>0</v>
      </c>
      <c r="X7" s="21"/>
    </row>
    <row r="8" spans="1:25" ht="19.5" thickTop="1" x14ac:dyDescent="0.4">
      <c r="A8" s="16" t="s">
        <v>5</v>
      </c>
      <c r="B8" s="23">
        <v>224</v>
      </c>
      <c r="C8" s="7"/>
      <c r="D8" s="3">
        <f>(B8-C5+2*C7)/C6+1</f>
        <v>224</v>
      </c>
      <c r="E8" s="7"/>
      <c r="F8" s="3">
        <f>(D8-E5+2*E7)/E6+1</f>
        <v>112</v>
      </c>
      <c r="G8" s="7"/>
      <c r="H8" s="3">
        <f>(F8-G5+2*G7)/G6+1</f>
        <v>112</v>
      </c>
      <c r="I8" s="7"/>
      <c r="J8" s="3">
        <f>(H8-I5+2*I7)/I6+1</f>
        <v>28</v>
      </c>
      <c r="K8" s="7"/>
      <c r="L8" s="3">
        <f>(J8-K5+2*K7)/K6+1</f>
        <v>28</v>
      </c>
      <c r="M8" s="7"/>
      <c r="N8" s="3">
        <f>(L8-M5+2*M7)/M6+1</f>
        <v>7</v>
      </c>
      <c r="O8" s="7"/>
      <c r="P8" s="3">
        <f>(N8-O5+2*O7)/O6+1</f>
        <v>7</v>
      </c>
      <c r="Q8" s="7"/>
      <c r="R8" s="3">
        <f>(P8-Q5+2*Q7)/Q6+1</f>
        <v>7</v>
      </c>
      <c r="S8" s="7"/>
      <c r="T8" s="3">
        <f>(R8-S5+2*S7)/S6+1</f>
        <v>7</v>
      </c>
      <c r="U8" s="7"/>
      <c r="V8" s="3">
        <f>(T8-U5+2*U7)/U6+1</f>
        <v>7</v>
      </c>
      <c r="W8" s="7"/>
      <c r="X8" s="17">
        <f>(V8-W5+2*W7)/W6+1</f>
        <v>7</v>
      </c>
    </row>
    <row r="9" spans="1:25" x14ac:dyDescent="0.4">
      <c r="A9" s="12" t="s">
        <v>6</v>
      </c>
      <c r="B9" s="24">
        <v>224</v>
      </c>
      <c r="C9" s="7"/>
      <c r="D9" s="2">
        <f>(B9-C5+2*C7)/C6+1</f>
        <v>224</v>
      </c>
      <c r="E9" s="7"/>
      <c r="F9" s="2">
        <f>(D9-E5+2*E7)/E6+1</f>
        <v>112</v>
      </c>
      <c r="G9" s="7"/>
      <c r="H9" s="2">
        <f>(F9-G5+2*G7)/G6+1</f>
        <v>112</v>
      </c>
      <c r="I9" s="7"/>
      <c r="J9" s="2">
        <f>(H9-I5+2*I7)/I6+1</f>
        <v>28</v>
      </c>
      <c r="K9" s="7"/>
      <c r="L9" s="2">
        <f>(J9-K5+2*K7)/K6+1</f>
        <v>28</v>
      </c>
      <c r="M9" s="7"/>
      <c r="N9" s="2">
        <f>(L9-M5+2*M7)/M6+1</f>
        <v>7</v>
      </c>
      <c r="O9" s="7"/>
      <c r="P9" s="2">
        <f>(N9-O5+2*O7)/O6+1</f>
        <v>7</v>
      </c>
      <c r="Q9" s="7"/>
      <c r="R9" s="2">
        <f>(P9-Q5+2*Q7)/Q6+1</f>
        <v>7</v>
      </c>
      <c r="S9" s="7"/>
      <c r="T9" s="2">
        <f>(R9-S5+2*S7)/S6+1</f>
        <v>7</v>
      </c>
      <c r="U9" s="7"/>
      <c r="V9" s="2">
        <f>(T9-U5+2*U7)/U6+1</f>
        <v>7</v>
      </c>
      <c r="W9" s="7"/>
      <c r="X9" s="6">
        <f>(V9-W5+2*W7)/W6+1</f>
        <v>7</v>
      </c>
    </row>
    <row r="10" spans="1:25" ht="19.5" thickBot="1" x14ac:dyDescent="0.45">
      <c r="A10" s="13" t="s">
        <v>7</v>
      </c>
      <c r="B10" s="25">
        <v>3</v>
      </c>
      <c r="C10" s="9"/>
      <c r="D10" s="8">
        <v>16</v>
      </c>
      <c r="E10" s="9"/>
      <c r="F10" s="8">
        <v>16</v>
      </c>
      <c r="G10" s="9"/>
      <c r="H10" s="8">
        <v>32</v>
      </c>
      <c r="I10" s="9"/>
      <c r="J10" s="8">
        <v>32</v>
      </c>
      <c r="K10" s="9"/>
      <c r="L10" s="8">
        <v>128</v>
      </c>
      <c r="M10" s="9"/>
      <c r="N10" s="8">
        <v>128</v>
      </c>
      <c r="O10" s="9"/>
      <c r="P10" s="8">
        <v>512</v>
      </c>
      <c r="Q10" s="9"/>
      <c r="R10" s="8">
        <v>512</v>
      </c>
      <c r="S10" s="9"/>
      <c r="T10" s="8">
        <v>256</v>
      </c>
      <c r="U10" s="9"/>
      <c r="V10" s="8">
        <v>512</v>
      </c>
      <c r="W10" s="9"/>
      <c r="X10" s="10">
        <v>125</v>
      </c>
    </row>
    <row r="11" spans="1:25" x14ac:dyDescent="0.4">
      <c r="A11" s="3" t="s">
        <v>10</v>
      </c>
      <c r="D11" s="3">
        <f>D10*D9*D8*C5*C5*B10*2/1000000000</f>
        <v>4.3352064000000003E-2</v>
      </c>
      <c r="H11" s="3">
        <f>H10*H9*H8*G5*G5*F10*2/1000000000</f>
        <v>0.115605504</v>
      </c>
      <c r="L11" s="3">
        <f>L10*L9*L8*K5*K5*J10*2/1000000000</f>
        <v>5.7802751999999999E-2</v>
      </c>
      <c r="P11" s="3">
        <f>P10*P9*P8*O5*O5*N10*2/1000000000</f>
        <v>5.7802751999999999E-2</v>
      </c>
      <c r="R11" s="3">
        <f>R10*R9*R8*Q5*Q5*P10*2/1000000000</f>
        <v>0.231211008</v>
      </c>
      <c r="T11" s="3">
        <f>T10*T9*T8*S5*S5*R10*2/1000000000</f>
        <v>1.2845056000000001E-2</v>
      </c>
      <c r="V11" s="3">
        <f>V10*V9*V8*U5*U5*T10*2/1000000000</f>
        <v>0.115605504</v>
      </c>
      <c r="X11" s="3">
        <f>X10*X9*X8*W5*W5*V10*2/1000000000</f>
        <v>6.2719999999999998E-3</v>
      </c>
      <c r="Y11" s="1">
        <f>SUM(D11,H11,L11,P11,R11,T11,V11,X11)</f>
        <v>0.64049664000000006</v>
      </c>
    </row>
    <row r="13" spans="1:25" x14ac:dyDescent="0.4">
      <c r="A13" s="1" t="s">
        <v>15</v>
      </c>
      <c r="B13" s="1">
        <v>55.5</v>
      </c>
      <c r="C13" s="1">
        <v>66</v>
      </c>
    </row>
    <row r="14" spans="1:25" x14ac:dyDescent="0.4">
      <c r="C14" s="1" t="s">
        <v>8</v>
      </c>
      <c r="S14" s="1" t="s">
        <v>13</v>
      </c>
    </row>
    <row r="15" spans="1:25" ht="19.5" thickBot="1" x14ac:dyDescent="0.45">
      <c r="B15" s="1" t="s">
        <v>12</v>
      </c>
      <c r="C15" s="8" t="s">
        <v>0</v>
      </c>
      <c r="D15" s="9"/>
      <c r="E15" s="8" t="s">
        <v>1</v>
      </c>
      <c r="F15" s="9"/>
      <c r="G15" s="8" t="s">
        <v>2</v>
      </c>
      <c r="H15" s="9"/>
      <c r="I15" s="8" t="s">
        <v>1</v>
      </c>
      <c r="J15" s="9"/>
      <c r="K15" s="8" t="s">
        <v>2</v>
      </c>
      <c r="L15" s="9"/>
      <c r="M15" s="8" t="s">
        <v>1</v>
      </c>
      <c r="N15" s="9"/>
      <c r="O15" s="8" t="s">
        <v>2</v>
      </c>
      <c r="P15" s="9"/>
      <c r="Q15" s="8" t="s">
        <v>2</v>
      </c>
      <c r="R15" s="9"/>
      <c r="S15" s="8" t="s">
        <v>2</v>
      </c>
      <c r="U15" s="8" t="s">
        <v>2</v>
      </c>
      <c r="W15" s="8" t="s">
        <v>14</v>
      </c>
    </row>
    <row r="16" spans="1:25" x14ac:dyDescent="0.4">
      <c r="A16" s="11" t="s">
        <v>3</v>
      </c>
      <c r="B16" s="14"/>
      <c r="C16" s="4">
        <v>3</v>
      </c>
      <c r="D16" s="4"/>
      <c r="E16" s="4">
        <v>2</v>
      </c>
      <c r="F16" s="4"/>
      <c r="G16" s="4">
        <v>3</v>
      </c>
      <c r="H16" s="4"/>
      <c r="I16" s="4">
        <v>4</v>
      </c>
      <c r="J16" s="4"/>
      <c r="K16" s="4">
        <v>3</v>
      </c>
      <c r="L16" s="4"/>
      <c r="M16" s="4">
        <v>4</v>
      </c>
      <c r="N16" s="4"/>
      <c r="O16" s="4">
        <v>3</v>
      </c>
      <c r="P16" s="4"/>
      <c r="Q16" s="4">
        <v>3</v>
      </c>
      <c r="R16" s="4"/>
      <c r="S16" s="4">
        <v>1</v>
      </c>
      <c r="T16" s="4"/>
      <c r="U16" s="4">
        <v>3</v>
      </c>
      <c r="V16" s="4"/>
      <c r="W16" s="3">
        <v>1</v>
      </c>
      <c r="X16" s="5"/>
    </row>
    <row r="17" spans="1:34" x14ac:dyDescent="0.4">
      <c r="A17" s="12" t="s">
        <v>4</v>
      </c>
      <c r="B17" s="15"/>
      <c r="C17" s="2">
        <v>1</v>
      </c>
      <c r="D17" s="2"/>
      <c r="E17" s="2">
        <v>2</v>
      </c>
      <c r="F17" s="2"/>
      <c r="G17" s="2">
        <v>1</v>
      </c>
      <c r="H17" s="2"/>
      <c r="I17" s="2">
        <v>4</v>
      </c>
      <c r="J17" s="2"/>
      <c r="K17" s="2">
        <v>1</v>
      </c>
      <c r="L17" s="2"/>
      <c r="M17" s="2">
        <v>4</v>
      </c>
      <c r="N17" s="2"/>
      <c r="O17" s="2">
        <v>1</v>
      </c>
      <c r="P17" s="2"/>
      <c r="Q17" s="2">
        <v>1</v>
      </c>
      <c r="R17" s="2"/>
      <c r="S17" s="2">
        <v>1</v>
      </c>
      <c r="T17" s="2"/>
      <c r="U17" s="2">
        <v>1</v>
      </c>
      <c r="V17" s="2"/>
      <c r="W17" s="2">
        <v>1</v>
      </c>
      <c r="X17" s="6"/>
    </row>
    <row r="18" spans="1:34" ht="19.5" thickBot="1" x14ac:dyDescent="0.45">
      <c r="A18" s="22" t="s">
        <v>11</v>
      </c>
      <c r="B18" s="18"/>
      <c r="C18" s="19">
        <v>1</v>
      </c>
      <c r="D18" s="20"/>
      <c r="E18" s="19">
        <v>0</v>
      </c>
      <c r="F18" s="20"/>
      <c r="G18" s="19">
        <v>1</v>
      </c>
      <c r="H18" s="20"/>
      <c r="I18" s="19">
        <v>0</v>
      </c>
      <c r="J18" s="20"/>
      <c r="K18" s="19">
        <v>1</v>
      </c>
      <c r="L18" s="20"/>
      <c r="M18" s="19">
        <v>0</v>
      </c>
      <c r="N18" s="20"/>
      <c r="O18" s="19">
        <v>1</v>
      </c>
      <c r="P18" s="20"/>
      <c r="Q18" s="19">
        <v>1</v>
      </c>
      <c r="R18" s="20"/>
      <c r="S18" s="19">
        <v>0</v>
      </c>
      <c r="T18" s="20"/>
      <c r="U18" s="19">
        <v>1</v>
      </c>
      <c r="V18" s="20"/>
      <c r="W18" s="19">
        <v>0</v>
      </c>
      <c r="X18" s="21"/>
    </row>
    <row r="19" spans="1:34" ht="19.5" thickTop="1" x14ac:dyDescent="0.4">
      <c r="A19" s="16" t="s">
        <v>5</v>
      </c>
      <c r="B19" s="23">
        <v>288</v>
      </c>
      <c r="C19" s="7"/>
      <c r="D19" s="3">
        <f>(B19-C16+2*C18)/C17+1</f>
        <v>288</v>
      </c>
      <c r="E19" s="7"/>
      <c r="F19" s="3">
        <f>(D19-E16+2*E18)/E17+1</f>
        <v>144</v>
      </c>
      <c r="G19" s="7"/>
      <c r="H19" s="3">
        <f>(F19-G16+2*G18)/G17+1</f>
        <v>144</v>
      </c>
      <c r="I19" s="7"/>
      <c r="J19" s="3">
        <f>(H19-I16+2*I18)/I17+1</f>
        <v>36</v>
      </c>
      <c r="K19" s="7"/>
      <c r="L19" s="3">
        <f>(J19-K16+2*K18)/K17+1</f>
        <v>36</v>
      </c>
      <c r="M19" s="7"/>
      <c r="N19" s="3">
        <f>(L19-M16+2*M18)/M17+1</f>
        <v>9</v>
      </c>
      <c r="O19" s="7"/>
      <c r="P19" s="3">
        <f>(N19-O16+2*O18)/O17+1</f>
        <v>9</v>
      </c>
      <c r="Q19" s="7"/>
      <c r="R19" s="3">
        <f>(P19-Q16+2*Q18)/Q17+1</f>
        <v>9</v>
      </c>
      <c r="S19" s="7"/>
      <c r="T19" s="3">
        <f>(R19-S16+2*S18)/S17+1</f>
        <v>9</v>
      </c>
      <c r="U19" s="7"/>
      <c r="V19" s="3">
        <f>(T19-U16+2*U18)/U17+1</f>
        <v>9</v>
      </c>
      <c r="W19" s="7"/>
      <c r="X19" s="17">
        <f>(V19-W16+2*W18)/W17+1</f>
        <v>9</v>
      </c>
    </row>
    <row r="20" spans="1:34" x14ac:dyDescent="0.4">
      <c r="A20" s="12" t="s">
        <v>6</v>
      </c>
      <c r="B20" s="24">
        <v>352</v>
      </c>
      <c r="C20" s="7"/>
      <c r="D20" s="2">
        <f>(B20-C16+2*C18)/C17+1</f>
        <v>352</v>
      </c>
      <c r="E20" s="7"/>
      <c r="F20" s="2">
        <f>(D20-E16+2*E18)/E17+1</f>
        <v>176</v>
      </c>
      <c r="G20" s="7"/>
      <c r="H20" s="2">
        <f>(F20-G16+2*G18)/G17+1</f>
        <v>176</v>
      </c>
      <c r="I20" s="7"/>
      <c r="J20" s="2">
        <f>(H20-I16+2*I18)/I17+1</f>
        <v>44</v>
      </c>
      <c r="K20" s="7"/>
      <c r="L20" s="2">
        <f>(J20-K16+2*K18)/K17+1</f>
        <v>44</v>
      </c>
      <c r="M20" s="7"/>
      <c r="N20" s="2">
        <f>(L20-M16+2*M18)/M17+1</f>
        <v>11</v>
      </c>
      <c r="O20" s="7"/>
      <c r="P20" s="2">
        <f>(N20-O16+2*O18)/O17+1</f>
        <v>11</v>
      </c>
      <c r="Q20" s="7"/>
      <c r="R20" s="2">
        <f>(P20-Q16+2*Q18)/Q17+1</f>
        <v>11</v>
      </c>
      <c r="S20" s="7"/>
      <c r="T20" s="2">
        <f>(R20-S16+2*S18)/S17+1</f>
        <v>11</v>
      </c>
      <c r="U20" s="7"/>
      <c r="V20" s="2">
        <f>(T20-U16+2*U18)/U17+1</f>
        <v>11</v>
      </c>
      <c r="W20" s="7"/>
      <c r="X20" s="6">
        <f>(V20-W16+2*W18)/W17+1</f>
        <v>11</v>
      </c>
      <c r="AF20" s="1" t="s">
        <v>19</v>
      </c>
      <c r="AG20" s="1" t="s">
        <v>20</v>
      </c>
      <c r="AH20" s="1" t="s">
        <v>21</v>
      </c>
    </row>
    <row r="21" spans="1:34" ht="19.5" thickBot="1" x14ac:dyDescent="0.45">
      <c r="A21" s="13" t="s">
        <v>7</v>
      </c>
      <c r="B21" s="25">
        <v>3</v>
      </c>
      <c r="C21" s="9"/>
      <c r="D21" s="8">
        <v>16</v>
      </c>
      <c r="E21" s="9"/>
      <c r="F21" s="8">
        <v>16</v>
      </c>
      <c r="G21" s="9"/>
      <c r="H21" s="8">
        <v>32</v>
      </c>
      <c r="I21" s="9"/>
      <c r="J21" s="8">
        <v>32</v>
      </c>
      <c r="K21" s="9"/>
      <c r="L21" s="8">
        <v>128</v>
      </c>
      <c r="M21" s="9"/>
      <c r="N21" s="8">
        <v>128</v>
      </c>
      <c r="O21" s="9"/>
      <c r="P21" s="8">
        <v>512</v>
      </c>
      <c r="Q21" s="9"/>
      <c r="R21" s="8">
        <v>512</v>
      </c>
      <c r="S21" s="9"/>
      <c r="T21" s="8">
        <v>256</v>
      </c>
      <c r="U21" s="9"/>
      <c r="V21" s="8">
        <v>512</v>
      </c>
      <c r="W21" s="9"/>
      <c r="X21" s="10">
        <v>125</v>
      </c>
      <c r="AE21" s="1" t="s">
        <v>16</v>
      </c>
      <c r="AF21" s="1">
        <f>LOG(Y33)</f>
        <v>-0.33961117986964329</v>
      </c>
      <c r="AG21" s="1">
        <f>LOG(B24)</f>
        <v>1.6839471307515121</v>
      </c>
      <c r="AH21" s="1">
        <f>C24</f>
        <v>49.81</v>
      </c>
    </row>
    <row r="22" spans="1:34" x14ac:dyDescent="0.4">
      <c r="A22" s="3" t="s">
        <v>10</v>
      </c>
      <c r="D22" s="3">
        <f>D21*D20*D19*C16*C16*B21*2/1000000000</f>
        <v>8.7588864000000002E-2</v>
      </c>
      <c r="H22" s="3">
        <f>H21*H20*H19*G16*G16*F21*2/1000000000</f>
        <v>0.23357030400000001</v>
      </c>
      <c r="L22" s="3">
        <f>L21*L20*L19*K16*K16*J21*2/1000000000</f>
        <v>0.116785152</v>
      </c>
      <c r="P22" s="3">
        <f>P21*P20*P19*O16*O16*N21*2/1000000000</f>
        <v>0.116785152</v>
      </c>
      <c r="R22" s="3">
        <f>R21*R20*R19*Q16*Q16*P21*2/1000000000</f>
        <v>0.46714060800000001</v>
      </c>
      <c r="T22" s="3">
        <f>T21*T20*T19*S16*S16*R21*2/1000000000</f>
        <v>2.5952256E-2</v>
      </c>
      <c r="V22" s="3">
        <f>V21*V20*V19*U16*U16*T21*2/1000000000</f>
        <v>0.23357030400000001</v>
      </c>
      <c r="X22" s="3">
        <f>X21*X20*X19*W16*W16*V21*2/1000000000</f>
        <v>1.2671999999999999E-2</v>
      </c>
      <c r="Y22" s="1">
        <f>SUM(D22,H22,L22,P22,R22,T22,V22,X22)</f>
        <v>1.29406464</v>
      </c>
      <c r="AE22" s="1" t="s">
        <v>9</v>
      </c>
      <c r="AF22" s="1">
        <f>LOG(Y11)</f>
        <v>-0.19348314419140522</v>
      </c>
      <c r="AG22" s="1">
        <f>LOG(B2)</f>
        <v>1.6972293427597176</v>
      </c>
      <c r="AH22" s="1">
        <f>C2</f>
        <v>53.7</v>
      </c>
    </row>
    <row r="23" spans="1:34" x14ac:dyDescent="0.4">
      <c r="AE23" s="1" t="s">
        <v>15</v>
      </c>
      <c r="AF23" s="1">
        <f>LOG(Y22)</f>
        <v>0.11195597037763098</v>
      </c>
      <c r="AG23" s="1">
        <f>LOG(B13)</f>
        <v>1.7442929831226763</v>
      </c>
      <c r="AH23" s="1">
        <f>C13</f>
        <v>66</v>
      </c>
    </row>
    <row r="24" spans="1:34" x14ac:dyDescent="0.4">
      <c r="A24" s="1" t="s">
        <v>16</v>
      </c>
      <c r="B24" s="1">
        <v>48.3</v>
      </c>
      <c r="C24" s="1">
        <v>49.81</v>
      </c>
      <c r="AE24" s="1" t="s">
        <v>22</v>
      </c>
      <c r="AF24" s="1">
        <f>LOG(6.97)</f>
        <v>0.84323277809800945</v>
      </c>
      <c r="AG24" s="1">
        <f>LOG(62.4)</f>
        <v>1.7951845896824239</v>
      </c>
    </row>
    <row r="25" spans="1:34" x14ac:dyDescent="0.4">
      <c r="C25" s="1" t="s">
        <v>8</v>
      </c>
      <c r="S25" s="1" t="s">
        <v>13</v>
      </c>
      <c r="AE25" s="1" t="s">
        <v>23</v>
      </c>
      <c r="AF25" s="1">
        <f>LOG(34.9)</f>
        <v>1.5428254269591799</v>
      </c>
      <c r="AG25" s="1">
        <f>LOG(76.8)</f>
        <v>1.885361220031512</v>
      </c>
    </row>
    <row r="26" spans="1:34" ht="19.5" thickBot="1" x14ac:dyDescent="0.45">
      <c r="B26" s="1" t="s">
        <v>12</v>
      </c>
      <c r="C26" s="8" t="s">
        <v>0</v>
      </c>
      <c r="D26" s="9"/>
      <c r="E26" s="8" t="s">
        <v>1</v>
      </c>
      <c r="F26" s="9"/>
      <c r="G26" s="8" t="s">
        <v>2</v>
      </c>
      <c r="H26" s="9"/>
      <c r="I26" s="8" t="s">
        <v>1</v>
      </c>
      <c r="J26" s="9"/>
      <c r="K26" s="8" t="s">
        <v>2</v>
      </c>
      <c r="L26" s="9"/>
      <c r="M26" s="8" t="s">
        <v>1</v>
      </c>
      <c r="N26" s="9"/>
      <c r="O26" s="8" t="s">
        <v>2</v>
      </c>
      <c r="P26" s="9"/>
      <c r="Q26" s="8" t="s">
        <v>2</v>
      </c>
      <c r="R26" s="9"/>
      <c r="S26" s="8" t="s">
        <v>2</v>
      </c>
      <c r="U26" s="8" t="s">
        <v>2</v>
      </c>
      <c r="W26" s="8" t="s">
        <v>14</v>
      </c>
      <c r="AE26" s="1" t="s">
        <v>24</v>
      </c>
      <c r="AF26" s="1">
        <f>LOG(40.2)</f>
        <v>1.6042260530844701</v>
      </c>
      <c r="AG26" s="1">
        <f>LOG(63.4)</f>
        <v>1.8020892578817327</v>
      </c>
    </row>
    <row r="27" spans="1:34" x14ac:dyDescent="0.4">
      <c r="A27" s="11" t="s">
        <v>3</v>
      </c>
      <c r="B27" s="14"/>
      <c r="C27" s="4">
        <v>3</v>
      </c>
      <c r="D27" s="4"/>
      <c r="E27" s="4">
        <v>2</v>
      </c>
      <c r="F27" s="4"/>
      <c r="G27" s="4">
        <v>3</v>
      </c>
      <c r="H27" s="4"/>
      <c r="I27" s="4">
        <v>4</v>
      </c>
      <c r="J27" s="4"/>
      <c r="K27" s="4">
        <v>3</v>
      </c>
      <c r="L27" s="4"/>
      <c r="M27" s="4">
        <v>4</v>
      </c>
      <c r="N27" s="4"/>
      <c r="O27" s="4">
        <v>3</v>
      </c>
      <c r="P27" s="4"/>
      <c r="Q27" s="4">
        <v>3</v>
      </c>
      <c r="R27" s="4"/>
      <c r="S27" s="4">
        <v>1</v>
      </c>
      <c r="T27" s="4"/>
      <c r="U27" s="4">
        <v>3</v>
      </c>
      <c r="V27" s="4"/>
      <c r="W27" s="3">
        <v>1</v>
      </c>
      <c r="X27" s="5"/>
      <c r="AE27" s="1" t="s">
        <v>25</v>
      </c>
      <c r="AF27" s="1">
        <f>LOG(59.68)</f>
        <v>1.7758288144646124</v>
      </c>
      <c r="AG27" s="1">
        <f>LOG(78.6)</f>
        <v>1.8954225460394079</v>
      </c>
    </row>
    <row r="28" spans="1:34" x14ac:dyDescent="0.4">
      <c r="A28" s="12" t="s">
        <v>4</v>
      </c>
      <c r="B28" s="15"/>
      <c r="C28" s="2">
        <v>1</v>
      </c>
      <c r="D28" s="2"/>
      <c r="E28" s="2">
        <v>2</v>
      </c>
      <c r="F28" s="2"/>
      <c r="G28" s="2">
        <v>1</v>
      </c>
      <c r="H28" s="2"/>
      <c r="I28" s="2">
        <v>4</v>
      </c>
      <c r="J28" s="2"/>
      <c r="K28" s="2">
        <v>1</v>
      </c>
      <c r="L28" s="2"/>
      <c r="M28" s="2">
        <v>4</v>
      </c>
      <c r="N28" s="2"/>
      <c r="O28" s="2">
        <v>1</v>
      </c>
      <c r="P28" s="2"/>
      <c r="Q28" s="2">
        <v>1</v>
      </c>
      <c r="R28" s="2"/>
      <c r="S28" s="2">
        <v>1</v>
      </c>
      <c r="T28" s="2"/>
      <c r="U28" s="2">
        <v>1</v>
      </c>
      <c r="V28" s="2"/>
      <c r="W28" s="2">
        <v>1</v>
      </c>
      <c r="X28" s="6"/>
    </row>
    <row r="29" spans="1:34" ht="19.5" thickBot="1" x14ac:dyDescent="0.45">
      <c r="A29" s="22" t="s">
        <v>11</v>
      </c>
      <c r="B29" s="18"/>
      <c r="C29" s="19">
        <v>1</v>
      </c>
      <c r="D29" s="20"/>
      <c r="E29" s="19">
        <v>0</v>
      </c>
      <c r="F29" s="20"/>
      <c r="G29" s="19">
        <v>1</v>
      </c>
      <c r="H29" s="20"/>
      <c r="I29" s="19">
        <v>0</v>
      </c>
      <c r="J29" s="20"/>
      <c r="K29" s="19">
        <v>1</v>
      </c>
      <c r="L29" s="20"/>
      <c r="M29" s="19">
        <v>0</v>
      </c>
      <c r="N29" s="20"/>
      <c r="O29" s="19">
        <v>1</v>
      </c>
      <c r="P29" s="20"/>
      <c r="Q29" s="19">
        <v>1</v>
      </c>
      <c r="R29" s="20"/>
      <c r="S29" s="19">
        <v>0</v>
      </c>
      <c r="T29" s="20"/>
      <c r="U29" s="19">
        <v>1</v>
      </c>
      <c r="V29" s="20"/>
      <c r="W29" s="19">
        <v>0</v>
      </c>
      <c r="X29" s="21"/>
    </row>
    <row r="30" spans="1:34" ht="19.5" thickTop="1" x14ac:dyDescent="0.4">
      <c r="A30" s="16" t="s">
        <v>5</v>
      </c>
      <c r="B30" s="23">
        <v>160</v>
      </c>
      <c r="C30" s="7"/>
      <c r="D30" s="3">
        <f>(B30-C27+2*C29)/C28+1</f>
        <v>160</v>
      </c>
      <c r="E30" s="7"/>
      <c r="F30" s="3">
        <f>(D30-E27+2*E29)/E28+1</f>
        <v>80</v>
      </c>
      <c r="G30" s="7"/>
      <c r="H30" s="3">
        <f>(F30-G27+2*G29)/G28+1</f>
        <v>80</v>
      </c>
      <c r="I30" s="7"/>
      <c r="J30" s="3">
        <f>(H30-I27+2*I29)/I28+1</f>
        <v>20</v>
      </c>
      <c r="K30" s="7"/>
      <c r="L30" s="3">
        <f>(J30-K27+2*K29)/K28+1</f>
        <v>20</v>
      </c>
      <c r="M30" s="7"/>
      <c r="N30" s="3">
        <f>(L30-M27+2*M29)/M28+1</f>
        <v>5</v>
      </c>
      <c r="O30" s="7"/>
      <c r="P30" s="3">
        <f>(N30-O27+2*O29)/O28+1</f>
        <v>5</v>
      </c>
      <c r="Q30" s="7"/>
      <c r="R30" s="3">
        <f>(P30-Q27+2*Q29)/Q28+1</f>
        <v>5</v>
      </c>
      <c r="S30" s="7"/>
      <c r="T30" s="3">
        <f>(R30-S27+2*S29)/S28+1</f>
        <v>5</v>
      </c>
      <c r="U30" s="7"/>
      <c r="V30" s="3">
        <f>(T30-U27+2*U29)/U28+1</f>
        <v>5</v>
      </c>
      <c r="W30" s="7"/>
      <c r="X30" s="17">
        <f>(V30-W27+2*W29)/W28+1</f>
        <v>5</v>
      </c>
    </row>
    <row r="31" spans="1:34" x14ac:dyDescent="0.4">
      <c r="A31" s="12" t="s">
        <v>6</v>
      </c>
      <c r="B31" s="24">
        <v>224</v>
      </c>
      <c r="C31" s="7"/>
      <c r="D31" s="2">
        <f>(B31-C27+2*C29)/C28+1</f>
        <v>224</v>
      </c>
      <c r="E31" s="7"/>
      <c r="F31" s="2">
        <f>(D31-E27+2*E29)/E28+1</f>
        <v>112</v>
      </c>
      <c r="G31" s="7"/>
      <c r="H31" s="2">
        <f>(F31-G27+2*G29)/G28+1</f>
        <v>112</v>
      </c>
      <c r="I31" s="7"/>
      <c r="J31" s="2">
        <f>(H31-I27+2*I29)/I28+1</f>
        <v>28</v>
      </c>
      <c r="K31" s="7"/>
      <c r="L31" s="2">
        <f>(J31-K27+2*K29)/K28+1</f>
        <v>28</v>
      </c>
      <c r="M31" s="7"/>
      <c r="N31" s="2">
        <f>(L31-M27+2*M29)/M28+1</f>
        <v>7</v>
      </c>
      <c r="O31" s="7"/>
      <c r="P31" s="2">
        <f>(N31-O27+2*O29)/O28+1</f>
        <v>7</v>
      </c>
      <c r="Q31" s="7"/>
      <c r="R31" s="2">
        <f>(P31-Q27+2*Q29)/Q28+1</f>
        <v>7</v>
      </c>
      <c r="S31" s="7"/>
      <c r="T31" s="2">
        <f>(R31-S27+2*S29)/S28+1</f>
        <v>7</v>
      </c>
      <c r="U31" s="7"/>
      <c r="V31" s="2">
        <f>(T31-U27+2*U29)/U28+1</f>
        <v>7</v>
      </c>
      <c r="W31" s="7"/>
      <c r="X31" s="6">
        <f>(V31-W27+2*W29)/W28+1</f>
        <v>7</v>
      </c>
    </row>
    <row r="32" spans="1:34" ht="19.5" thickBot="1" x14ac:dyDescent="0.45">
      <c r="A32" s="13" t="s">
        <v>7</v>
      </c>
      <c r="B32" s="25">
        <v>3</v>
      </c>
      <c r="C32" s="9"/>
      <c r="D32" s="8">
        <v>16</v>
      </c>
      <c r="E32" s="9"/>
      <c r="F32" s="8">
        <v>16</v>
      </c>
      <c r="G32" s="9"/>
      <c r="H32" s="8">
        <v>32</v>
      </c>
      <c r="I32" s="9"/>
      <c r="J32" s="8">
        <v>32</v>
      </c>
      <c r="K32" s="9"/>
      <c r="L32" s="8">
        <v>128</v>
      </c>
      <c r="M32" s="9"/>
      <c r="N32" s="8">
        <v>128</v>
      </c>
      <c r="O32" s="9"/>
      <c r="P32" s="8">
        <v>512</v>
      </c>
      <c r="Q32" s="9"/>
      <c r="R32" s="8">
        <v>512</v>
      </c>
      <c r="S32" s="9"/>
      <c r="T32" s="8">
        <v>256</v>
      </c>
      <c r="U32" s="9"/>
      <c r="V32" s="8">
        <v>512</v>
      </c>
      <c r="W32" s="9"/>
      <c r="X32" s="10">
        <v>125</v>
      </c>
    </row>
    <row r="33" spans="1:34" x14ac:dyDescent="0.4">
      <c r="A33" s="3" t="s">
        <v>10</v>
      </c>
      <c r="D33" s="3">
        <f>D32*D31*D30*C27*C27*B32*2/1000000000</f>
        <v>3.0965759999999998E-2</v>
      </c>
      <c r="H33" s="3">
        <f>H32*H31*H30*G27*G27*F32*2/1000000000</f>
        <v>8.257536E-2</v>
      </c>
      <c r="L33" s="3">
        <f>L32*L31*L30*K27*K27*J32*2/1000000000</f>
        <v>4.128768E-2</v>
      </c>
      <c r="P33" s="3">
        <f>P32*P31*P30*O27*O27*N32*2/1000000000</f>
        <v>4.128768E-2</v>
      </c>
      <c r="R33" s="3">
        <f>R32*R31*R30*Q27*Q27*P32*2/1000000000</f>
        <v>0.16515072</v>
      </c>
      <c r="T33" s="3">
        <f>T32*T31*T30*S27*S27*R32*2/1000000000</f>
        <v>9.1750400000000006E-3</v>
      </c>
      <c r="V33" s="3">
        <f>V32*V31*V30*U27*U27*T32*2/1000000000</f>
        <v>8.257536E-2</v>
      </c>
      <c r="X33" s="3">
        <f>X32*X31*X30*W27*W27*V32*2/1000000000</f>
        <v>4.4799999999999996E-3</v>
      </c>
      <c r="Y33" s="1">
        <f>SUM(D33,H33,L33,P33,R33,T33,V33,X33)</f>
        <v>0.4574976</v>
      </c>
    </row>
    <row r="46" spans="1:34" x14ac:dyDescent="0.4">
      <c r="AF46" s="1" t="s">
        <v>19</v>
      </c>
      <c r="AG46" s="1" t="s">
        <v>21</v>
      </c>
      <c r="AH46" s="1" t="s">
        <v>17</v>
      </c>
    </row>
    <row r="47" spans="1:34" x14ac:dyDescent="0.4">
      <c r="AE47" s="1" t="s">
        <v>16</v>
      </c>
      <c r="AF47" s="1">
        <f>LOG(Y33)</f>
        <v>-0.33961117986964329</v>
      </c>
      <c r="AG47" s="1">
        <f>LOG(85.8)</f>
        <v>1.9334872878487055</v>
      </c>
      <c r="AH47" s="1">
        <v>63.8</v>
      </c>
    </row>
    <row r="48" spans="1:34" x14ac:dyDescent="0.4">
      <c r="AE48" s="1" t="s">
        <v>9</v>
      </c>
      <c r="AF48" s="1">
        <f>LOG(Y11)</f>
        <v>-0.19348314419140522</v>
      </c>
      <c r="AG48" s="1">
        <f>LOG(90)</f>
        <v>1.954242509439325</v>
      </c>
      <c r="AH48" s="1">
        <v>62.98</v>
      </c>
    </row>
    <row r="49" spans="31:34" x14ac:dyDescent="0.4">
      <c r="AE49" s="1" t="s">
        <v>15</v>
      </c>
      <c r="AF49" s="1">
        <f>LOG(Y22)</f>
        <v>0.11195597037763098</v>
      </c>
      <c r="AG49" s="1">
        <f>LOG(94.07)</f>
        <v>1.9734511440249347</v>
      </c>
      <c r="AH49" s="1">
        <v>61.04</v>
      </c>
    </row>
    <row r="50" spans="31:34" x14ac:dyDescent="0.4">
      <c r="AE50" s="1" t="s">
        <v>22</v>
      </c>
      <c r="AF50" s="1">
        <f>LOG(6.97)</f>
        <v>0.84323277809800945</v>
      </c>
      <c r="AG50" s="1">
        <f>LOG(98.4)</f>
        <v>1.9929950984313416</v>
      </c>
      <c r="AH50" s="1">
        <v>72.12</v>
      </c>
    </row>
    <row r="51" spans="31:34" x14ac:dyDescent="0.4">
      <c r="AE51" s="1" t="s">
        <v>23</v>
      </c>
      <c r="AF51" s="1">
        <f>LOG(34.9)</f>
        <v>1.5428254269591799</v>
      </c>
      <c r="AG51" s="1">
        <f>LOG(99)</f>
        <v>1.9956351945975499</v>
      </c>
      <c r="AH51" s="1">
        <v>82.25</v>
      </c>
    </row>
    <row r="52" spans="31:34" x14ac:dyDescent="0.4">
      <c r="AE52" s="1" t="s">
        <v>24</v>
      </c>
      <c r="AF52" s="1">
        <f>LOG(40.2)</f>
        <v>1.6042260530844701</v>
      </c>
      <c r="AG52" s="1">
        <f>LOG(95)</f>
        <v>1.9777236052888478</v>
      </c>
      <c r="AH52" s="1">
        <v>80</v>
      </c>
    </row>
    <row r="53" spans="31:34" x14ac:dyDescent="0.4">
      <c r="AE53" s="1" t="s">
        <v>25</v>
      </c>
      <c r="AF53" s="1">
        <f>LOG(59.68)</f>
        <v>1.7758288144646124</v>
      </c>
      <c r="AG53" s="1">
        <f>LOG(98.81)</f>
        <v>1.9948008992946038</v>
      </c>
      <c r="AH53" s="1">
        <v>82.2</v>
      </c>
    </row>
  </sheetData>
  <phoneticPr fontId="1"/>
  <pageMargins left="0.7" right="0.7" top="0.75" bottom="0.75" header="0.3" footer="0.3"/>
  <pageSetup paperSize="8" scale="7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18"/>
  <sheetViews>
    <sheetView tabSelected="1" workbookViewId="0">
      <selection activeCell="AG25" sqref="AG25"/>
    </sheetView>
  </sheetViews>
  <sheetFormatPr defaultColWidth="4.875" defaultRowHeight="18.75" x14ac:dyDescent="0.4"/>
  <cols>
    <col min="1" max="1" width="4.875" style="1"/>
    <col min="2" max="2" width="11.75" style="1" customWidth="1"/>
    <col min="3" max="28" width="4.875" style="1"/>
    <col min="29" max="29" width="5.5" style="1" bestFit="1" customWidth="1"/>
    <col min="30" max="16384" width="4.875" style="1"/>
  </cols>
  <sheetData>
    <row r="2" spans="2:34" ht="19.5" thickBot="1" x14ac:dyDescent="0.45">
      <c r="B2" s="1" t="s">
        <v>27</v>
      </c>
    </row>
    <row r="3" spans="2:34" x14ac:dyDescent="0.4">
      <c r="B3" s="11"/>
      <c r="C3" s="28" t="s">
        <v>17</v>
      </c>
      <c r="D3" s="5" t="s">
        <v>18</v>
      </c>
    </row>
    <row r="4" spans="2:34" x14ac:dyDescent="0.4">
      <c r="B4" s="12" t="s">
        <v>28</v>
      </c>
      <c r="C4" s="29">
        <v>62.41</v>
      </c>
      <c r="D4" s="6">
        <v>77.53</v>
      </c>
    </row>
    <row r="5" spans="2:34" x14ac:dyDescent="0.4">
      <c r="B5" s="12" t="s">
        <v>29</v>
      </c>
      <c r="C5" s="29">
        <v>60.68</v>
      </c>
      <c r="D5" s="6">
        <v>74.55</v>
      </c>
    </row>
    <row r="6" spans="2:34" ht="19.5" thickBot="1" x14ac:dyDescent="0.45">
      <c r="B6" s="13" t="s">
        <v>30</v>
      </c>
      <c r="C6" s="30">
        <v>72.150000000000006</v>
      </c>
      <c r="D6" s="10">
        <v>98.44</v>
      </c>
    </row>
    <row r="7" spans="2:34" x14ac:dyDescent="0.4">
      <c r="D7" s="1" t="s">
        <v>8</v>
      </c>
      <c r="AB7" s="1" t="s">
        <v>13</v>
      </c>
    </row>
    <row r="8" spans="2:34" ht="19.5" thickBot="1" x14ac:dyDescent="0.45">
      <c r="C8" s="1" t="s">
        <v>12</v>
      </c>
      <c r="D8" s="8" t="s">
        <v>0</v>
      </c>
      <c r="E8" s="9"/>
      <c r="F8" s="8" t="s">
        <v>1</v>
      </c>
      <c r="G8" s="9"/>
      <c r="H8" s="8" t="s">
        <v>0</v>
      </c>
      <c r="I8" s="9"/>
      <c r="J8" s="8" t="s">
        <v>1</v>
      </c>
      <c r="K8" s="9"/>
      <c r="L8" s="8" t="s">
        <v>0</v>
      </c>
      <c r="M8" s="9"/>
      <c r="N8" s="8" t="s">
        <v>1</v>
      </c>
      <c r="O8" s="9"/>
      <c r="P8" s="8" t="s">
        <v>0</v>
      </c>
      <c r="Q8" s="9"/>
      <c r="R8" s="8" t="s">
        <v>1</v>
      </c>
      <c r="S8" s="9"/>
      <c r="T8" s="8" t="s">
        <v>0</v>
      </c>
      <c r="U8" s="9"/>
      <c r="V8" s="8" t="s">
        <v>1</v>
      </c>
      <c r="W8" s="9"/>
      <c r="X8" s="8" t="s">
        <v>0</v>
      </c>
      <c r="Y8" s="9"/>
      <c r="Z8" s="8" t="s">
        <v>1</v>
      </c>
      <c r="AA8" s="9"/>
      <c r="AB8" s="8" t="s">
        <v>0</v>
      </c>
      <c r="AC8" s="9"/>
      <c r="AD8" s="8" t="s">
        <v>0</v>
      </c>
      <c r="AE8" s="9"/>
      <c r="AF8" s="8" t="s">
        <v>0</v>
      </c>
      <c r="AG8" s="9"/>
    </row>
    <row r="9" spans="2:34" x14ac:dyDescent="0.4">
      <c r="B9" s="11" t="s">
        <v>3</v>
      </c>
      <c r="C9" s="14"/>
      <c r="D9" s="4">
        <v>3</v>
      </c>
      <c r="E9" s="4"/>
      <c r="F9" s="4">
        <v>2</v>
      </c>
      <c r="G9" s="4"/>
      <c r="H9" s="4">
        <v>3</v>
      </c>
      <c r="I9" s="4"/>
      <c r="J9" s="4">
        <v>2</v>
      </c>
      <c r="K9" s="4"/>
      <c r="L9" s="4">
        <v>3</v>
      </c>
      <c r="M9" s="4"/>
      <c r="N9" s="4">
        <v>2</v>
      </c>
      <c r="O9" s="4"/>
      <c r="P9" s="4">
        <v>3</v>
      </c>
      <c r="Q9" s="4"/>
      <c r="R9" s="4">
        <v>2</v>
      </c>
      <c r="S9" s="4"/>
      <c r="T9" s="4">
        <v>3</v>
      </c>
      <c r="U9" s="4"/>
      <c r="V9" s="4">
        <v>2</v>
      </c>
      <c r="W9" s="4"/>
      <c r="X9" s="4">
        <v>3</v>
      </c>
      <c r="Y9" s="4"/>
      <c r="Z9" s="4">
        <v>2</v>
      </c>
      <c r="AA9" s="4"/>
      <c r="AB9" s="4">
        <v>3</v>
      </c>
      <c r="AC9" s="4"/>
      <c r="AD9" s="4">
        <v>3</v>
      </c>
      <c r="AE9" s="4"/>
      <c r="AF9" s="4">
        <v>3</v>
      </c>
      <c r="AG9" s="4"/>
    </row>
    <row r="10" spans="2:34" x14ac:dyDescent="0.4">
      <c r="B10" s="12" t="s">
        <v>4</v>
      </c>
      <c r="C10" s="15"/>
      <c r="D10" s="2">
        <v>1</v>
      </c>
      <c r="E10" s="2"/>
      <c r="F10" s="2">
        <v>2</v>
      </c>
      <c r="G10" s="2"/>
      <c r="H10" s="2">
        <v>1</v>
      </c>
      <c r="I10" s="2"/>
      <c r="J10" s="2">
        <v>2</v>
      </c>
      <c r="K10" s="2"/>
      <c r="L10" s="2">
        <v>1</v>
      </c>
      <c r="M10" s="2"/>
      <c r="N10" s="2">
        <v>2</v>
      </c>
      <c r="O10" s="2"/>
      <c r="P10" s="2">
        <v>1</v>
      </c>
      <c r="Q10" s="2"/>
      <c r="R10" s="2">
        <v>2</v>
      </c>
      <c r="S10" s="2"/>
      <c r="T10" s="2">
        <v>1</v>
      </c>
      <c r="U10" s="2"/>
      <c r="V10" s="2">
        <v>2</v>
      </c>
      <c r="W10" s="2"/>
      <c r="X10" s="2">
        <v>1</v>
      </c>
      <c r="Y10" s="2"/>
      <c r="Z10" s="2">
        <v>1</v>
      </c>
      <c r="AA10" s="2"/>
      <c r="AB10" s="2">
        <v>1</v>
      </c>
      <c r="AC10" s="2"/>
      <c r="AD10" s="2">
        <v>1</v>
      </c>
      <c r="AE10" s="2"/>
      <c r="AF10" s="2">
        <v>1</v>
      </c>
      <c r="AG10" s="2"/>
    </row>
    <row r="11" spans="2:34" ht="19.5" thickBot="1" x14ac:dyDescent="0.45">
      <c r="B11" s="22" t="s">
        <v>11</v>
      </c>
      <c r="C11" s="18"/>
      <c r="D11" s="19">
        <v>1</v>
      </c>
      <c r="E11" s="20"/>
      <c r="F11" s="19">
        <v>0</v>
      </c>
      <c r="G11" s="20"/>
      <c r="H11" s="19">
        <v>1</v>
      </c>
      <c r="I11" s="20"/>
      <c r="J11" s="19">
        <v>0</v>
      </c>
      <c r="K11" s="20"/>
      <c r="L11" s="19">
        <v>1</v>
      </c>
      <c r="M11" s="20"/>
      <c r="N11" s="19">
        <v>0</v>
      </c>
      <c r="O11" s="20"/>
      <c r="P11" s="19">
        <v>1</v>
      </c>
      <c r="Q11" s="20"/>
      <c r="R11" s="19">
        <v>0</v>
      </c>
      <c r="S11" s="20"/>
      <c r="T11" s="19">
        <v>1</v>
      </c>
      <c r="U11" s="20"/>
      <c r="V11" s="19">
        <v>0</v>
      </c>
      <c r="W11" s="20"/>
      <c r="X11" s="19">
        <v>1</v>
      </c>
      <c r="Y11" s="20"/>
      <c r="Z11" s="19">
        <v>0</v>
      </c>
      <c r="AA11" s="20"/>
      <c r="AB11" s="19">
        <v>1</v>
      </c>
      <c r="AC11" s="20"/>
      <c r="AD11" s="19">
        <v>1</v>
      </c>
      <c r="AE11" s="20"/>
      <c r="AF11" s="19">
        <v>1</v>
      </c>
      <c r="AG11" s="20"/>
    </row>
    <row r="12" spans="2:34" ht="19.5" thickTop="1" x14ac:dyDescent="0.4">
      <c r="B12" s="16" t="s">
        <v>5</v>
      </c>
      <c r="C12" s="26">
        <v>416</v>
      </c>
      <c r="D12" s="7"/>
      <c r="E12" s="3">
        <f>(C12-D9+2*D11)/D10+1</f>
        <v>416</v>
      </c>
      <c r="F12" s="7"/>
      <c r="G12" s="3">
        <f>(E12-F9+2*F11)/F10+1</f>
        <v>208</v>
      </c>
      <c r="H12" s="7"/>
      <c r="I12" s="3">
        <f>(G12-H9+2*H11)/H10+1</f>
        <v>208</v>
      </c>
      <c r="J12" s="7"/>
      <c r="K12" s="3">
        <f>(I12-J9+2*J11)/J10+1</f>
        <v>104</v>
      </c>
      <c r="L12" s="7"/>
      <c r="M12" s="3">
        <f>(K12-L9+2*L11)/L10+1</f>
        <v>104</v>
      </c>
      <c r="N12" s="7"/>
      <c r="O12" s="3">
        <f>(M12-N9+2*N11)/N10+1</f>
        <v>52</v>
      </c>
      <c r="P12" s="7"/>
      <c r="Q12" s="3">
        <f>(O12-P9+2*P11)/P10+1</f>
        <v>52</v>
      </c>
      <c r="R12" s="7"/>
      <c r="S12" s="3">
        <f>(Q12-R9+2*R11)/R10+1</f>
        <v>26</v>
      </c>
      <c r="T12" s="7"/>
      <c r="U12" s="3">
        <f>(S12-T9+2*T11)/T10+1</f>
        <v>26</v>
      </c>
      <c r="V12" s="7"/>
      <c r="W12" s="3">
        <f>(U12-V9+2*V11)/V10+1</f>
        <v>13</v>
      </c>
      <c r="X12" s="7"/>
      <c r="Y12" s="3">
        <f>(W12-X9+2*X11)/X10+1</f>
        <v>13</v>
      </c>
      <c r="Z12" s="7"/>
      <c r="AA12" s="3">
        <f>(Y12-Z9+2*Z11)/Z10+2</f>
        <v>13</v>
      </c>
      <c r="AB12" s="7"/>
      <c r="AC12" s="3">
        <f>(AA12-AB9+2*AB11)/AB10+1</f>
        <v>13</v>
      </c>
      <c r="AD12" s="7"/>
      <c r="AE12" s="3">
        <f>(AC12-AD9+2*AD11)/AD10+1</f>
        <v>13</v>
      </c>
      <c r="AF12" s="7"/>
      <c r="AG12" s="3">
        <f>(AE12-AF9+2*AF11)/AF10+1</f>
        <v>13</v>
      </c>
    </row>
    <row r="13" spans="2:34" x14ac:dyDescent="0.4">
      <c r="B13" s="12" t="s">
        <v>6</v>
      </c>
      <c r="C13" s="15">
        <v>416</v>
      </c>
      <c r="D13" s="7"/>
      <c r="E13" s="2">
        <f>(C13-D9+2*D11)/D10+1</f>
        <v>416</v>
      </c>
      <c r="F13" s="7"/>
      <c r="G13" s="2">
        <f>(E13-F9+2*F11)/F10+1</f>
        <v>208</v>
      </c>
      <c r="H13" s="7"/>
      <c r="I13" s="2">
        <f>(G13-H9+2*H11)/H10+1</f>
        <v>208</v>
      </c>
      <c r="J13" s="7"/>
      <c r="K13" s="2">
        <f>(I13-J9+2*J11)/J10+1</f>
        <v>104</v>
      </c>
      <c r="L13" s="7"/>
      <c r="M13" s="2">
        <f>(K13-L9+2*L11)/L10+1</f>
        <v>104</v>
      </c>
      <c r="N13" s="7"/>
      <c r="O13" s="2">
        <f>(M13-N9+2*N11)/N10+1</f>
        <v>52</v>
      </c>
      <c r="P13" s="7"/>
      <c r="Q13" s="2">
        <f>(O13-P9+2*P11)/P10+1</f>
        <v>52</v>
      </c>
      <c r="R13" s="7"/>
      <c r="S13" s="2">
        <f>(Q13-R9+2*R11)/R10+1</f>
        <v>26</v>
      </c>
      <c r="T13" s="7"/>
      <c r="U13" s="2">
        <f>(S13-T9+2*T11)/T10+1</f>
        <v>26</v>
      </c>
      <c r="V13" s="7"/>
      <c r="W13" s="2">
        <f>(U13-V9+2*V11)/V10+1</f>
        <v>13</v>
      </c>
      <c r="X13" s="7"/>
      <c r="Y13" s="2">
        <f>(W13-X9+2*X11)/X10+1</f>
        <v>13</v>
      </c>
      <c r="Z13" s="7"/>
      <c r="AA13" s="2">
        <f>(Y13-Z9+2*Z11)/Z10+2</f>
        <v>13</v>
      </c>
      <c r="AB13" s="7"/>
      <c r="AC13" s="2">
        <f>(AA13-AB9+2*AB11)/AB10+1</f>
        <v>13</v>
      </c>
      <c r="AD13" s="7"/>
      <c r="AE13" s="2">
        <f>(AC13-AD9+2*AD11)/AD10+1</f>
        <v>13</v>
      </c>
      <c r="AF13" s="7"/>
      <c r="AG13" s="2">
        <f>(AE13-AF9+2*AF11)/AF10+1</f>
        <v>13</v>
      </c>
    </row>
    <row r="14" spans="2:34" ht="19.5" thickBot="1" x14ac:dyDescent="0.45">
      <c r="B14" s="13" t="s">
        <v>7</v>
      </c>
      <c r="C14" s="27">
        <v>3</v>
      </c>
      <c r="D14" s="9"/>
      <c r="E14" s="8">
        <v>16</v>
      </c>
      <c r="F14" s="9"/>
      <c r="G14" s="8">
        <v>16</v>
      </c>
      <c r="H14" s="9"/>
      <c r="I14" s="8">
        <v>32</v>
      </c>
      <c r="J14" s="9"/>
      <c r="K14" s="8">
        <v>32</v>
      </c>
      <c r="L14" s="9"/>
      <c r="M14" s="8">
        <v>64</v>
      </c>
      <c r="N14" s="9"/>
      <c r="O14" s="8">
        <v>64</v>
      </c>
      <c r="P14" s="9"/>
      <c r="Q14" s="8">
        <v>128</v>
      </c>
      <c r="R14" s="9"/>
      <c r="S14" s="8">
        <v>128</v>
      </c>
      <c r="T14" s="9"/>
      <c r="U14" s="8">
        <v>256</v>
      </c>
      <c r="V14" s="9"/>
      <c r="W14" s="8">
        <v>256</v>
      </c>
      <c r="X14" s="9"/>
      <c r="Y14" s="8">
        <v>512</v>
      </c>
      <c r="Z14" s="9"/>
      <c r="AA14" s="8">
        <v>512</v>
      </c>
      <c r="AB14" s="9"/>
      <c r="AC14" s="8">
        <v>1024</v>
      </c>
      <c r="AD14" s="9"/>
      <c r="AE14" s="8">
        <v>1024</v>
      </c>
      <c r="AF14" s="9"/>
      <c r="AG14" s="8">
        <v>125</v>
      </c>
    </row>
    <row r="15" spans="2:34" x14ac:dyDescent="0.4">
      <c r="B15" s="3" t="s">
        <v>10</v>
      </c>
      <c r="E15" s="3">
        <f>E14*E13*E12*D9*D9*C14*2/1000000000</f>
        <v>0.14952038400000001</v>
      </c>
      <c r="I15" s="3">
        <f>I14*I13*I12*H9*H9*G14*2/1000000000</f>
        <v>0.39872102399999998</v>
      </c>
      <c r="M15" s="3">
        <f>M14*M13*M12*L9*L9*K14*2/1000000000</f>
        <v>0.39872102399999998</v>
      </c>
      <c r="Q15" s="3">
        <f>Q14*Q13*Q12*P9*P9*O14*2/1000000000</f>
        <v>0.39872102399999998</v>
      </c>
      <c r="U15" s="3">
        <f>U14*U13*U12*T9*T9*S14*2/1000000000</f>
        <v>0.39872102399999998</v>
      </c>
      <c r="Y15" s="3">
        <f>Y14*Y13*Y12*X9*X9*W14*2/1000000000</f>
        <v>0.39872102399999998</v>
      </c>
      <c r="AC15" s="3">
        <f>AC14*AC13*AC12*AB9*AB9*AA14*2/1000000000</f>
        <v>1.5948840959999999</v>
      </c>
      <c r="AE15" s="3">
        <f>AE14*AE13*AE12*AD9*AD9*AC14*2/1000000000</f>
        <v>3.1897681919999998</v>
      </c>
      <c r="AG15" s="3">
        <f>2*AG14*AG13*AG12*AF9*AE14/1000000000</f>
        <v>0.12979199999999999</v>
      </c>
      <c r="AH15" s="1">
        <f>SUM(C15:AG15)</f>
        <v>7.0575697919999998</v>
      </c>
    </row>
    <row r="18" spans="2:15" x14ac:dyDescent="0.4">
      <c r="B18" s="1" t="s">
        <v>32</v>
      </c>
      <c r="O18" s="1" t="s">
        <v>31</v>
      </c>
    </row>
  </sheetData>
  <phoneticPr fontId="1"/>
  <pageMargins left="0.7" right="0.7" top="0.75" bottom="0.75" header="0.3" footer="0.3"/>
  <pageSetup paperSize="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2018-05-25T09:21:48Z</dcterms:modified>
</cp:coreProperties>
</file>