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lee.burkett\Desktop\Covalent\Duncan Write Ups\"/>
    </mc:Choice>
  </mc:AlternateContent>
  <bookViews>
    <workbookView xWindow="0" yWindow="0" windowWidth="15360" windowHeight="7740" activeTab="2" xr2:uid="{00000000-000D-0000-FFFF-FFFF00000000}"/>
  </bookViews>
  <sheets>
    <sheet name="ROI Summary Savings" sheetId="7" r:id="rId1"/>
    <sheet name="ROI Summary cost against cost" sheetId="6" r:id="rId2"/>
    <sheet name="ROI Calculator" sheetId="4" r:id="rId3"/>
    <sheet name="Workings" sheetId="8" r:id="rId4"/>
  </sheets>
  <calcPr calcId="171027"/>
</workbook>
</file>

<file path=xl/calcChain.xml><?xml version="1.0" encoding="utf-8"?>
<calcChain xmlns="http://schemas.openxmlformats.org/spreadsheetml/2006/main">
  <c r="E9" i="8" l="1"/>
  <c r="G9" i="8" s="1"/>
  <c r="D9" i="8"/>
  <c r="F9" i="8" s="1"/>
  <c r="D6" i="8"/>
  <c r="D11" i="8" l="1"/>
  <c r="E11" i="8"/>
  <c r="E45" i="4"/>
  <c r="F45" i="4" s="1"/>
  <c r="G45" i="4" s="1"/>
  <c r="H45" i="4" s="1"/>
  <c r="F23" i="6"/>
  <c r="G52" i="4"/>
  <c r="F18" i="7" s="1"/>
  <c r="H38" i="4"/>
  <c r="G39" i="4"/>
  <c r="H39" i="4" s="1"/>
  <c r="G40" i="4"/>
  <c r="H40" i="4" s="1"/>
  <c r="G38" i="4"/>
  <c r="F52" i="4"/>
  <c r="E23" i="6" s="1"/>
  <c r="E39" i="4"/>
  <c r="E40" i="4"/>
  <c r="E41" i="4"/>
  <c r="F41" i="4" s="1"/>
  <c r="G41" i="4" s="1"/>
  <c r="H41" i="4" s="1"/>
  <c r="E38" i="4"/>
  <c r="H52" i="4" l="1"/>
  <c r="G23" i="6" s="1"/>
  <c r="H48" i="4"/>
  <c r="F48" i="4"/>
  <c r="E18" i="7"/>
  <c r="E20" i="7" s="1"/>
  <c r="I23" i="6"/>
  <c r="E48" i="4"/>
  <c r="E12" i="7" s="1"/>
  <c r="G11" i="8"/>
  <c r="E12" i="8"/>
  <c r="F11" i="8"/>
  <c r="D12" i="8"/>
  <c r="G48" i="4"/>
  <c r="F20" i="7"/>
  <c r="G18" i="7" l="1"/>
  <c r="I18" i="7" s="1"/>
  <c r="I20" i="7" s="1"/>
  <c r="F12" i="7"/>
  <c r="I12" i="7" s="1"/>
  <c r="G12" i="7"/>
  <c r="F12" i="8"/>
  <c r="D13" i="8"/>
  <c r="G12" i="8"/>
  <c r="E13" i="8"/>
  <c r="G13" i="8" s="1"/>
  <c r="E12" i="6"/>
  <c r="F21" i="6"/>
  <c r="G21" i="6"/>
  <c r="G20" i="7" l="1"/>
  <c r="F13" i="8"/>
  <c r="D18" i="4" l="1"/>
  <c r="B5" i="4"/>
  <c r="E18" i="4" l="1"/>
  <c r="D31" i="4"/>
  <c r="D21" i="4"/>
  <c r="D22" i="4"/>
  <c r="D23" i="4"/>
  <c r="D24" i="4"/>
  <c r="D25" i="4"/>
  <c r="E25" i="4" s="1"/>
  <c r="F25" i="4" s="1"/>
  <c r="G25" i="4" s="1"/>
  <c r="H25" i="4" s="1"/>
  <c r="D20" i="4"/>
  <c r="D28" i="4"/>
  <c r="D29" i="4"/>
  <c r="D30" i="4"/>
  <c r="D32" i="4"/>
  <c r="D27" i="4"/>
  <c r="E27" i="4" s="1"/>
  <c r="F27" i="4" l="1"/>
  <c r="G27" i="4"/>
  <c r="H27" i="4"/>
  <c r="F18" i="4"/>
  <c r="H18" i="4"/>
  <c r="G18" i="4"/>
  <c r="E29" i="4"/>
  <c r="E24" i="4"/>
  <c r="E23" i="4"/>
  <c r="E32" i="4"/>
  <c r="E20" i="4"/>
  <c r="E22" i="4"/>
  <c r="E28" i="4"/>
  <c r="E30" i="4"/>
  <c r="E21" i="4"/>
  <c r="E31" i="4"/>
  <c r="E21" i="6" l="1"/>
  <c r="G30" i="4"/>
  <c r="F30" i="4"/>
  <c r="H30" i="4"/>
  <c r="G32" i="4"/>
  <c r="H32" i="4"/>
  <c r="F32" i="4"/>
  <c r="H28" i="4"/>
  <c r="F28" i="4"/>
  <c r="G28" i="4"/>
  <c r="G23" i="4"/>
  <c r="H23" i="4"/>
  <c r="F23" i="4"/>
  <c r="F31" i="4"/>
  <c r="H31" i="4"/>
  <c r="G31" i="4"/>
  <c r="H22" i="4"/>
  <c r="G22" i="4"/>
  <c r="F22" i="4"/>
  <c r="H24" i="4"/>
  <c r="G24" i="4"/>
  <c r="F24" i="4"/>
  <c r="G21" i="4"/>
  <c r="F21" i="4"/>
  <c r="H21" i="4"/>
  <c r="H20" i="4"/>
  <c r="G20" i="4"/>
  <c r="F20" i="4"/>
  <c r="H29" i="4"/>
  <c r="F29" i="4"/>
  <c r="G29" i="4"/>
  <c r="E34" i="4"/>
  <c r="F12" i="6"/>
  <c r="G12" i="6" s="1"/>
  <c r="I12" i="6" s="1"/>
  <c r="E10" i="6" l="1"/>
  <c r="F10" i="6" s="1"/>
  <c r="E50" i="4"/>
  <c r="E54" i="4" s="1"/>
  <c r="H34" i="4"/>
  <c r="G34" i="4"/>
  <c r="F34" i="4"/>
  <c r="E10" i="7" s="1"/>
  <c r="I21" i="6"/>
  <c r="E14" i="6" l="1"/>
  <c r="G50" i="4"/>
  <c r="G54" i="4" s="1"/>
  <c r="F10" i="7"/>
  <c r="F14" i="7" s="1"/>
  <c r="F23" i="7" s="1"/>
  <c r="G19" i="6"/>
  <c r="G25" i="6" s="1"/>
  <c r="G10" i="7"/>
  <c r="G14" i="7" s="1"/>
  <c r="G23" i="7" s="1"/>
  <c r="E14" i="7"/>
  <c r="E23" i="7" s="1"/>
  <c r="F19" i="6"/>
  <c r="F25" i="6" s="1"/>
  <c r="H50" i="4"/>
  <c r="H54" i="4" s="1"/>
  <c r="E19" i="6"/>
  <c r="F50" i="4"/>
  <c r="F54" i="4" s="1"/>
  <c r="F14" i="6"/>
  <c r="G10" i="6"/>
  <c r="I10" i="7" l="1"/>
  <c r="I14" i="7" s="1"/>
  <c r="I23" i="7" s="1"/>
  <c r="F28" i="6"/>
  <c r="I19" i="6"/>
  <c r="I25" i="6" s="1"/>
  <c r="E25" i="6"/>
  <c r="E28" i="6" s="1"/>
  <c r="G14" i="6"/>
  <c r="G28" i="6" s="1"/>
  <c r="I10" i="6"/>
  <c r="I14" i="6" l="1"/>
  <c r="I28" i="6" s="1"/>
</calcChain>
</file>

<file path=xl/sharedStrings.xml><?xml version="1.0" encoding="utf-8"?>
<sst xmlns="http://schemas.openxmlformats.org/spreadsheetml/2006/main" count="108" uniqueCount="90">
  <si>
    <t>ROI Calculator</t>
  </si>
  <si>
    <t>Departmental reports</t>
  </si>
  <si>
    <t>Project reports</t>
  </si>
  <si>
    <t>Management reports</t>
  </si>
  <si>
    <t>Executive Team / Board reports</t>
  </si>
  <si>
    <t>Adhoc reports</t>
  </si>
  <si>
    <t>Audit Recommendation responses</t>
  </si>
  <si>
    <t>Complete applicable areas in blue</t>
  </si>
  <si>
    <t>Hours per Month</t>
  </si>
  <si>
    <t xml:space="preserve">Hours per year </t>
  </si>
  <si>
    <t>Chasing Policy sign offs</t>
  </si>
  <si>
    <t>KPI / KRI Data updates</t>
  </si>
  <si>
    <t>Action / Project / Task updates</t>
  </si>
  <si>
    <t>Risk &amp; Incident Reports</t>
  </si>
  <si>
    <t>Cost of internal IT support for existing systems per month?</t>
  </si>
  <si>
    <t>Covalent Investment Year 1</t>
  </si>
  <si>
    <t>Board Evaluation Activity / Assessment &amp; Reporting</t>
  </si>
  <si>
    <t>Risk &amp; Control assessments / reviews</t>
  </si>
  <si>
    <t>Hours spent each month chasing for updates and creating reports :</t>
  </si>
  <si>
    <t>Hours spent each month collating &amp; compiling info &amp; preparing spreadsheets:</t>
  </si>
  <si>
    <t>ROI Calculator - Summarised Report</t>
  </si>
  <si>
    <t>Salary costs</t>
  </si>
  <si>
    <t>YEAR 1</t>
  </si>
  <si>
    <t>YEAR 2</t>
  </si>
  <si>
    <t>YEAR 3</t>
  </si>
  <si>
    <t>3 YR TOTAL</t>
  </si>
  <si>
    <t>Hours spent creating each month:</t>
  </si>
  <si>
    <t>Number of Staff</t>
  </si>
  <si>
    <t>Current Cost per annum</t>
  </si>
  <si>
    <t>Cost of Covalent system</t>
  </si>
  <si>
    <t>Covalent Annual Charge in subsequent years</t>
  </si>
  <si>
    <t>Average hourly rate after applicable pension and taxes</t>
  </si>
  <si>
    <t>Year 1 Cost with Covalent</t>
  </si>
  <si>
    <t>Year 2 Cost with Covalent</t>
  </si>
  <si>
    <t>Year 3 Cost with Covalent</t>
  </si>
  <si>
    <t>Costs under current system</t>
  </si>
  <si>
    <t>Costs under Covalent system</t>
  </si>
  <si>
    <t>Covalent system</t>
  </si>
  <si>
    <t>Total costs</t>
  </si>
  <si>
    <t>Net ROI</t>
  </si>
  <si>
    <t>Systems which Covalent may replace?</t>
  </si>
  <si>
    <t>Printing / paper / copying a month</t>
  </si>
  <si>
    <t>Monthly overhead costs</t>
  </si>
  <si>
    <t>Total salary, overhead &amp; extraordinary costs</t>
  </si>
  <si>
    <t>Costs information</t>
  </si>
  <si>
    <t>Average 3 year annual cost of events / incidents that could have been avoided / reduced with the introduction of a more robust system.</t>
  </si>
  <si>
    <t>Total overhead &amp; extraordinary costs</t>
  </si>
  <si>
    <t>Total salary costs</t>
  </si>
  <si>
    <t>Overheads &amp; Other costs</t>
  </si>
  <si>
    <t>Monthly salary costs</t>
  </si>
  <si>
    <t>Extraordinary annual costs</t>
  </si>
  <si>
    <t>Cost savings</t>
  </si>
  <si>
    <t>Total savings</t>
  </si>
  <si>
    <t>Cost of Covalent</t>
  </si>
  <si>
    <t>support (unlike MS for Excel or other alternatives).</t>
  </si>
  <si>
    <t>Prep staff have full time support to better produce reports through Covalent</t>
  </si>
  <si>
    <t>Reports being prepared are more monitorable on a 'live' basis due to the browser</t>
  </si>
  <si>
    <t>based software allowing accurate up to date reporting.</t>
  </si>
  <si>
    <t>Prep staff will be more motivated and less stressed due to reduced data entry</t>
  </si>
  <si>
    <t>requirements and easier to use/more capable software.</t>
  </si>
  <si>
    <t xml:space="preserve">up to date reporting capabilities. </t>
  </si>
  <si>
    <t>Time saved in prep allows for faster, more accurate, more in-depth and more</t>
  </si>
  <si>
    <t>Excel</t>
  </si>
  <si>
    <t>Covalent</t>
  </si>
  <si>
    <t>Saving</t>
  </si>
  <si>
    <t>As %</t>
  </si>
  <si>
    <t>ANIR</t>
  </si>
  <si>
    <t>Avg. No. of Items in Report</t>
  </si>
  <si>
    <t>ARPM</t>
  </si>
  <si>
    <t>Avg. No. of Reports per month</t>
  </si>
  <si>
    <t>TNRI</t>
  </si>
  <si>
    <t>Total No. of Reports / Items</t>
  </si>
  <si>
    <t>ATTG</t>
  </si>
  <si>
    <t>Avg. Time Taken to Gather info per item (mins)</t>
  </si>
  <si>
    <t>ATID</t>
  </si>
  <si>
    <t>Avg. Time to Input Data per item (mins)</t>
  </si>
  <si>
    <t>AMPT</t>
  </si>
  <si>
    <t>Avg. Monthly Processing Time (mins)</t>
  </si>
  <si>
    <t>P</t>
  </si>
  <si>
    <t>Periodicity (Monthly)</t>
  </si>
  <si>
    <t>TTS</t>
  </si>
  <si>
    <t>Total per year (mins)</t>
  </si>
  <si>
    <t>Total per year (hours)</t>
  </si>
  <si>
    <t>Total days per year (7.5 per day)</t>
  </si>
  <si>
    <t>Additional - less quantifiable financial/performance benefits</t>
  </si>
  <si>
    <t>Average time saved from use of Covalent *Typical</t>
  </si>
  <si>
    <t>Data / Information analysis (ie extracting and creating useful outputs to aid decision making)</t>
  </si>
  <si>
    <t>Commercial Insurance reductions? (based upon implementing a fit for purpose GRC solution that increases GRC maturity and stability)</t>
  </si>
  <si>
    <t>(when using Covalent this is expected to drop incrementally by 10% per year (conservative estimate)</t>
  </si>
  <si>
    <t>Average annual salary cost of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</si>
</sst>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"/>
    <numFmt numFmtId="165" formatCode="&quot;£&quot;#,##0"/>
    <numFmt numFmtId="166" formatCode="&quot;£&quot;#,##0;\(&quot;£&quot;#,##0\);&quot;£&quot;0"/>
  </numFmts>
  <fonts count="22" x14ac:knownFonts="1">
    <font>
      <sz val="11"/>
      <color rgb="FF000000"/>
      <name val="Calibri"/>
      <family val="2"/>
    </font>
    <font>
      <sz val="10"/>
      <name val="Century Gothic"/>
      <family val="2"/>
    </font>
    <font>
      <sz val="10"/>
      <color rgb="FF000000"/>
      <name val="Calibri"/>
      <family val="2"/>
    </font>
    <font>
      <b/>
      <sz val="18"/>
      <color theme="3"/>
      <name val="Century Gothic"/>
      <family val="2"/>
    </font>
    <font>
      <b/>
      <i/>
      <sz val="11"/>
      <color theme="3"/>
      <name val="Century Gothic"/>
      <family val="2"/>
    </font>
    <font>
      <b/>
      <i/>
      <sz val="10"/>
      <color theme="3"/>
      <name val="Century Gothic"/>
      <family val="2"/>
    </font>
    <font>
      <sz val="10"/>
      <color rgb="FF000000"/>
      <name val="Century Gothic"/>
      <family val="2"/>
    </font>
    <font>
      <sz val="10"/>
      <color theme="3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/>
      <name val="Century Gothic"/>
      <family val="2"/>
    </font>
    <font>
      <b/>
      <i/>
      <sz val="10"/>
      <color theme="0"/>
      <name val="Century Gothic"/>
      <family val="2"/>
    </font>
    <font>
      <b/>
      <sz val="11"/>
      <color theme="3"/>
      <name val="Century Gothic"/>
      <family val="2"/>
    </font>
    <font>
      <b/>
      <i/>
      <u/>
      <sz val="10"/>
      <color theme="3"/>
      <name val="Century Gothic"/>
      <family val="2"/>
    </font>
    <font>
      <b/>
      <u/>
      <sz val="10"/>
      <color theme="3"/>
      <name val="Century Gothic"/>
      <family val="2"/>
    </font>
    <font>
      <b/>
      <i/>
      <u/>
      <sz val="11"/>
      <color theme="3"/>
      <name val="Century Gothic"/>
      <family val="2"/>
    </font>
    <font>
      <b/>
      <sz val="10"/>
      <name val="Century Gothic"/>
      <family val="2"/>
    </font>
    <font>
      <sz val="10"/>
      <color theme="3"/>
      <name val="Calibri"/>
      <family val="2"/>
    </font>
    <font>
      <sz val="11"/>
      <color theme="3"/>
      <name val="Calibri"/>
      <family val="2"/>
    </font>
    <font>
      <b/>
      <sz val="10"/>
      <color rgb="FF000000"/>
      <name val="Century Gothic"/>
      <family val="2"/>
    </font>
    <font>
      <sz val="11"/>
      <color theme="3"/>
      <name val="Century Gothic"/>
      <family val="2"/>
    </font>
    <font>
      <b/>
      <u/>
      <sz val="18"/>
      <color theme="3"/>
      <name val="Century Gothic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165" fontId="6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164" fontId="7" fillId="0" borderId="4" xfId="0" applyNumberFormat="1" applyFont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/>
    </xf>
    <xf numFmtId="165" fontId="7" fillId="3" borderId="4" xfId="0" applyNumberFormat="1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166" fontId="7" fillId="0" borderId="4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8" fillId="4" borderId="4" xfId="0" applyNumberFormat="1" applyFont="1" applyFill="1" applyBorder="1" applyAlignment="1">
      <alignment horizontal="center" vertical="center"/>
    </xf>
    <xf numFmtId="166" fontId="8" fillId="3" borderId="4" xfId="0" applyNumberFormat="1" applyFont="1" applyFill="1" applyBorder="1" applyAlignment="1">
      <alignment horizontal="center" vertical="center"/>
    </xf>
    <xf numFmtId="166" fontId="9" fillId="3" borderId="4" xfId="0" applyNumberFormat="1" applyFont="1" applyFill="1" applyBorder="1" applyAlignment="1">
      <alignment horizontal="center" vertical="center" wrapText="1"/>
    </xf>
    <xf numFmtId="166" fontId="7" fillId="2" borderId="4" xfId="0" applyNumberFormat="1" applyFont="1" applyFill="1" applyBorder="1" applyAlignment="1">
      <alignment horizontal="center" vertical="center"/>
    </xf>
    <xf numFmtId="166" fontId="6" fillId="3" borderId="4" xfId="0" applyNumberFormat="1" applyFont="1" applyFill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166" fontId="7" fillId="3" borderId="4" xfId="0" applyNumberFormat="1" applyFont="1" applyFill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165" fontId="8" fillId="3" borderId="0" xfId="0" applyNumberFormat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left" vertical="center"/>
    </xf>
    <xf numFmtId="166" fontId="9" fillId="3" borderId="4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16" fillId="0" borderId="0" xfId="0" applyNumberFormat="1" applyFont="1" applyBorder="1" applyAlignment="1">
      <alignment vertical="center"/>
    </xf>
    <xf numFmtId="166" fontId="17" fillId="0" borderId="0" xfId="0" applyNumberFormat="1" applyFont="1" applyAlignment="1">
      <alignment vertical="center"/>
    </xf>
    <xf numFmtId="166" fontId="9" fillId="3" borderId="9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/>
    </xf>
    <xf numFmtId="166" fontId="6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 wrapText="1"/>
    </xf>
    <xf numFmtId="0" fontId="19" fillId="0" borderId="0" xfId="0" applyFont="1"/>
    <xf numFmtId="0" fontId="11" fillId="0" borderId="0" xfId="0" applyFont="1" applyAlignment="1">
      <alignment horizontal="center"/>
    </xf>
    <xf numFmtId="166" fontId="11" fillId="0" borderId="0" xfId="0" applyNumberFormat="1" applyFont="1" applyAlignment="1">
      <alignment horizontal="center"/>
    </xf>
    <xf numFmtId="0" fontId="11" fillId="0" borderId="0" xfId="0" applyFont="1"/>
    <xf numFmtId="166" fontId="19" fillId="0" borderId="0" xfId="0" applyNumberFormat="1" applyFont="1"/>
    <xf numFmtId="166" fontId="19" fillId="0" borderId="0" xfId="0" applyNumberFormat="1" applyFont="1" applyBorder="1"/>
    <xf numFmtId="166" fontId="19" fillId="0" borderId="7" xfId="0" applyNumberFormat="1" applyFont="1" applyBorder="1"/>
    <xf numFmtId="166" fontId="19" fillId="0" borderId="6" xfId="0" applyNumberFormat="1" applyFont="1" applyBorder="1"/>
    <xf numFmtId="0" fontId="20" fillId="0" borderId="0" xfId="0" applyFont="1" applyBorder="1" applyAlignment="1">
      <alignment vertical="center"/>
    </xf>
    <xf numFmtId="0" fontId="0" fillId="0" borderId="0" xfId="0" applyAlignment="1"/>
    <xf numFmtId="0" fontId="2" fillId="0" borderId="0" xfId="0" applyFont="1" applyBorder="1" applyAlignment="1"/>
    <xf numFmtId="166" fontId="5" fillId="0" borderId="2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 wrapText="1" shrinkToFit="1"/>
    </xf>
    <xf numFmtId="0" fontId="21" fillId="0" borderId="0" xfId="0" applyFont="1"/>
    <xf numFmtId="10" fontId="21" fillId="0" borderId="0" xfId="0" applyNumberFormat="1" applyFont="1"/>
    <xf numFmtId="0" fontId="21" fillId="0" borderId="0" xfId="0" applyNumberFormat="1" applyFont="1"/>
    <xf numFmtId="9" fontId="1" fillId="3" borderId="4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9" fontId="6" fillId="3" borderId="4" xfId="0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276223</xdr:colOff>
      <xdr:row>0</xdr:row>
      <xdr:rowOff>38100</xdr:rowOff>
    </xdr:from>
    <xdr:to>
      <xdr:col>6</xdr:col>
      <xdr:colOff>323773</xdr:colOff>
      <xdr:row>0</xdr:row>
      <xdr:rowOff>592500</xdr:rowOff>
    </xdr:to>
    <xdr:pic>
      <xdr:nvPicPr>
        <xdr:cNvPr id="2" name="Picture 2" descr="C:\Users\matt.rountree\Desktop\Marketing Stuff\Images\Logos\Logo_White_colour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64" t="28679" r="16022" b="39821"/>
        <a:stretch>
          <a:fillRect/>
        </a:stretch>
      </xdr:blipFill>
      <xdr:spPr bwMode="auto">
        <a:xfrm>
          <a:off x="1495423" y="38100"/>
          <a:ext cx="2581200" cy="55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276224</xdr:colOff>
      <xdr:row>0</xdr:row>
      <xdr:rowOff>38100</xdr:rowOff>
    </xdr:from>
    <xdr:to>
      <xdr:col>6</xdr:col>
      <xdr:colOff>383381</xdr:colOff>
      <xdr:row>0</xdr:row>
      <xdr:rowOff>590550</xdr:rowOff>
    </xdr:to>
    <xdr:pic>
      <xdr:nvPicPr>
        <xdr:cNvPr id="2" name="Picture 2" descr="C:\Users\matt.rountree\Desktop\Marketing Stuff\Images\Logos\Logo_White_colou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64" t="28679" r="16022" b="39821"/>
        <a:stretch>
          <a:fillRect/>
        </a:stretch>
      </xdr:blipFill>
      <xdr:spPr bwMode="auto">
        <a:xfrm>
          <a:off x="1590674" y="38100"/>
          <a:ext cx="27717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opLeftCell="A3" workbookViewId="0">
      <selection activeCell="L31" sqref="L31"/>
    </sheetView>
  </sheetViews>
  <sheetFormatPr defaultColWidth="9.140625" defaultRowHeight="16.5" x14ac:dyDescent="0.3"/>
  <cols>
    <col min="1" max="4" width="9.140625" style="53" customWidth="1"/>
    <col min="5" max="7" width="9.85546875" style="53" bestFit="1" customWidth="1"/>
    <col min="8" max="8" width="9.140625" style="53" customWidth="1"/>
    <col min="9" max="9" width="12" style="53" bestFit="1" customWidth="1"/>
    <col min="10" max="16384" width="9.140625" style="53"/>
  </cols>
  <sheetData>
    <row r="1" spans="1:9" ht="48.75" customHeight="1" x14ac:dyDescent="0.3"/>
    <row r="3" spans="1:9" ht="22.5" x14ac:dyDescent="0.3">
      <c r="A3" s="61" t="s">
        <v>20</v>
      </c>
    </row>
    <row r="6" spans="1:9" s="54" customFormat="1" ht="14.25" x14ac:dyDescent="0.2">
      <c r="E6" s="54" t="s">
        <v>22</v>
      </c>
      <c r="F6" s="54" t="s">
        <v>23</v>
      </c>
      <c r="G6" s="54" t="s">
        <v>24</v>
      </c>
      <c r="I6" s="54" t="s">
        <v>25</v>
      </c>
    </row>
    <row r="7" spans="1:9" s="54" customFormat="1" ht="14.25" x14ac:dyDescent="0.2">
      <c r="E7" s="55"/>
      <c r="F7" s="55"/>
      <c r="G7" s="55"/>
      <c r="H7" s="55"/>
      <c r="I7" s="55"/>
    </row>
    <row r="8" spans="1:9" x14ac:dyDescent="0.3">
      <c r="A8" s="56" t="s">
        <v>51</v>
      </c>
      <c r="E8" s="57"/>
      <c r="F8" s="57"/>
      <c r="G8" s="57"/>
      <c r="H8" s="57"/>
      <c r="I8" s="58"/>
    </row>
    <row r="9" spans="1:9" x14ac:dyDescent="0.3">
      <c r="E9" s="57"/>
      <c r="F9" s="57"/>
      <c r="G9" s="57"/>
      <c r="H9" s="57"/>
      <c r="I9" s="58"/>
    </row>
    <row r="10" spans="1:9" x14ac:dyDescent="0.3">
      <c r="B10" s="53" t="s">
        <v>21</v>
      </c>
      <c r="E10" s="57">
        <f>'ROI Calculator'!$E$34-'ROI Calculator'!F34</f>
        <v>11232</v>
      </c>
      <c r="F10" s="57">
        <f>'ROI Calculator'!$E$34-'ROI Calculator'!G34</f>
        <v>14600</v>
      </c>
      <c r="G10" s="57">
        <f>'ROI Calculator'!$E$34-'ROI Calculator'!H34</f>
        <v>17968</v>
      </c>
      <c r="H10" s="57"/>
      <c r="I10" s="58">
        <f>SUM(E10:G10)</f>
        <v>43800</v>
      </c>
    </row>
    <row r="11" spans="1:9" x14ac:dyDescent="0.3">
      <c r="E11" s="57"/>
      <c r="F11" s="57"/>
      <c r="G11" s="57"/>
      <c r="H11" s="57"/>
      <c r="I11" s="58"/>
    </row>
    <row r="12" spans="1:9" x14ac:dyDescent="0.3">
      <c r="B12" s="53" t="s">
        <v>48</v>
      </c>
      <c r="E12" s="57">
        <f>'ROI Calculator'!$E$48-'ROI Calculator'!F48</f>
        <v>0</v>
      </c>
      <c r="F12" s="57">
        <f>'ROI Calculator'!$E$48-'ROI Calculator'!G48</f>
        <v>0</v>
      </c>
      <c r="G12" s="57">
        <f>'ROI Calculator'!$E$48-'ROI Calculator'!H48</f>
        <v>0</v>
      </c>
      <c r="H12" s="57"/>
      <c r="I12" s="58">
        <f>SUM(E12:G12)</f>
        <v>0</v>
      </c>
    </row>
    <row r="13" spans="1:9" x14ac:dyDescent="0.3">
      <c r="E13" s="57"/>
      <c r="F13" s="57"/>
      <c r="G13" s="57"/>
      <c r="H13" s="57"/>
      <c r="I13" s="57"/>
    </row>
    <row r="14" spans="1:9" x14ac:dyDescent="0.3">
      <c r="B14" s="56" t="s">
        <v>52</v>
      </c>
      <c r="E14" s="59">
        <f>SUM(E8:E13)</f>
        <v>11232</v>
      </c>
      <c r="F14" s="59">
        <f>SUM(F8:F13)</f>
        <v>14600</v>
      </c>
      <c r="G14" s="59">
        <f>SUM(G8:G13)</f>
        <v>17968</v>
      </c>
      <c r="H14" s="57"/>
      <c r="I14" s="59">
        <f>SUM(I8:I13)</f>
        <v>43800</v>
      </c>
    </row>
    <row r="15" spans="1:9" x14ac:dyDescent="0.3">
      <c r="E15" s="57"/>
      <c r="F15" s="57"/>
      <c r="G15" s="57"/>
      <c r="H15" s="57"/>
      <c r="I15" s="57"/>
    </row>
    <row r="16" spans="1:9" x14ac:dyDescent="0.3">
      <c r="A16" s="56" t="s">
        <v>53</v>
      </c>
      <c r="E16" s="57"/>
      <c r="F16" s="57"/>
      <c r="G16" s="57"/>
      <c r="H16" s="57"/>
      <c r="I16" s="58"/>
    </row>
    <row r="17" spans="1:9" x14ac:dyDescent="0.3">
      <c r="A17" s="56"/>
      <c r="E17" s="57"/>
      <c r="F17" s="57"/>
      <c r="G17" s="57"/>
      <c r="H17" s="57"/>
      <c r="I17" s="58"/>
    </row>
    <row r="18" spans="1:9" x14ac:dyDescent="0.3">
      <c r="A18" s="56"/>
      <c r="B18" s="53" t="s">
        <v>37</v>
      </c>
      <c r="E18" s="57">
        <f>-'ROI Calculator'!F52</f>
        <v>-21450</v>
      </c>
      <c r="F18" s="57">
        <f>-'ROI Calculator'!G52</f>
        <v>-3250</v>
      </c>
      <c r="G18" s="57">
        <f>-'ROI Calculator'!H52</f>
        <v>-3250</v>
      </c>
      <c r="H18" s="57"/>
      <c r="I18" s="58">
        <f t="shared" ref="I18" si="0">SUM(E18:G18)</f>
        <v>-27950</v>
      </c>
    </row>
    <row r="19" spans="1:9" x14ac:dyDescent="0.3">
      <c r="E19" s="57"/>
      <c r="F19" s="57"/>
      <c r="G19" s="57"/>
      <c r="H19" s="57"/>
      <c r="I19" s="57"/>
    </row>
    <row r="20" spans="1:9" x14ac:dyDescent="0.3">
      <c r="B20" s="56" t="s">
        <v>38</v>
      </c>
      <c r="E20" s="59">
        <f>SUM(E17:E19)</f>
        <v>-21450</v>
      </c>
      <c r="F20" s="59">
        <f>SUM(F17:F19)</f>
        <v>-3250</v>
      </c>
      <c r="G20" s="59">
        <f>SUM(G17:G19)</f>
        <v>-3250</v>
      </c>
      <c r="H20" s="57"/>
      <c r="I20" s="59">
        <f>SUM(I17:I19)</f>
        <v>-27950</v>
      </c>
    </row>
    <row r="21" spans="1:9" x14ac:dyDescent="0.3">
      <c r="E21" s="57"/>
      <c r="F21" s="57"/>
      <c r="G21" s="57"/>
      <c r="H21" s="57"/>
      <c r="I21" s="57"/>
    </row>
    <row r="23" spans="1:9" ht="17.25" thickBot="1" x14ac:dyDescent="0.35">
      <c r="B23" s="56" t="s">
        <v>39</v>
      </c>
      <c r="E23" s="60">
        <f>E14+E20</f>
        <v>-10218</v>
      </c>
      <c r="F23" s="60">
        <f t="shared" ref="F23:I23" si="1">F14+F20</f>
        <v>11350</v>
      </c>
      <c r="G23" s="60">
        <f t="shared" si="1"/>
        <v>14718</v>
      </c>
      <c r="I23" s="60">
        <f t="shared" si="1"/>
        <v>15850</v>
      </c>
    </row>
    <row r="24" spans="1:9" ht="17.25" thickTop="1" x14ac:dyDescent="0.3"/>
    <row r="25" spans="1:9" x14ac:dyDescent="0.3">
      <c r="A25" s="56" t="s">
        <v>84</v>
      </c>
    </row>
    <row r="27" spans="1:9" x14ac:dyDescent="0.3">
      <c r="A27" s="53" t="s">
        <v>61</v>
      </c>
    </row>
    <row r="28" spans="1:9" x14ac:dyDescent="0.3">
      <c r="A28" s="53" t="s">
        <v>60</v>
      </c>
    </row>
    <row r="30" spans="1:9" x14ac:dyDescent="0.3">
      <c r="A30" s="53" t="s">
        <v>58</v>
      </c>
    </row>
    <row r="31" spans="1:9" x14ac:dyDescent="0.3">
      <c r="A31" s="53" t="s">
        <v>59</v>
      </c>
    </row>
    <row r="33" spans="1:1" x14ac:dyDescent="0.3">
      <c r="A33" s="53" t="s">
        <v>55</v>
      </c>
    </row>
    <row r="34" spans="1:1" x14ac:dyDescent="0.3">
      <c r="A34" s="53" t="s">
        <v>54</v>
      </c>
    </row>
    <row r="36" spans="1:1" x14ac:dyDescent="0.3">
      <c r="A36" s="53" t="s">
        <v>56</v>
      </c>
    </row>
    <row r="37" spans="1:1" x14ac:dyDescent="0.3">
      <c r="A37" s="53" t="s">
        <v>57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zoomScale="80" zoomScaleNormal="80" zoomScalePageLayoutView="90" workbookViewId="0">
      <selection activeCell="Q23" sqref="Q23"/>
    </sheetView>
  </sheetViews>
  <sheetFormatPr defaultColWidth="9.140625" defaultRowHeight="16.5" x14ac:dyDescent="0.3"/>
  <cols>
    <col min="1" max="4" width="9.140625" style="53" customWidth="1"/>
    <col min="5" max="5" width="9.5703125" style="53" bestFit="1" customWidth="1"/>
    <col min="6" max="8" width="9.140625" style="53" customWidth="1"/>
    <col min="9" max="9" width="12" style="53" bestFit="1" customWidth="1"/>
    <col min="10" max="16384" width="9.140625" style="53"/>
  </cols>
  <sheetData>
    <row r="1" spans="1:9" ht="48.75" customHeight="1" x14ac:dyDescent="0.3"/>
    <row r="3" spans="1:9" ht="22.5" x14ac:dyDescent="0.3">
      <c r="A3" s="61" t="s">
        <v>20</v>
      </c>
    </row>
    <row r="6" spans="1:9" s="54" customFormat="1" ht="14.25" x14ac:dyDescent="0.2">
      <c r="E6" s="54" t="s">
        <v>22</v>
      </c>
      <c r="F6" s="54" t="s">
        <v>23</v>
      </c>
      <c r="G6" s="54" t="s">
        <v>24</v>
      </c>
      <c r="I6" s="54" t="s">
        <v>25</v>
      </c>
    </row>
    <row r="7" spans="1:9" s="54" customFormat="1" ht="14.25" x14ac:dyDescent="0.2">
      <c r="E7" s="55"/>
      <c r="F7" s="55"/>
      <c r="G7" s="55"/>
      <c r="H7" s="55"/>
      <c r="I7" s="55"/>
    </row>
    <row r="8" spans="1:9" x14ac:dyDescent="0.3">
      <c r="A8" s="56" t="s">
        <v>35</v>
      </c>
      <c r="E8" s="57"/>
      <c r="F8" s="57"/>
      <c r="G8" s="57"/>
      <c r="H8" s="57"/>
      <c r="I8" s="57"/>
    </row>
    <row r="9" spans="1:9" x14ac:dyDescent="0.3">
      <c r="E9" s="57"/>
      <c r="F9" s="57"/>
      <c r="G9" s="57"/>
      <c r="H9" s="57"/>
      <c r="I9" s="58"/>
    </row>
    <row r="10" spans="1:9" x14ac:dyDescent="0.3">
      <c r="B10" s="53" t="s">
        <v>21</v>
      </c>
      <c r="E10" s="57">
        <f>'ROI Calculator'!E34</f>
        <v>22464</v>
      </c>
      <c r="F10" s="57">
        <f>E10</f>
        <v>22464</v>
      </c>
      <c r="G10" s="57">
        <f>F10</f>
        <v>22464</v>
      </c>
      <c r="H10" s="57"/>
      <c r="I10" s="58">
        <f>SUM(E10:G10)</f>
        <v>67392</v>
      </c>
    </row>
    <row r="11" spans="1:9" x14ac:dyDescent="0.3">
      <c r="E11" s="57"/>
      <c r="F11" s="57"/>
      <c r="G11" s="57"/>
      <c r="H11" s="57"/>
      <c r="I11" s="58"/>
    </row>
    <row r="12" spans="1:9" x14ac:dyDescent="0.3">
      <c r="B12" s="53" t="s">
        <v>48</v>
      </c>
      <c r="E12" s="57">
        <f>'ROI Calculator'!E48</f>
        <v>0</v>
      </c>
      <c r="F12" s="57">
        <f>E12</f>
        <v>0</v>
      </c>
      <c r="G12" s="57">
        <f>F12</f>
        <v>0</v>
      </c>
      <c r="H12" s="57"/>
      <c r="I12" s="58">
        <f>SUM(E12:G12)</f>
        <v>0</v>
      </c>
    </row>
    <row r="13" spans="1:9" x14ac:dyDescent="0.3">
      <c r="E13" s="57"/>
      <c r="F13" s="57"/>
      <c r="G13" s="57"/>
      <c r="H13" s="57"/>
      <c r="I13" s="57"/>
    </row>
    <row r="14" spans="1:9" x14ac:dyDescent="0.3">
      <c r="B14" s="56" t="s">
        <v>38</v>
      </c>
      <c r="E14" s="59">
        <f>SUM(E8:E13)</f>
        <v>22464</v>
      </c>
      <c r="F14" s="59">
        <f>SUM(F8:F13)</f>
        <v>22464</v>
      </c>
      <c r="G14" s="59">
        <f>SUM(G8:G13)</f>
        <v>22464</v>
      </c>
      <c r="H14" s="57"/>
      <c r="I14" s="59">
        <f>SUM(I8:I13)</f>
        <v>67392</v>
      </c>
    </row>
    <row r="15" spans="1:9" x14ac:dyDescent="0.3">
      <c r="E15" s="57"/>
      <c r="F15" s="57"/>
      <c r="G15" s="57"/>
      <c r="H15" s="57"/>
      <c r="I15" s="57"/>
    </row>
    <row r="16" spans="1:9" x14ac:dyDescent="0.3">
      <c r="E16" s="57"/>
      <c r="F16" s="57"/>
      <c r="G16" s="57"/>
      <c r="H16" s="57"/>
      <c r="I16" s="57"/>
    </row>
    <row r="17" spans="1:9" x14ac:dyDescent="0.3">
      <c r="A17" s="56" t="s">
        <v>36</v>
      </c>
      <c r="E17" s="57"/>
      <c r="F17" s="57"/>
      <c r="G17" s="57"/>
      <c r="H17" s="57"/>
      <c r="I17" s="58"/>
    </row>
    <row r="18" spans="1:9" x14ac:dyDescent="0.3">
      <c r="E18" s="57"/>
      <c r="F18" s="57"/>
      <c r="G18" s="57"/>
      <c r="H18" s="57"/>
      <c r="I18" s="58"/>
    </row>
    <row r="19" spans="1:9" x14ac:dyDescent="0.3">
      <c r="A19" s="56"/>
      <c r="B19" s="53" t="s">
        <v>21</v>
      </c>
      <c r="E19" s="57">
        <f>'ROI Calculator'!F34</f>
        <v>11232</v>
      </c>
      <c r="F19" s="57">
        <f>'ROI Calculator'!G34</f>
        <v>7864</v>
      </c>
      <c r="G19" s="57">
        <f>'ROI Calculator'!H34</f>
        <v>4496</v>
      </c>
      <c r="H19" s="57"/>
      <c r="I19" s="58">
        <f>SUM(E19:G19)</f>
        <v>23592</v>
      </c>
    </row>
    <row r="20" spans="1:9" x14ac:dyDescent="0.3">
      <c r="A20" s="56"/>
      <c r="E20" s="57"/>
      <c r="F20" s="57"/>
      <c r="G20" s="57"/>
      <c r="H20" s="57"/>
      <c r="I20" s="58"/>
    </row>
    <row r="21" spans="1:9" x14ac:dyDescent="0.3">
      <c r="A21" s="56"/>
      <c r="B21" s="53" t="s">
        <v>48</v>
      </c>
      <c r="E21" s="57">
        <f>'ROI Calculator'!F48</f>
        <v>0</v>
      </c>
      <c r="F21" s="57">
        <f>'ROI Calculator'!G48</f>
        <v>0</v>
      </c>
      <c r="G21" s="57">
        <f>'ROI Calculator'!H48</f>
        <v>0</v>
      </c>
      <c r="H21" s="57"/>
      <c r="I21" s="58">
        <f t="shared" ref="I21" si="0">SUM(E21:G21)</f>
        <v>0</v>
      </c>
    </row>
    <row r="22" spans="1:9" x14ac:dyDescent="0.3">
      <c r="A22" s="56"/>
      <c r="E22" s="57"/>
      <c r="F22" s="57"/>
      <c r="G22" s="57"/>
      <c r="H22" s="57"/>
      <c r="I22" s="58"/>
    </row>
    <row r="23" spans="1:9" x14ac:dyDescent="0.3">
      <c r="A23" s="56"/>
      <c r="B23" s="53" t="s">
        <v>37</v>
      </c>
      <c r="E23" s="57">
        <f>'ROI Calculator'!F52</f>
        <v>21450</v>
      </c>
      <c r="F23" s="57">
        <f>'ROI Calculator'!G52</f>
        <v>3250</v>
      </c>
      <c r="G23" s="57">
        <f>'ROI Calculator'!H52</f>
        <v>3250</v>
      </c>
      <c r="H23" s="57"/>
      <c r="I23" s="58">
        <f t="shared" ref="I23" si="1">SUM(E23:G23)</f>
        <v>27950</v>
      </c>
    </row>
    <row r="24" spans="1:9" x14ac:dyDescent="0.3">
      <c r="E24" s="57"/>
      <c r="F24" s="57"/>
      <c r="G24" s="57"/>
      <c r="H24" s="57"/>
      <c r="I24" s="57"/>
    </row>
    <row r="25" spans="1:9" x14ac:dyDescent="0.3">
      <c r="B25" s="56" t="s">
        <v>38</v>
      </c>
      <c r="E25" s="59">
        <f>SUM(E19:E24)</f>
        <v>32682</v>
      </c>
      <c r="F25" s="59">
        <f t="shared" ref="F25:I25" si="2">SUM(F19:F24)</f>
        <v>11114</v>
      </c>
      <c r="G25" s="59">
        <f t="shared" si="2"/>
        <v>7746</v>
      </c>
      <c r="H25" s="57"/>
      <c r="I25" s="59">
        <f t="shared" si="2"/>
        <v>51542</v>
      </c>
    </row>
    <row r="26" spans="1:9" x14ac:dyDescent="0.3">
      <c r="E26" s="57"/>
      <c r="F26" s="57"/>
      <c r="G26" s="57"/>
      <c r="H26" s="57"/>
      <c r="I26" s="57"/>
    </row>
    <row r="28" spans="1:9" ht="17.25" thickBot="1" x14ac:dyDescent="0.35">
      <c r="B28" s="56" t="s">
        <v>39</v>
      </c>
      <c r="E28" s="60">
        <f>E14-E25</f>
        <v>-10218</v>
      </c>
      <c r="F28" s="60">
        <f t="shared" ref="F28:I28" si="3">F14-F25</f>
        <v>11350</v>
      </c>
      <c r="G28" s="60">
        <f t="shared" si="3"/>
        <v>14718</v>
      </c>
      <c r="I28" s="60">
        <f t="shared" si="3"/>
        <v>15850</v>
      </c>
    </row>
    <row r="29" spans="1:9" ht="17.25" thickTop="1" x14ac:dyDescent="0.3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H69"/>
  <sheetViews>
    <sheetView showGridLines="0" tabSelected="1" zoomScale="89" zoomScaleNormal="89" workbookViewId="0">
      <pane ySplit="2" topLeftCell="A3" activePane="bottomLeft" state="frozen"/>
      <selection pane="bottomLeft" activeCell="C55" sqref="C55"/>
    </sheetView>
  </sheetViews>
  <sheetFormatPr defaultRowHeight="15" x14ac:dyDescent="0.25"/>
  <cols>
    <col min="1" max="1" width="63.85546875" style="62" customWidth="1"/>
    <col min="2" max="2" width="11.85546875" bestFit="1" customWidth="1"/>
    <col min="3" max="3" width="12.7109375" style="35" bestFit="1" customWidth="1"/>
    <col min="4" max="4" width="11.85546875" style="35" bestFit="1" customWidth="1"/>
    <col min="5" max="8" width="11.5703125" style="44" customWidth="1"/>
  </cols>
  <sheetData>
    <row r="2" spans="1:8" ht="40.5" customHeight="1" x14ac:dyDescent="0.25">
      <c r="A2" s="2" t="s">
        <v>0</v>
      </c>
      <c r="B2" s="72" t="s">
        <v>44</v>
      </c>
      <c r="C2" s="73"/>
      <c r="D2" s="74"/>
      <c r="E2" s="64" t="s">
        <v>28</v>
      </c>
      <c r="F2" s="65" t="s">
        <v>32</v>
      </c>
      <c r="G2" s="65" t="s">
        <v>33</v>
      </c>
      <c r="H2" s="65" t="s">
        <v>34</v>
      </c>
    </row>
    <row r="3" spans="1:8" x14ac:dyDescent="0.25">
      <c r="A3" s="11" t="s">
        <v>7</v>
      </c>
      <c r="B3" s="12"/>
      <c r="C3" s="4"/>
      <c r="D3" s="4"/>
      <c r="E3" s="25"/>
      <c r="F3" s="34"/>
      <c r="G3" s="34"/>
      <c r="H3" s="34"/>
    </row>
    <row r="4" spans="1:8" x14ac:dyDescent="0.25">
      <c r="A4" s="12" t="s">
        <v>89</v>
      </c>
      <c r="B4" s="7">
        <v>30000</v>
      </c>
      <c r="C4" s="5"/>
      <c r="D4" s="5"/>
      <c r="E4" s="25"/>
      <c r="F4" s="25"/>
      <c r="G4" s="25"/>
      <c r="H4" s="25"/>
    </row>
    <row r="5" spans="1:8" x14ac:dyDescent="0.25">
      <c r="A5" s="13" t="s">
        <v>31</v>
      </c>
      <c r="B5" s="20">
        <f>ROUND((B4*1.143)/1950,0)</f>
        <v>18</v>
      </c>
      <c r="C5" s="5"/>
      <c r="D5" s="5"/>
      <c r="E5" s="25"/>
      <c r="F5" s="25"/>
      <c r="G5" s="25"/>
      <c r="H5" s="25"/>
    </row>
    <row r="6" spans="1:8" x14ac:dyDescent="0.25">
      <c r="A6" s="18"/>
      <c r="B6" s="18"/>
      <c r="C6" s="19"/>
      <c r="D6" s="28"/>
      <c r="E6" s="41"/>
      <c r="F6" s="41"/>
      <c r="G6" s="41"/>
      <c r="H6" s="41"/>
    </row>
    <row r="7" spans="1:8" x14ac:dyDescent="0.25">
      <c r="A7" s="40" t="s">
        <v>29</v>
      </c>
      <c r="B7" s="18"/>
      <c r="C7" s="39"/>
      <c r="D7" s="28"/>
      <c r="E7" s="41"/>
      <c r="F7" s="41"/>
      <c r="G7" s="41"/>
      <c r="H7" s="41"/>
    </row>
    <row r="8" spans="1:8" x14ac:dyDescent="0.25">
      <c r="A8" s="16" t="s">
        <v>15</v>
      </c>
      <c r="B8" s="30">
        <v>21450</v>
      </c>
      <c r="D8" s="29"/>
      <c r="E8" s="29"/>
      <c r="F8" s="41"/>
      <c r="G8" s="41"/>
      <c r="H8" s="41"/>
    </row>
    <row r="9" spans="1:8" x14ac:dyDescent="0.25">
      <c r="A9" s="17" t="s">
        <v>30</v>
      </c>
      <c r="B9" s="30">
        <v>3250</v>
      </c>
      <c r="D9" s="31"/>
      <c r="E9" s="33"/>
      <c r="F9" s="41"/>
      <c r="G9" s="41"/>
      <c r="H9" s="41"/>
    </row>
    <row r="10" spans="1:8" x14ac:dyDescent="0.25">
      <c r="A10" s="13"/>
      <c r="B10" s="20"/>
      <c r="C10" s="5"/>
      <c r="D10" s="5"/>
      <c r="E10" s="25"/>
      <c r="F10" s="25"/>
      <c r="G10" s="25"/>
      <c r="H10" s="25"/>
    </row>
    <row r="11" spans="1:8" x14ac:dyDescent="0.25">
      <c r="A11" s="13"/>
      <c r="B11" s="46" t="s">
        <v>22</v>
      </c>
      <c r="C11" s="47" t="s">
        <v>23</v>
      </c>
      <c r="D11" s="47" t="s">
        <v>24</v>
      </c>
      <c r="E11" s="25"/>
      <c r="F11" s="25"/>
      <c r="G11" s="25"/>
      <c r="H11" s="25"/>
    </row>
    <row r="12" spans="1:8" x14ac:dyDescent="0.25">
      <c r="A12" s="13"/>
      <c r="B12" s="20"/>
      <c r="C12" s="5"/>
      <c r="D12" s="5"/>
      <c r="E12" s="25"/>
      <c r="F12" s="25"/>
      <c r="G12" s="25"/>
      <c r="H12" s="25"/>
    </row>
    <row r="13" spans="1:8" x14ac:dyDescent="0.25">
      <c r="A13" s="13" t="s">
        <v>85</v>
      </c>
      <c r="B13" s="69">
        <v>0.5</v>
      </c>
      <c r="C13" s="70">
        <v>0.65</v>
      </c>
      <c r="D13" s="71">
        <v>0.8</v>
      </c>
      <c r="E13" s="25"/>
      <c r="F13" s="25"/>
      <c r="G13" s="25"/>
      <c r="H13" s="25"/>
    </row>
    <row r="14" spans="1:8" x14ac:dyDescent="0.25">
      <c r="A14" s="13"/>
      <c r="B14" s="20"/>
      <c r="C14" s="5"/>
      <c r="D14" s="5"/>
      <c r="E14" s="25"/>
      <c r="F14" s="25"/>
      <c r="G14" s="25"/>
      <c r="H14" s="25"/>
    </row>
    <row r="15" spans="1:8" x14ac:dyDescent="0.25">
      <c r="A15" s="21" t="s">
        <v>49</v>
      </c>
      <c r="B15" s="20"/>
      <c r="C15" s="5"/>
      <c r="D15" s="5"/>
      <c r="E15" s="25"/>
      <c r="F15" s="25"/>
      <c r="G15" s="25"/>
      <c r="H15" s="25"/>
    </row>
    <row r="16" spans="1:8" ht="28.5" x14ac:dyDescent="0.25">
      <c r="A16" s="21"/>
      <c r="B16" s="3" t="s">
        <v>8</v>
      </c>
      <c r="C16" s="3" t="s">
        <v>27</v>
      </c>
      <c r="D16" s="3" t="s">
        <v>9</v>
      </c>
      <c r="E16" s="25"/>
      <c r="F16" s="25"/>
      <c r="G16" s="25"/>
      <c r="H16" s="25"/>
    </row>
    <row r="17" spans="1:8" x14ac:dyDescent="0.25">
      <c r="A17" s="12" t="s">
        <v>26</v>
      </c>
      <c r="B17" s="12"/>
      <c r="C17" s="5"/>
      <c r="D17" s="5"/>
      <c r="E17" s="25"/>
      <c r="F17" s="25"/>
      <c r="G17" s="25"/>
      <c r="H17" s="25"/>
    </row>
    <row r="18" spans="1:8" ht="27" x14ac:dyDescent="0.25">
      <c r="A18" s="14" t="s">
        <v>86</v>
      </c>
      <c r="B18" s="8">
        <v>16</v>
      </c>
      <c r="C18" s="8">
        <v>2</v>
      </c>
      <c r="D18" s="9">
        <f>SUM(B18*C18*12)</f>
        <v>384</v>
      </c>
      <c r="E18" s="25">
        <f>ROUND(D18*$B$5,0)</f>
        <v>6912</v>
      </c>
      <c r="F18" s="25">
        <f>ROUND($E18*(1-B$13),0)</f>
        <v>3456</v>
      </c>
      <c r="G18" s="25">
        <f>ROUND($E18*(1-C$13),0)</f>
        <v>2419</v>
      </c>
      <c r="H18" s="25">
        <f>ROUND($E18*(1-D$13),0)</f>
        <v>1382</v>
      </c>
    </row>
    <row r="19" spans="1:8" ht="25.5" x14ac:dyDescent="0.25">
      <c r="A19" s="12" t="s">
        <v>19</v>
      </c>
      <c r="B19" s="5"/>
      <c r="C19" s="5"/>
      <c r="D19" s="9"/>
      <c r="E19" s="25"/>
      <c r="F19" s="25"/>
      <c r="G19" s="25"/>
      <c r="H19" s="25"/>
    </row>
    <row r="20" spans="1:8" x14ac:dyDescent="0.25">
      <c r="A20" s="13" t="s">
        <v>11</v>
      </c>
      <c r="B20" s="8">
        <v>4</v>
      </c>
      <c r="C20" s="8">
        <v>2</v>
      </c>
      <c r="D20" s="9">
        <f t="shared" ref="D20:D25" si="0">SUM(B20*C20*12)</f>
        <v>96</v>
      </c>
      <c r="E20" s="25">
        <f t="shared" ref="E20:E25" si="1">ROUND(D20*$B$5,0)</f>
        <v>1728</v>
      </c>
      <c r="F20" s="25">
        <f t="shared" ref="F20:H24" si="2">ROUND($E20*(1-B$13),0)</f>
        <v>864</v>
      </c>
      <c r="G20" s="25">
        <f t="shared" si="2"/>
        <v>605</v>
      </c>
      <c r="H20" s="25">
        <f t="shared" si="2"/>
        <v>346</v>
      </c>
    </row>
    <row r="21" spans="1:8" x14ac:dyDescent="0.25">
      <c r="A21" s="13" t="s">
        <v>12</v>
      </c>
      <c r="B21" s="8">
        <v>4</v>
      </c>
      <c r="C21" s="8">
        <v>2</v>
      </c>
      <c r="D21" s="9">
        <f t="shared" si="0"/>
        <v>96</v>
      </c>
      <c r="E21" s="25">
        <f t="shared" si="1"/>
        <v>1728</v>
      </c>
      <c r="F21" s="25">
        <f t="shared" si="2"/>
        <v>864</v>
      </c>
      <c r="G21" s="25">
        <f t="shared" si="2"/>
        <v>605</v>
      </c>
      <c r="H21" s="25">
        <f t="shared" si="2"/>
        <v>346</v>
      </c>
    </row>
    <row r="22" spans="1:8" x14ac:dyDescent="0.25">
      <c r="A22" s="13" t="s">
        <v>17</v>
      </c>
      <c r="B22" s="8">
        <v>4</v>
      </c>
      <c r="C22" s="8">
        <v>2</v>
      </c>
      <c r="D22" s="9">
        <f t="shared" si="0"/>
        <v>96</v>
      </c>
      <c r="E22" s="25">
        <f t="shared" si="1"/>
        <v>1728</v>
      </c>
      <c r="F22" s="25">
        <f t="shared" si="2"/>
        <v>864</v>
      </c>
      <c r="G22" s="25">
        <f t="shared" si="2"/>
        <v>605</v>
      </c>
      <c r="H22" s="25">
        <f t="shared" si="2"/>
        <v>346</v>
      </c>
    </row>
    <row r="23" spans="1:8" x14ac:dyDescent="0.25">
      <c r="A23" s="13" t="s">
        <v>6</v>
      </c>
      <c r="B23" s="8">
        <v>0</v>
      </c>
      <c r="C23" s="8">
        <v>0</v>
      </c>
      <c r="D23" s="9">
        <f t="shared" si="0"/>
        <v>0</v>
      </c>
      <c r="E23" s="25">
        <f t="shared" si="1"/>
        <v>0</v>
      </c>
      <c r="F23" s="25">
        <f t="shared" si="2"/>
        <v>0</v>
      </c>
      <c r="G23" s="25">
        <f t="shared" si="2"/>
        <v>0</v>
      </c>
      <c r="H23" s="25">
        <f t="shared" si="2"/>
        <v>0</v>
      </c>
    </row>
    <row r="24" spans="1:8" x14ac:dyDescent="0.25">
      <c r="A24" s="13" t="s">
        <v>10</v>
      </c>
      <c r="B24" s="8">
        <v>0</v>
      </c>
      <c r="C24" s="8">
        <v>0</v>
      </c>
      <c r="D24" s="9">
        <f t="shared" si="0"/>
        <v>0</v>
      </c>
      <c r="E24" s="25">
        <f t="shared" si="1"/>
        <v>0</v>
      </c>
      <c r="F24" s="25">
        <f t="shared" si="2"/>
        <v>0</v>
      </c>
      <c r="G24" s="25">
        <f t="shared" si="2"/>
        <v>0</v>
      </c>
      <c r="H24" s="25">
        <f t="shared" si="2"/>
        <v>0</v>
      </c>
    </row>
    <row r="25" spans="1:8" x14ac:dyDescent="0.25">
      <c r="A25" s="13" t="s">
        <v>16</v>
      </c>
      <c r="B25" s="8">
        <v>0</v>
      </c>
      <c r="C25" s="8">
        <v>0</v>
      </c>
      <c r="D25" s="9">
        <f t="shared" si="0"/>
        <v>0</v>
      </c>
      <c r="E25" s="25">
        <f t="shared" si="1"/>
        <v>0</v>
      </c>
      <c r="F25" s="25">
        <f>ROUND(E25*(1-$B$13),0)</f>
        <v>0</v>
      </c>
      <c r="G25" s="25">
        <f>ROUND(F25*(1-$B$13),0)</f>
        <v>0</v>
      </c>
      <c r="H25" s="25">
        <f>ROUND(G25*(1-$B$13),0)</f>
        <v>0</v>
      </c>
    </row>
    <row r="26" spans="1:8" ht="25.5" x14ac:dyDescent="0.25">
      <c r="A26" s="12" t="s">
        <v>18</v>
      </c>
      <c r="B26" s="5"/>
      <c r="C26" s="5"/>
      <c r="D26" s="6"/>
      <c r="E26" s="25"/>
      <c r="F26" s="25"/>
      <c r="G26" s="25"/>
      <c r="H26" s="25"/>
    </row>
    <row r="27" spans="1:8" x14ac:dyDescent="0.25">
      <c r="A27" s="13" t="s">
        <v>1</v>
      </c>
      <c r="B27" s="8">
        <v>4</v>
      </c>
      <c r="C27" s="8">
        <v>2</v>
      </c>
      <c r="D27" s="9">
        <f t="shared" ref="D27:D32" si="3">SUM(B27*C27*12)</f>
        <v>96</v>
      </c>
      <c r="E27" s="25">
        <f t="shared" ref="E27:E32" si="4">ROUND(D27*$B$5,0)</f>
        <v>1728</v>
      </c>
      <c r="F27" s="25">
        <f t="shared" ref="F27:H32" si="5">ROUND($E27*(1-B$13),0)</f>
        <v>864</v>
      </c>
      <c r="G27" s="25">
        <f t="shared" si="5"/>
        <v>605</v>
      </c>
      <c r="H27" s="25">
        <f t="shared" si="5"/>
        <v>346</v>
      </c>
    </row>
    <row r="28" spans="1:8" x14ac:dyDescent="0.25">
      <c r="A28" s="13" t="s">
        <v>2</v>
      </c>
      <c r="B28" s="8">
        <v>4</v>
      </c>
      <c r="C28" s="8">
        <v>2</v>
      </c>
      <c r="D28" s="9">
        <f t="shared" si="3"/>
        <v>96</v>
      </c>
      <c r="E28" s="25">
        <f t="shared" si="4"/>
        <v>1728</v>
      </c>
      <c r="F28" s="25">
        <f t="shared" si="5"/>
        <v>864</v>
      </c>
      <c r="G28" s="25">
        <f t="shared" si="5"/>
        <v>605</v>
      </c>
      <c r="H28" s="25">
        <f t="shared" si="5"/>
        <v>346</v>
      </c>
    </row>
    <row r="29" spans="1:8" x14ac:dyDescent="0.25">
      <c r="A29" s="13" t="s">
        <v>3</v>
      </c>
      <c r="B29" s="8">
        <v>4</v>
      </c>
      <c r="C29" s="8">
        <v>2</v>
      </c>
      <c r="D29" s="9">
        <f t="shared" si="3"/>
        <v>96</v>
      </c>
      <c r="E29" s="25">
        <f t="shared" si="4"/>
        <v>1728</v>
      </c>
      <c r="F29" s="25">
        <f t="shared" si="5"/>
        <v>864</v>
      </c>
      <c r="G29" s="25">
        <f t="shared" si="5"/>
        <v>605</v>
      </c>
      <c r="H29" s="25">
        <f t="shared" si="5"/>
        <v>346</v>
      </c>
    </row>
    <row r="30" spans="1:8" x14ac:dyDescent="0.25">
      <c r="A30" s="13" t="s">
        <v>4</v>
      </c>
      <c r="B30" s="8">
        <v>4</v>
      </c>
      <c r="C30" s="8">
        <v>2</v>
      </c>
      <c r="D30" s="9">
        <f t="shared" si="3"/>
        <v>96</v>
      </c>
      <c r="E30" s="25">
        <f t="shared" si="4"/>
        <v>1728</v>
      </c>
      <c r="F30" s="25">
        <f t="shared" si="5"/>
        <v>864</v>
      </c>
      <c r="G30" s="25">
        <f t="shared" si="5"/>
        <v>605</v>
      </c>
      <c r="H30" s="25">
        <f t="shared" si="5"/>
        <v>346</v>
      </c>
    </row>
    <row r="31" spans="1:8" x14ac:dyDescent="0.25">
      <c r="A31" s="13" t="s">
        <v>13</v>
      </c>
      <c r="B31" s="8">
        <v>4</v>
      </c>
      <c r="C31" s="8">
        <v>2</v>
      </c>
      <c r="D31" s="9">
        <f t="shared" si="3"/>
        <v>96</v>
      </c>
      <c r="E31" s="25">
        <f t="shared" si="4"/>
        <v>1728</v>
      </c>
      <c r="F31" s="25">
        <f t="shared" si="5"/>
        <v>864</v>
      </c>
      <c r="G31" s="25">
        <f t="shared" si="5"/>
        <v>605</v>
      </c>
      <c r="H31" s="25">
        <f t="shared" si="5"/>
        <v>346</v>
      </c>
    </row>
    <row r="32" spans="1:8" x14ac:dyDescent="0.25">
      <c r="A32" s="13" t="s">
        <v>5</v>
      </c>
      <c r="B32" s="8">
        <v>4</v>
      </c>
      <c r="C32" s="8">
        <v>2</v>
      </c>
      <c r="D32" s="9">
        <f t="shared" si="3"/>
        <v>96</v>
      </c>
      <c r="E32" s="25">
        <f t="shared" si="4"/>
        <v>1728</v>
      </c>
      <c r="F32" s="25">
        <f t="shared" si="5"/>
        <v>864</v>
      </c>
      <c r="G32" s="25">
        <f t="shared" si="5"/>
        <v>605</v>
      </c>
      <c r="H32" s="25">
        <f t="shared" si="5"/>
        <v>346</v>
      </c>
    </row>
    <row r="33" spans="1:8" x14ac:dyDescent="0.25">
      <c r="A33" s="13"/>
      <c r="B33" s="13"/>
      <c r="C33" s="9"/>
      <c r="D33" s="9"/>
      <c r="E33" s="25"/>
      <c r="F33" s="25"/>
      <c r="G33" s="25"/>
      <c r="H33" s="25"/>
    </row>
    <row r="34" spans="1:8" x14ac:dyDescent="0.25">
      <c r="A34" s="22" t="s">
        <v>47</v>
      </c>
      <c r="B34" s="13"/>
      <c r="C34" s="9"/>
      <c r="D34" s="9"/>
      <c r="E34" s="26">
        <f>SUM(E18:E33)</f>
        <v>22464</v>
      </c>
      <c r="F34" s="26">
        <f>SUM(F18:F33)</f>
        <v>11232</v>
      </c>
      <c r="G34" s="26">
        <f t="shared" ref="G34:H34" si="6">SUM(G18:G33)</f>
        <v>7864</v>
      </c>
      <c r="H34" s="26">
        <f t="shared" si="6"/>
        <v>4496</v>
      </c>
    </row>
    <row r="35" spans="1:8" x14ac:dyDescent="0.25">
      <c r="A35" s="13"/>
      <c r="B35" s="13"/>
      <c r="C35" s="9"/>
      <c r="D35" s="9"/>
      <c r="E35" s="25"/>
      <c r="F35" s="25"/>
      <c r="G35" s="25"/>
      <c r="H35" s="25"/>
    </row>
    <row r="36" spans="1:8" x14ac:dyDescent="0.25">
      <c r="A36" s="23" t="s">
        <v>42</v>
      </c>
      <c r="B36" s="13"/>
      <c r="C36" s="9"/>
      <c r="D36" s="9"/>
      <c r="E36" s="25"/>
      <c r="F36" s="25"/>
      <c r="G36" s="25"/>
      <c r="H36" s="25"/>
    </row>
    <row r="37" spans="1:8" x14ac:dyDescent="0.25">
      <c r="A37" s="12"/>
      <c r="B37" s="12"/>
      <c r="C37" s="5"/>
      <c r="D37" s="5"/>
      <c r="E37" s="25"/>
      <c r="F37" s="25"/>
      <c r="G37" s="25"/>
      <c r="H37" s="25"/>
    </row>
    <row r="38" spans="1:8" x14ac:dyDescent="0.25">
      <c r="A38" s="13" t="s">
        <v>14</v>
      </c>
      <c r="B38" s="10">
        <v>0</v>
      </c>
      <c r="D38" s="5"/>
      <c r="E38" s="25">
        <f>ROUND(B38*12,0)</f>
        <v>0</v>
      </c>
      <c r="F38" s="25">
        <v>0</v>
      </c>
      <c r="G38" s="25">
        <f>F38</f>
        <v>0</v>
      </c>
      <c r="H38" s="25">
        <f>G38</f>
        <v>0</v>
      </c>
    </row>
    <row r="39" spans="1:8" ht="40.5" x14ac:dyDescent="0.25">
      <c r="A39" s="13" t="s">
        <v>87</v>
      </c>
      <c r="B39" s="10">
        <v>0</v>
      </c>
      <c r="D39" s="5"/>
      <c r="E39" s="25">
        <f t="shared" ref="E39:E41" si="7">ROUND(B39*12,0)</f>
        <v>0</v>
      </c>
      <c r="F39" s="25">
        <v>0</v>
      </c>
      <c r="G39" s="25">
        <f t="shared" ref="G39:H41" si="8">F39</f>
        <v>0</v>
      </c>
      <c r="H39" s="25">
        <f t="shared" si="8"/>
        <v>0</v>
      </c>
    </row>
    <row r="40" spans="1:8" x14ac:dyDescent="0.25">
      <c r="A40" s="17" t="s">
        <v>40</v>
      </c>
      <c r="B40" s="10">
        <v>0</v>
      </c>
      <c r="D40" s="5"/>
      <c r="E40" s="25">
        <f t="shared" si="7"/>
        <v>0</v>
      </c>
      <c r="F40" s="25">
        <v>0</v>
      </c>
      <c r="G40" s="25">
        <f t="shared" si="8"/>
        <v>0</v>
      </c>
      <c r="H40" s="25">
        <f t="shared" si="8"/>
        <v>0</v>
      </c>
    </row>
    <row r="41" spans="1:8" x14ac:dyDescent="0.25">
      <c r="A41" s="13" t="s">
        <v>41</v>
      </c>
      <c r="B41" s="10">
        <v>0</v>
      </c>
      <c r="D41" s="5"/>
      <c r="E41" s="25">
        <f t="shared" si="7"/>
        <v>0</v>
      </c>
      <c r="F41" s="25">
        <f>E41</f>
        <v>0</v>
      </c>
      <c r="G41" s="25">
        <f t="shared" si="8"/>
        <v>0</v>
      </c>
      <c r="H41" s="25">
        <f t="shared" si="8"/>
        <v>0</v>
      </c>
    </row>
    <row r="42" spans="1:8" x14ac:dyDescent="0.25">
      <c r="A42" s="13"/>
      <c r="B42" s="10"/>
      <c r="D42" s="5"/>
      <c r="E42" s="25"/>
      <c r="F42" s="25"/>
      <c r="G42" s="25"/>
      <c r="H42" s="25"/>
    </row>
    <row r="43" spans="1:8" x14ac:dyDescent="0.25">
      <c r="A43" s="23" t="s">
        <v>50</v>
      </c>
      <c r="B43" s="10"/>
      <c r="D43" s="5"/>
      <c r="E43" s="25"/>
      <c r="F43" s="25"/>
      <c r="G43" s="25"/>
      <c r="H43" s="25"/>
    </row>
    <row r="44" spans="1:8" x14ac:dyDescent="0.25">
      <c r="A44" s="13"/>
      <c r="B44" s="10"/>
      <c r="D44" s="5"/>
      <c r="E44" s="25"/>
      <c r="F44" s="25"/>
      <c r="G44" s="25"/>
      <c r="H44" s="25"/>
    </row>
    <row r="45" spans="1:8" ht="40.5" x14ac:dyDescent="0.25">
      <c r="A45" s="17" t="s">
        <v>45</v>
      </c>
      <c r="B45" s="10">
        <v>0</v>
      </c>
      <c r="D45" s="5"/>
      <c r="E45" s="25">
        <f>B45</f>
        <v>0</v>
      </c>
      <c r="F45" s="25">
        <f>ROUND(E45*0.9,0)</f>
        <v>0</v>
      </c>
      <c r="G45" s="25">
        <f t="shared" ref="G45:H45" si="9">ROUND(F45*0.9,0)</f>
        <v>0</v>
      </c>
      <c r="H45" s="25">
        <f t="shared" si="9"/>
        <v>0</v>
      </c>
    </row>
    <row r="46" spans="1:8" ht="27" x14ac:dyDescent="0.25">
      <c r="A46" s="17" t="s">
        <v>88</v>
      </c>
      <c r="B46" s="35"/>
      <c r="C46" s="38"/>
      <c r="D46" s="5"/>
      <c r="E46" s="25"/>
      <c r="F46" s="25"/>
      <c r="G46" s="25"/>
      <c r="H46" s="25"/>
    </row>
    <row r="47" spans="1:8" x14ac:dyDescent="0.25">
      <c r="A47" s="17"/>
      <c r="B47" s="35"/>
      <c r="C47" s="38"/>
      <c r="D47" s="5"/>
      <c r="E47" s="25"/>
      <c r="F47" s="25"/>
      <c r="G47" s="25"/>
      <c r="H47" s="25"/>
    </row>
    <row r="48" spans="1:8" x14ac:dyDescent="0.25">
      <c r="A48" s="24" t="s">
        <v>46</v>
      </c>
      <c r="B48" s="17"/>
      <c r="C48" s="17"/>
      <c r="D48" s="32"/>
      <c r="E48" s="26">
        <f>SUM(E38:E45)</f>
        <v>0</v>
      </c>
      <c r="F48" s="26">
        <f t="shared" ref="F48:H48" si="10">SUM(F38:F45)</f>
        <v>0</v>
      </c>
      <c r="G48" s="26">
        <f t="shared" si="10"/>
        <v>0</v>
      </c>
      <c r="H48" s="26">
        <f t="shared" si="10"/>
        <v>0</v>
      </c>
    </row>
    <row r="49" spans="1:8" x14ac:dyDescent="0.25">
      <c r="B49" s="17"/>
      <c r="C49" s="17"/>
      <c r="D49" s="32"/>
      <c r="E49" s="25"/>
      <c r="F49" s="25"/>
      <c r="G49" s="25"/>
      <c r="H49" s="25"/>
    </row>
    <row r="50" spans="1:8" x14ac:dyDescent="0.25">
      <c r="A50" s="48" t="s">
        <v>43</v>
      </c>
      <c r="B50" s="15"/>
      <c r="D50" s="27"/>
      <c r="E50" s="42">
        <f>E48+E34</f>
        <v>22464</v>
      </c>
      <c r="F50" s="42">
        <f t="shared" ref="F50:H50" si="11">F48+F34</f>
        <v>11232</v>
      </c>
      <c r="G50" s="42">
        <f t="shared" si="11"/>
        <v>7864</v>
      </c>
      <c r="H50" s="42">
        <f t="shared" si="11"/>
        <v>4496</v>
      </c>
    </row>
    <row r="51" spans="1:8" x14ac:dyDescent="0.25">
      <c r="A51" s="17"/>
      <c r="B51" s="35"/>
      <c r="C51" s="38"/>
      <c r="D51" s="31"/>
      <c r="E51" s="33"/>
      <c r="F51" s="41"/>
      <c r="G51" s="41"/>
      <c r="H51" s="41"/>
    </row>
    <row r="52" spans="1:8" x14ac:dyDescent="0.25">
      <c r="A52" s="17" t="s">
        <v>29</v>
      </c>
      <c r="B52" s="35"/>
      <c r="C52" s="38"/>
      <c r="D52" s="31"/>
      <c r="E52" s="33"/>
      <c r="F52" s="41">
        <f>B8</f>
        <v>21450</v>
      </c>
      <c r="G52" s="41">
        <f>B9</f>
        <v>3250</v>
      </c>
      <c r="H52" s="41">
        <f>G52</f>
        <v>3250</v>
      </c>
    </row>
    <row r="53" spans="1:8" x14ac:dyDescent="0.25">
      <c r="A53" s="17"/>
      <c r="B53" s="35"/>
      <c r="C53" s="38"/>
      <c r="D53" s="31"/>
      <c r="E53" s="33"/>
      <c r="F53" s="41"/>
      <c r="G53" s="41"/>
      <c r="H53" s="41"/>
    </row>
    <row r="54" spans="1:8" ht="15.75" thickBot="1" x14ac:dyDescent="0.3">
      <c r="A54" s="52" t="s">
        <v>38</v>
      </c>
      <c r="B54" s="49"/>
      <c r="C54" s="50"/>
      <c r="D54" s="51"/>
      <c r="E54" s="45">
        <f>SUM(E50:E53)</f>
        <v>22464</v>
      </c>
      <c r="F54" s="45">
        <f t="shared" ref="F54:H54" si="12">SUM(F50:F53)</f>
        <v>32682</v>
      </c>
      <c r="G54" s="45">
        <f t="shared" si="12"/>
        <v>11114</v>
      </c>
      <c r="H54" s="45">
        <f t="shared" si="12"/>
        <v>7746</v>
      </c>
    </row>
    <row r="55" spans="1:8" ht="15.75" thickTop="1" x14ac:dyDescent="0.25">
      <c r="C55"/>
      <c r="D55"/>
      <c r="E55"/>
      <c r="F55"/>
      <c r="G55"/>
      <c r="H55"/>
    </row>
    <row r="56" spans="1:8" x14ac:dyDescent="0.25">
      <c r="C56"/>
      <c r="D56"/>
      <c r="E56"/>
      <c r="F56"/>
      <c r="G56"/>
      <c r="H56"/>
    </row>
    <row r="57" spans="1:8" x14ac:dyDescent="0.25">
      <c r="C57"/>
      <c r="D57"/>
      <c r="E57"/>
      <c r="F57"/>
      <c r="G57"/>
      <c r="H57"/>
    </row>
    <row r="58" spans="1:8" x14ac:dyDescent="0.25">
      <c r="C58"/>
      <c r="D58"/>
      <c r="E58"/>
      <c r="F58"/>
      <c r="G58"/>
      <c r="H58"/>
    </row>
    <row r="59" spans="1:8" x14ac:dyDescent="0.25">
      <c r="C59"/>
      <c r="D59"/>
      <c r="E59"/>
      <c r="F59"/>
      <c r="G59"/>
      <c r="H59"/>
    </row>
    <row r="60" spans="1:8" x14ac:dyDescent="0.25">
      <c r="C60"/>
      <c r="D60"/>
      <c r="E60"/>
      <c r="F60"/>
      <c r="G60"/>
      <c r="H60"/>
    </row>
    <row r="61" spans="1:8" x14ac:dyDescent="0.25">
      <c r="C61"/>
      <c r="D61"/>
      <c r="E61"/>
      <c r="F61"/>
      <c r="G61"/>
      <c r="H61"/>
    </row>
    <row r="62" spans="1:8" x14ac:dyDescent="0.25">
      <c r="A62" s="63"/>
      <c r="B62" s="1"/>
      <c r="C62" s="36"/>
      <c r="D62" s="36"/>
      <c r="E62" s="43"/>
      <c r="F62" s="43"/>
      <c r="G62" s="43"/>
      <c r="H62" s="43"/>
    </row>
    <row r="63" spans="1:8" x14ac:dyDescent="0.25">
      <c r="C63" s="37"/>
      <c r="D63" s="37"/>
    </row>
    <row r="64" spans="1:8" x14ac:dyDescent="0.25">
      <c r="C64" s="37"/>
      <c r="D64" s="37"/>
    </row>
    <row r="65" spans="3:4" x14ac:dyDescent="0.25">
      <c r="C65" s="37"/>
      <c r="D65" s="37"/>
    </row>
    <row r="66" spans="3:4" x14ac:dyDescent="0.25">
      <c r="C66" s="37"/>
      <c r="D66" s="37"/>
    </row>
    <row r="67" spans="3:4" x14ac:dyDescent="0.25">
      <c r="C67" s="37"/>
      <c r="D67" s="37"/>
    </row>
    <row r="68" spans="3:4" x14ac:dyDescent="0.25">
      <c r="C68" s="37"/>
      <c r="D68" s="37"/>
    </row>
    <row r="69" spans="3:4" x14ac:dyDescent="0.25">
      <c r="C69" s="37"/>
      <c r="D69" s="37"/>
    </row>
  </sheetData>
  <mergeCells count="1">
    <mergeCell ref="B2:D2"/>
  </mergeCells>
  <pageMargins left="0.25" right="0.25" top="0.75" bottom="0.75" header="0.3" footer="0.3"/>
  <pageSetup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3"/>
  <sheetViews>
    <sheetView workbookViewId="0">
      <selection sqref="A1:XFD1048576"/>
    </sheetView>
  </sheetViews>
  <sheetFormatPr defaultRowHeight="15" x14ac:dyDescent="0.25"/>
  <cols>
    <col min="3" max="3" width="42.28515625" bestFit="1" customWidth="1"/>
  </cols>
  <sheetData>
    <row r="2" spans="2:7" x14ac:dyDescent="0.25">
      <c r="D2" t="s">
        <v>62</v>
      </c>
      <c r="E2" t="s">
        <v>63</v>
      </c>
      <c r="F2" t="s">
        <v>64</v>
      </c>
      <c r="G2" t="s">
        <v>65</v>
      </c>
    </row>
    <row r="4" spans="2:7" x14ac:dyDescent="0.25">
      <c r="B4" t="s">
        <v>66</v>
      </c>
      <c r="C4" t="s">
        <v>67</v>
      </c>
      <c r="D4">
        <v>30</v>
      </c>
      <c r="E4">
        <v>30</v>
      </c>
    </row>
    <row r="5" spans="2:7" x14ac:dyDescent="0.25">
      <c r="B5" t="s">
        <v>68</v>
      </c>
      <c r="C5" t="s">
        <v>69</v>
      </c>
      <c r="D5">
        <v>3</v>
      </c>
      <c r="E5">
        <v>3</v>
      </c>
    </row>
    <row r="6" spans="2:7" s="66" customFormat="1" x14ac:dyDescent="0.25">
      <c r="B6" s="66" t="s">
        <v>70</v>
      </c>
      <c r="C6" s="66" t="s">
        <v>71</v>
      </c>
      <c r="D6" s="66">
        <f>D4*D5</f>
        <v>90</v>
      </c>
      <c r="E6" s="66">
        <v>90</v>
      </c>
    </row>
    <row r="7" spans="2:7" x14ac:dyDescent="0.25">
      <c r="B7" t="s">
        <v>72</v>
      </c>
      <c r="C7" t="s">
        <v>73</v>
      </c>
      <c r="D7">
        <v>5</v>
      </c>
      <c r="E7">
        <v>2</v>
      </c>
    </row>
    <row r="8" spans="2:7" x14ac:dyDescent="0.25">
      <c r="B8" t="s">
        <v>74</v>
      </c>
      <c r="C8" t="s">
        <v>75</v>
      </c>
      <c r="D8">
        <v>2</v>
      </c>
      <c r="E8">
        <v>2</v>
      </c>
    </row>
    <row r="9" spans="2:7" s="66" customFormat="1" x14ac:dyDescent="0.25">
      <c r="B9" s="66" t="s">
        <v>76</v>
      </c>
      <c r="C9" s="66" t="s">
        <v>77</v>
      </c>
      <c r="D9" s="66">
        <f>D6*D7*D8</f>
        <v>900</v>
      </c>
      <c r="E9" s="66">
        <f>E6*E7*E8</f>
        <v>360</v>
      </c>
      <c r="F9" s="66">
        <f>D9-E9</f>
        <v>540</v>
      </c>
      <c r="G9" s="67">
        <f>1-ROUND(E9/D9,4)</f>
        <v>0.6</v>
      </c>
    </row>
    <row r="10" spans="2:7" x14ac:dyDescent="0.25">
      <c r="B10" t="s">
        <v>78</v>
      </c>
      <c r="C10" t="s">
        <v>79</v>
      </c>
      <c r="D10">
        <v>12</v>
      </c>
      <c r="E10">
        <v>12</v>
      </c>
    </row>
    <row r="11" spans="2:7" x14ac:dyDescent="0.25">
      <c r="B11" t="s">
        <v>80</v>
      </c>
      <c r="C11" t="s">
        <v>81</v>
      </c>
      <c r="D11">
        <f>D9*D10</f>
        <v>10800</v>
      </c>
      <c r="E11">
        <f>E9*E10</f>
        <v>4320</v>
      </c>
      <c r="F11" s="66">
        <f>D11-E11</f>
        <v>6480</v>
      </c>
      <c r="G11" s="67">
        <f>1-ROUND(E11/D11,4)</f>
        <v>0.6</v>
      </c>
    </row>
    <row r="12" spans="2:7" s="66" customFormat="1" x14ac:dyDescent="0.25">
      <c r="C12" s="66" t="s">
        <v>82</v>
      </c>
      <c r="D12" s="68">
        <f>ROUND(D11/60,0)</f>
        <v>180</v>
      </c>
      <c r="E12" s="68">
        <f>ROUND(E11/60,0)</f>
        <v>72</v>
      </c>
      <c r="F12" s="66">
        <f>D12-E12</f>
        <v>108</v>
      </c>
      <c r="G12" s="67">
        <f>1-ROUND(E12/D12,4)</f>
        <v>0.6</v>
      </c>
    </row>
    <row r="13" spans="2:7" x14ac:dyDescent="0.25">
      <c r="C13" t="s">
        <v>83</v>
      </c>
      <c r="D13">
        <f>ROUND(D12/7.5,0)</f>
        <v>24</v>
      </c>
      <c r="E13">
        <f>ROUND(E12/7.5,0)</f>
        <v>10</v>
      </c>
      <c r="F13" s="66">
        <f>D13-E13</f>
        <v>14</v>
      </c>
      <c r="G13" s="67">
        <f>1-ROUND(E13/D13,4)</f>
        <v>0.58329999999999993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ROI Summary Savings</vt:lpstr>
      <vt:lpstr>ROI Summary cost against cost</vt:lpstr>
      <vt:lpstr>ROI Calculator</vt:lpstr>
      <vt:lpstr>Workings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Graham</dc:creator>
  <cp:lastModifiedBy>Lee Burkett</cp:lastModifiedBy>
  <cp:lastPrinted>2017-08-29T14:19:18Z</cp:lastPrinted>
  <dcterms:created xsi:type="dcterms:W3CDTF">2013-11-11T17:18:27Z</dcterms:created>
  <dcterms:modified xsi:type="dcterms:W3CDTF">2017-08-29T14:20:35Z</dcterms:modified>
</cp:coreProperties>
</file>