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https://d.docs.live.net/16d97b7dd27904eb/00 ToDo/"/>
    </mc:Choice>
  </mc:AlternateContent>
  <xr:revisionPtr revIDLastSave="0" documentId="8_{524B2847-C21C-48B6-82D8-6CD8DB19ABDF}" xr6:coauthVersionLast="43" xr6:coauthVersionMax="43" xr10:uidLastSave="{00000000-0000-0000-0000-000000000000}"/>
  <bookViews>
    <workbookView xWindow="28680" yWindow="-120" windowWidth="29040" windowHeight="15840" xr2:uid="{0E1B4583-4932-44EB-82E2-AC7B0394A9F3}"/>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Y318" i="1" l="1"/>
  <c r="S318" i="1"/>
  <c r="DY317" i="1"/>
  <c r="S317" i="1"/>
  <c r="DY316" i="1"/>
  <c r="S316" i="1"/>
  <c r="DY315" i="1"/>
  <c r="S315" i="1"/>
  <c r="DY314" i="1"/>
  <c r="S314" i="1"/>
  <c r="DY313" i="1"/>
  <c r="S313" i="1"/>
  <c r="DY312" i="1"/>
  <c r="S312" i="1"/>
  <c r="DY311" i="1"/>
  <c r="S311" i="1"/>
  <c r="DW310" i="1"/>
  <c r="FU310" i="1"/>
  <c r="FV310" i="1"/>
  <c r="EU310" i="1"/>
  <c r="ET310" i="1"/>
  <c r="ES310" i="1"/>
  <c r="DY310" i="1"/>
  <c r="DP310" i="1"/>
  <c r="DD310" i="1"/>
  <c r="DF310" i="1"/>
  <c r="CR310" i="1"/>
  <c r="CT310" i="1"/>
  <c r="CS310" i="1"/>
  <c r="CG310" i="1"/>
  <c r="H310" i="1"/>
  <c r="R310" i="1"/>
  <c r="Q310" i="1"/>
  <c r="P310" i="1"/>
  <c r="S310" i="1"/>
  <c r="CF310" i="1"/>
  <c r="CE310" i="1"/>
  <c r="CD310" i="1"/>
  <c r="BL310" i="1"/>
  <c r="BK310" i="1"/>
  <c r="I310" i="1"/>
  <c r="FU309" i="1"/>
  <c r="FV309" i="1"/>
  <c r="EU309" i="1"/>
  <c r="ET309" i="1"/>
  <c r="ES309" i="1"/>
  <c r="DY309" i="1"/>
  <c r="DX309" i="1"/>
  <c r="DW309" i="1"/>
  <c r="DP309" i="1"/>
  <c r="DD309" i="1"/>
  <c r="DF309" i="1"/>
  <c r="CR309" i="1"/>
  <c r="CT309" i="1"/>
  <c r="CS309" i="1"/>
  <c r="CG309" i="1"/>
  <c r="H309" i="1"/>
  <c r="R309" i="1"/>
  <c r="Q309" i="1"/>
  <c r="P309" i="1"/>
  <c r="S309" i="1"/>
  <c r="CF309" i="1"/>
  <c r="CE309" i="1"/>
  <c r="CD309" i="1"/>
  <c r="BL309" i="1"/>
  <c r="BK309" i="1"/>
  <c r="I309" i="1"/>
  <c r="FU308" i="1"/>
  <c r="FV308" i="1"/>
  <c r="EU308" i="1"/>
  <c r="ET308" i="1"/>
  <c r="ES308" i="1"/>
  <c r="DY308" i="1"/>
  <c r="DX308" i="1"/>
  <c r="DW308" i="1"/>
  <c r="DP308" i="1"/>
  <c r="DD308" i="1"/>
  <c r="DF308" i="1"/>
  <c r="CR308" i="1"/>
  <c r="CT308" i="1"/>
  <c r="CS308" i="1"/>
  <c r="CG308" i="1"/>
  <c r="H308" i="1"/>
  <c r="R308" i="1"/>
  <c r="Q308" i="1"/>
  <c r="S308" i="1"/>
  <c r="CF308" i="1"/>
  <c r="CE308" i="1"/>
  <c r="CD308" i="1"/>
  <c r="BL308" i="1"/>
  <c r="BK308" i="1"/>
  <c r="P308" i="1"/>
  <c r="I308" i="1"/>
  <c r="FU307" i="1"/>
  <c r="FV307" i="1"/>
  <c r="EU307" i="1"/>
  <c r="ET307" i="1"/>
  <c r="ES307" i="1"/>
  <c r="DY307" i="1"/>
  <c r="DX307" i="1"/>
  <c r="DW307" i="1"/>
  <c r="DP307" i="1"/>
  <c r="DD307" i="1"/>
  <c r="DF307" i="1"/>
  <c r="CR307" i="1"/>
  <c r="CT307" i="1"/>
  <c r="CS307" i="1"/>
  <c r="CG307" i="1"/>
  <c r="H307" i="1"/>
  <c r="R307" i="1"/>
  <c r="Q307" i="1"/>
  <c r="P307" i="1"/>
  <c r="S307" i="1"/>
  <c r="CF307" i="1"/>
  <c r="CE307" i="1"/>
  <c r="CD307" i="1"/>
  <c r="BL307" i="1"/>
  <c r="BK307" i="1"/>
  <c r="I307" i="1"/>
  <c r="FU306" i="1"/>
  <c r="FV306" i="1"/>
  <c r="EU306" i="1"/>
  <c r="ET306" i="1"/>
  <c r="ES306" i="1"/>
  <c r="DY306" i="1"/>
  <c r="DX306" i="1"/>
  <c r="DW306" i="1"/>
  <c r="DP306" i="1"/>
  <c r="DD306" i="1"/>
  <c r="DF306" i="1"/>
  <c r="CR306" i="1"/>
  <c r="CT306" i="1"/>
  <c r="CS306" i="1"/>
  <c r="CG306" i="1"/>
  <c r="H306" i="1"/>
  <c r="R306" i="1"/>
  <c r="Q306" i="1"/>
  <c r="P306" i="1"/>
  <c r="S306" i="1"/>
  <c r="CF306" i="1"/>
  <c r="CE306" i="1"/>
  <c r="CD306" i="1"/>
  <c r="BL306" i="1"/>
  <c r="BK306" i="1"/>
  <c r="I306" i="1"/>
  <c r="FU305" i="1"/>
  <c r="FV305" i="1"/>
  <c r="EU305" i="1"/>
  <c r="ET305" i="1"/>
  <c r="ES305" i="1"/>
  <c r="DY305" i="1"/>
  <c r="DX305" i="1"/>
  <c r="DW305" i="1"/>
  <c r="DP305" i="1"/>
  <c r="DD305" i="1"/>
  <c r="DF305" i="1"/>
  <c r="CR305" i="1"/>
  <c r="CT305" i="1"/>
  <c r="CS305" i="1"/>
  <c r="CG305" i="1"/>
  <c r="H305" i="1"/>
  <c r="R305" i="1"/>
  <c r="Q305" i="1"/>
  <c r="P305" i="1"/>
  <c r="S305" i="1"/>
  <c r="CF305" i="1"/>
  <c r="CE305" i="1"/>
  <c r="CD305" i="1"/>
  <c r="BL305" i="1"/>
  <c r="BK305" i="1"/>
  <c r="I305" i="1"/>
  <c r="FU304" i="1"/>
  <c r="FV304" i="1"/>
  <c r="EU304" i="1"/>
  <c r="ET304" i="1"/>
  <c r="ES304" i="1"/>
  <c r="DY304" i="1"/>
  <c r="DW304" i="1"/>
  <c r="DP304" i="1"/>
  <c r="DD304" i="1"/>
  <c r="DF304" i="1"/>
  <c r="CR304" i="1"/>
  <c r="CT304" i="1"/>
  <c r="CS304" i="1"/>
  <c r="CG304" i="1"/>
  <c r="H304" i="1"/>
  <c r="R304" i="1"/>
  <c r="Q304" i="1"/>
  <c r="P304" i="1"/>
  <c r="S304" i="1"/>
  <c r="CF304" i="1"/>
  <c r="CE304" i="1"/>
  <c r="CD304" i="1"/>
  <c r="BL304" i="1"/>
  <c r="BK304" i="1"/>
  <c r="I304" i="1"/>
  <c r="FU303" i="1"/>
  <c r="FV303" i="1"/>
  <c r="EU303" i="1"/>
  <c r="ET303" i="1"/>
  <c r="ES303" i="1"/>
  <c r="DY303" i="1"/>
  <c r="DX303" i="1"/>
  <c r="DW303" i="1"/>
  <c r="DP303" i="1"/>
  <c r="DD303" i="1"/>
  <c r="DF303" i="1"/>
  <c r="CR303" i="1"/>
  <c r="CT303" i="1"/>
  <c r="CS303" i="1"/>
  <c r="CG303" i="1"/>
  <c r="H303" i="1"/>
  <c r="R303" i="1"/>
  <c r="Q303" i="1"/>
  <c r="P303" i="1"/>
  <c r="S303" i="1"/>
  <c r="CF303" i="1"/>
  <c r="CE303" i="1"/>
  <c r="CD303" i="1"/>
  <c r="BL303" i="1"/>
  <c r="BK303" i="1"/>
  <c r="I303" i="1"/>
  <c r="FU302" i="1"/>
  <c r="FV302" i="1"/>
  <c r="EU302" i="1"/>
  <c r="ET302" i="1"/>
  <c r="ES302" i="1"/>
  <c r="DY302" i="1"/>
  <c r="DX302" i="1"/>
  <c r="DW302" i="1"/>
  <c r="DP302" i="1"/>
  <c r="DD302" i="1"/>
  <c r="DF302" i="1"/>
  <c r="CR302" i="1"/>
  <c r="CT302" i="1"/>
  <c r="CS302" i="1"/>
  <c r="CG302" i="1"/>
  <c r="H302" i="1"/>
  <c r="R302" i="1"/>
  <c r="Q302" i="1"/>
  <c r="P302" i="1"/>
  <c r="S302" i="1"/>
  <c r="CF302" i="1"/>
  <c r="CE302" i="1"/>
  <c r="CD302" i="1"/>
  <c r="BL302" i="1"/>
  <c r="BK302" i="1"/>
  <c r="I302" i="1"/>
  <c r="DW301" i="1"/>
  <c r="FU301" i="1"/>
  <c r="FV301" i="1"/>
  <c r="EU301" i="1"/>
  <c r="ET301" i="1"/>
  <c r="ES301" i="1"/>
  <c r="DY301" i="1"/>
  <c r="DX301" i="1"/>
  <c r="DP301" i="1"/>
  <c r="DD301" i="1"/>
  <c r="DF301" i="1"/>
  <c r="CR301" i="1"/>
  <c r="CT301" i="1"/>
  <c r="CS301" i="1"/>
  <c r="CG301" i="1"/>
  <c r="H301" i="1"/>
  <c r="R301" i="1"/>
  <c r="Q301" i="1"/>
  <c r="S301" i="1"/>
  <c r="CF301" i="1"/>
  <c r="CE301" i="1"/>
  <c r="CD301" i="1"/>
  <c r="BL301" i="1"/>
  <c r="BK301" i="1"/>
  <c r="P301" i="1"/>
  <c r="I301" i="1"/>
  <c r="FU300" i="1"/>
  <c r="FV300" i="1"/>
  <c r="EU300" i="1"/>
  <c r="ET300" i="1"/>
  <c r="ES300" i="1"/>
  <c r="DY300" i="1"/>
  <c r="DX300" i="1"/>
  <c r="DW300" i="1"/>
  <c r="DP300" i="1"/>
  <c r="DD300" i="1"/>
  <c r="DF300" i="1"/>
  <c r="CR300" i="1"/>
  <c r="CT300" i="1"/>
  <c r="CS300" i="1"/>
  <c r="CG300" i="1"/>
  <c r="H300" i="1"/>
  <c r="R300" i="1"/>
  <c r="Q300" i="1"/>
  <c r="S300" i="1"/>
  <c r="CF300" i="1"/>
  <c r="CE300" i="1"/>
  <c r="CD300" i="1"/>
  <c r="BL300" i="1"/>
  <c r="BK300" i="1"/>
  <c r="P300" i="1"/>
  <c r="I300" i="1"/>
  <c r="FU299" i="1"/>
  <c r="FV299" i="1"/>
  <c r="EU299" i="1"/>
  <c r="ET299" i="1"/>
  <c r="ES299" i="1"/>
  <c r="DY299" i="1"/>
  <c r="DX299" i="1"/>
  <c r="DW299" i="1"/>
  <c r="DP299" i="1"/>
  <c r="DD299" i="1"/>
  <c r="DF299" i="1"/>
  <c r="CR299" i="1"/>
  <c r="CT299" i="1"/>
  <c r="CS299" i="1"/>
  <c r="CG299" i="1"/>
  <c r="H299" i="1"/>
  <c r="R299" i="1"/>
  <c r="Q299" i="1"/>
  <c r="P299" i="1"/>
  <c r="S299" i="1"/>
  <c r="CF299" i="1"/>
  <c r="CE299" i="1"/>
  <c r="CD299" i="1"/>
  <c r="BL299" i="1"/>
  <c r="BK299" i="1"/>
  <c r="I299" i="1"/>
  <c r="FU298" i="1"/>
  <c r="FV298" i="1"/>
  <c r="EU298" i="1"/>
  <c r="ET298" i="1"/>
  <c r="ES298" i="1"/>
  <c r="DY298" i="1"/>
  <c r="DX298" i="1"/>
  <c r="DW298" i="1"/>
  <c r="DP298" i="1"/>
  <c r="DD298" i="1"/>
  <c r="DF298" i="1"/>
  <c r="CR298" i="1"/>
  <c r="CT298" i="1"/>
  <c r="CS298" i="1"/>
  <c r="CG298" i="1"/>
  <c r="H298" i="1"/>
  <c r="R298" i="1"/>
  <c r="Q298" i="1"/>
  <c r="P298" i="1"/>
  <c r="S298" i="1"/>
  <c r="CF298" i="1"/>
  <c r="CE298" i="1"/>
  <c r="CD298" i="1"/>
  <c r="BL298" i="1"/>
  <c r="BK298" i="1"/>
  <c r="I298" i="1"/>
  <c r="DW297" i="1"/>
  <c r="FU297" i="1"/>
  <c r="FV297" i="1"/>
  <c r="EU297" i="1"/>
  <c r="ET297" i="1"/>
  <c r="ES297" i="1"/>
  <c r="DY297" i="1"/>
  <c r="DX297" i="1"/>
  <c r="DP297" i="1"/>
  <c r="DD297" i="1"/>
  <c r="DF297" i="1"/>
  <c r="CR297" i="1"/>
  <c r="CT297" i="1"/>
  <c r="CS297" i="1"/>
  <c r="CG297" i="1"/>
  <c r="H297" i="1"/>
  <c r="R297" i="1"/>
  <c r="Q297" i="1"/>
  <c r="P297" i="1"/>
  <c r="S297" i="1"/>
  <c r="CF297" i="1"/>
  <c r="CE297" i="1"/>
  <c r="CD297" i="1"/>
  <c r="BL297" i="1"/>
  <c r="BK297" i="1"/>
  <c r="I297" i="1"/>
  <c r="FU296" i="1"/>
  <c r="FV296" i="1"/>
  <c r="EU296" i="1"/>
  <c r="ET296" i="1"/>
  <c r="ES296" i="1"/>
  <c r="DY296" i="1"/>
  <c r="DW296" i="1"/>
  <c r="DP296" i="1"/>
  <c r="DD296" i="1"/>
  <c r="DF296" i="1"/>
  <c r="CR296" i="1"/>
  <c r="CT296" i="1"/>
  <c r="CS296" i="1"/>
  <c r="CG296" i="1"/>
  <c r="H296" i="1"/>
  <c r="R296" i="1"/>
  <c r="Q296" i="1"/>
  <c r="P296" i="1"/>
  <c r="S296" i="1"/>
  <c r="CF296" i="1"/>
  <c r="CE296" i="1"/>
  <c r="CD296" i="1"/>
  <c r="BL296" i="1"/>
  <c r="BK296" i="1"/>
  <c r="I296" i="1"/>
  <c r="FU295" i="1"/>
  <c r="FV295" i="1"/>
  <c r="EU295" i="1"/>
  <c r="ET295" i="1"/>
  <c r="ES295" i="1"/>
  <c r="DY295" i="1"/>
  <c r="DX295" i="1"/>
  <c r="DW295" i="1"/>
  <c r="DP295" i="1"/>
  <c r="DD295" i="1"/>
  <c r="DF295" i="1"/>
  <c r="CR295" i="1"/>
  <c r="CT295" i="1"/>
  <c r="CS295" i="1"/>
  <c r="CG295" i="1"/>
  <c r="H295" i="1"/>
  <c r="R295" i="1"/>
  <c r="Q295" i="1"/>
  <c r="P295" i="1"/>
  <c r="S295" i="1"/>
  <c r="CF295" i="1"/>
  <c r="CE295" i="1"/>
  <c r="CD295" i="1"/>
  <c r="BL295" i="1"/>
  <c r="BK295" i="1"/>
  <c r="I295" i="1"/>
  <c r="DW294" i="1"/>
  <c r="FU294" i="1"/>
  <c r="FV294" i="1"/>
  <c r="EU294" i="1"/>
  <c r="ET294" i="1"/>
  <c r="ES294" i="1"/>
  <c r="DY294" i="1"/>
  <c r="DX294" i="1"/>
  <c r="DP294" i="1"/>
  <c r="DD294" i="1"/>
  <c r="DF294" i="1"/>
  <c r="CR294" i="1"/>
  <c r="CT294" i="1"/>
  <c r="CS294" i="1"/>
  <c r="CG294" i="1"/>
  <c r="H294" i="1"/>
  <c r="R294" i="1"/>
  <c r="Q294" i="1"/>
  <c r="P294" i="1"/>
  <c r="S294" i="1"/>
  <c r="CF294" i="1"/>
  <c r="CE294" i="1"/>
  <c r="CD294" i="1"/>
  <c r="BL294" i="1"/>
  <c r="BK294" i="1"/>
  <c r="I294" i="1"/>
  <c r="FU293" i="1"/>
  <c r="FV293" i="1"/>
  <c r="EU293" i="1"/>
  <c r="ET293" i="1"/>
  <c r="ES293" i="1"/>
  <c r="DY293" i="1"/>
  <c r="DX293" i="1"/>
  <c r="DW293" i="1"/>
  <c r="DP293" i="1"/>
  <c r="DD293" i="1"/>
  <c r="DF293" i="1"/>
  <c r="CR293" i="1"/>
  <c r="CT293" i="1"/>
  <c r="CS293" i="1"/>
  <c r="CG293" i="1"/>
  <c r="H293" i="1"/>
  <c r="R293" i="1"/>
  <c r="Q293" i="1"/>
  <c r="P293" i="1"/>
  <c r="S293" i="1"/>
  <c r="CF293" i="1"/>
  <c r="CE293" i="1"/>
  <c r="CD293" i="1"/>
  <c r="BL293" i="1"/>
  <c r="BK293" i="1"/>
  <c r="I293" i="1"/>
  <c r="FU292" i="1"/>
  <c r="FV292" i="1"/>
  <c r="EU292" i="1"/>
  <c r="ET292" i="1"/>
  <c r="ES292" i="1"/>
  <c r="DY292" i="1"/>
  <c r="DX292" i="1"/>
  <c r="DW292" i="1"/>
  <c r="DP292" i="1"/>
  <c r="DD292" i="1"/>
  <c r="DF292" i="1"/>
  <c r="CR292" i="1"/>
  <c r="CT292" i="1"/>
  <c r="CS292" i="1"/>
  <c r="CG292" i="1"/>
  <c r="H292" i="1"/>
  <c r="R292" i="1"/>
  <c r="Q292" i="1"/>
  <c r="P292" i="1"/>
  <c r="S292" i="1"/>
  <c r="CF292" i="1"/>
  <c r="CE292" i="1"/>
  <c r="CD292" i="1"/>
  <c r="BL292" i="1"/>
  <c r="BK292" i="1"/>
  <c r="I292" i="1"/>
  <c r="FU291" i="1"/>
  <c r="FV291" i="1"/>
  <c r="EU291" i="1"/>
  <c r="ET291" i="1"/>
  <c r="ES291" i="1"/>
  <c r="DY291" i="1"/>
  <c r="DX291" i="1"/>
  <c r="DW291" i="1"/>
  <c r="DP291" i="1"/>
  <c r="DD291" i="1"/>
  <c r="DF291" i="1"/>
  <c r="CR291" i="1"/>
  <c r="CT291" i="1"/>
  <c r="CS291" i="1"/>
  <c r="CG291" i="1"/>
  <c r="H291" i="1"/>
  <c r="R291" i="1"/>
  <c r="Q291" i="1"/>
  <c r="P291" i="1"/>
  <c r="S291" i="1"/>
  <c r="CF291" i="1"/>
  <c r="CE291" i="1"/>
  <c r="CD291" i="1"/>
  <c r="BL291" i="1"/>
  <c r="BK291" i="1"/>
  <c r="I291" i="1"/>
  <c r="DW290" i="1"/>
  <c r="FU290" i="1"/>
  <c r="FV290" i="1"/>
  <c r="EU290" i="1"/>
  <c r="ET290" i="1"/>
  <c r="ES290" i="1"/>
  <c r="DY290" i="1"/>
  <c r="DP290" i="1"/>
  <c r="DD290" i="1"/>
  <c r="DF290" i="1"/>
  <c r="CR290" i="1"/>
  <c r="CT290" i="1"/>
  <c r="CS290" i="1"/>
  <c r="CG290" i="1"/>
  <c r="H290" i="1"/>
  <c r="R290" i="1"/>
  <c r="Q290" i="1"/>
  <c r="P290" i="1"/>
  <c r="S290" i="1"/>
  <c r="CF290" i="1"/>
  <c r="CE290" i="1"/>
  <c r="CD290" i="1"/>
  <c r="BL290" i="1"/>
  <c r="BK290" i="1"/>
  <c r="I290" i="1"/>
  <c r="FU289" i="1"/>
  <c r="FV289" i="1"/>
  <c r="EU289" i="1"/>
  <c r="ET289" i="1"/>
  <c r="ES289" i="1"/>
  <c r="DY289" i="1"/>
  <c r="DX289" i="1"/>
  <c r="DW289" i="1"/>
  <c r="DP289" i="1"/>
  <c r="DD289" i="1"/>
  <c r="DF289" i="1"/>
  <c r="CR289" i="1"/>
  <c r="CT289" i="1"/>
  <c r="CS289" i="1"/>
  <c r="CG289" i="1"/>
  <c r="H289" i="1"/>
  <c r="R289" i="1"/>
  <c r="Q289" i="1"/>
  <c r="P289" i="1"/>
  <c r="S289" i="1"/>
  <c r="CF289" i="1"/>
  <c r="CE289" i="1"/>
  <c r="CD289" i="1"/>
  <c r="BL289" i="1"/>
  <c r="BK289" i="1"/>
  <c r="I289" i="1"/>
  <c r="FU288" i="1"/>
  <c r="FV288" i="1"/>
  <c r="EU288" i="1"/>
  <c r="ET288" i="1"/>
  <c r="ES288" i="1"/>
  <c r="DY288" i="1"/>
  <c r="DX288" i="1"/>
  <c r="DW288" i="1"/>
  <c r="DP288" i="1"/>
  <c r="DD288" i="1"/>
  <c r="DF288" i="1"/>
  <c r="CR288" i="1"/>
  <c r="CT288" i="1"/>
  <c r="CS288" i="1"/>
  <c r="CG288" i="1"/>
  <c r="H288" i="1"/>
  <c r="R288" i="1"/>
  <c r="Q288" i="1"/>
  <c r="P288" i="1"/>
  <c r="S288" i="1"/>
  <c r="CF288" i="1"/>
  <c r="CE288" i="1"/>
  <c r="CD288" i="1"/>
  <c r="BL288" i="1"/>
  <c r="BK288" i="1"/>
  <c r="I288" i="1"/>
  <c r="FU287" i="1"/>
  <c r="FV287" i="1"/>
  <c r="EU287" i="1"/>
  <c r="ET287" i="1"/>
  <c r="ES287" i="1"/>
  <c r="DY287" i="1"/>
  <c r="DX287" i="1"/>
  <c r="DW287" i="1"/>
  <c r="DP287" i="1"/>
  <c r="DD287" i="1"/>
  <c r="DF287" i="1"/>
  <c r="CR287" i="1"/>
  <c r="CT287" i="1"/>
  <c r="CS287" i="1"/>
  <c r="CG287" i="1"/>
  <c r="H287" i="1"/>
  <c r="R287" i="1"/>
  <c r="Q287" i="1"/>
  <c r="P287" i="1"/>
  <c r="S287" i="1"/>
  <c r="CF287" i="1"/>
  <c r="CE287" i="1"/>
  <c r="CD287" i="1"/>
  <c r="BL287" i="1"/>
  <c r="BK287" i="1"/>
  <c r="I287" i="1"/>
  <c r="FU286" i="1"/>
  <c r="FV286" i="1"/>
  <c r="EU286" i="1"/>
  <c r="ET286" i="1"/>
  <c r="ES286" i="1"/>
  <c r="DY286" i="1"/>
  <c r="DX286" i="1"/>
  <c r="DW286" i="1"/>
  <c r="DP286" i="1"/>
  <c r="DD286" i="1"/>
  <c r="DF286" i="1"/>
  <c r="CR286" i="1"/>
  <c r="CT286" i="1"/>
  <c r="CS286" i="1"/>
  <c r="CG286" i="1"/>
  <c r="H286" i="1"/>
  <c r="R286" i="1"/>
  <c r="Q286" i="1"/>
  <c r="P286" i="1"/>
  <c r="S286" i="1"/>
  <c r="CF286" i="1"/>
  <c r="CE286" i="1"/>
  <c r="CD286" i="1"/>
  <c r="BL286" i="1"/>
  <c r="BK286" i="1"/>
  <c r="I286" i="1"/>
  <c r="DW285" i="1"/>
  <c r="FU285" i="1"/>
  <c r="FV285" i="1"/>
  <c r="EU285" i="1"/>
  <c r="ET285" i="1"/>
  <c r="ES285" i="1"/>
  <c r="DX285" i="1"/>
  <c r="DP285" i="1"/>
  <c r="DD285" i="1"/>
  <c r="DF285" i="1"/>
  <c r="CR285" i="1"/>
  <c r="CT285" i="1"/>
  <c r="CS285" i="1"/>
  <c r="CG285" i="1"/>
  <c r="H285" i="1"/>
  <c r="R285" i="1"/>
  <c r="Q285" i="1"/>
  <c r="P285" i="1"/>
  <c r="S285" i="1"/>
  <c r="CF285" i="1"/>
  <c r="CE285" i="1"/>
  <c r="CD285" i="1"/>
  <c r="BL285" i="1"/>
  <c r="BK285" i="1"/>
  <c r="I285" i="1"/>
  <c r="FU284" i="1"/>
  <c r="FV284" i="1"/>
  <c r="EU284" i="1"/>
  <c r="ET284" i="1"/>
  <c r="ES284" i="1"/>
  <c r="DY284" i="1"/>
  <c r="DX284" i="1"/>
  <c r="DW284" i="1"/>
  <c r="DP284" i="1"/>
  <c r="DD284" i="1"/>
  <c r="DF284" i="1"/>
  <c r="CR284" i="1"/>
  <c r="CT284" i="1"/>
  <c r="CS284" i="1"/>
  <c r="CG284" i="1"/>
  <c r="H284" i="1"/>
  <c r="R284" i="1"/>
  <c r="Q284" i="1"/>
  <c r="P284" i="1"/>
  <c r="S284" i="1"/>
  <c r="CF284" i="1"/>
  <c r="CE284" i="1"/>
  <c r="CD284" i="1"/>
  <c r="BL284" i="1"/>
  <c r="BK284" i="1"/>
  <c r="I284" i="1"/>
  <c r="FU283" i="1"/>
  <c r="FV283" i="1"/>
  <c r="EU283" i="1"/>
  <c r="ET283" i="1"/>
  <c r="ES283" i="1"/>
  <c r="DY283" i="1"/>
  <c r="DX283" i="1"/>
  <c r="DW283" i="1"/>
  <c r="DP283" i="1"/>
  <c r="DD283" i="1"/>
  <c r="DF283" i="1"/>
  <c r="CR283" i="1"/>
  <c r="CT283" i="1"/>
  <c r="CS283" i="1"/>
  <c r="CG283" i="1"/>
  <c r="H283" i="1"/>
  <c r="R283" i="1"/>
  <c r="Q283" i="1"/>
  <c r="P283" i="1"/>
  <c r="S283" i="1"/>
  <c r="CF283" i="1"/>
  <c r="CE283" i="1"/>
  <c r="CD283" i="1"/>
  <c r="BL283" i="1"/>
  <c r="BK283" i="1"/>
  <c r="I283" i="1"/>
  <c r="FU282" i="1"/>
  <c r="FV282" i="1"/>
  <c r="EU282" i="1"/>
  <c r="ET282" i="1"/>
  <c r="ES282" i="1"/>
  <c r="DY282" i="1"/>
  <c r="DX282" i="1"/>
  <c r="DW282" i="1"/>
  <c r="DP282" i="1"/>
  <c r="DD282" i="1"/>
  <c r="DF282" i="1"/>
  <c r="CR282" i="1"/>
  <c r="CT282" i="1"/>
  <c r="CS282" i="1"/>
  <c r="CG282" i="1"/>
  <c r="H282" i="1"/>
  <c r="R282" i="1"/>
  <c r="Q282" i="1"/>
  <c r="P282" i="1"/>
  <c r="S282" i="1"/>
  <c r="CF282" i="1"/>
  <c r="CE282" i="1"/>
  <c r="CD282" i="1"/>
  <c r="BL282" i="1"/>
  <c r="BK282" i="1"/>
  <c r="I282" i="1"/>
  <c r="DW281" i="1"/>
  <c r="FU281" i="1"/>
  <c r="FV281" i="1"/>
  <c r="EU281" i="1"/>
  <c r="ET281" i="1"/>
  <c r="ES281" i="1"/>
  <c r="DY281" i="1"/>
  <c r="DX281" i="1"/>
  <c r="DP281" i="1"/>
  <c r="DD281" i="1"/>
  <c r="DF281" i="1"/>
  <c r="CR281" i="1"/>
  <c r="CT281" i="1"/>
  <c r="CS281" i="1"/>
  <c r="CG281" i="1"/>
  <c r="H281" i="1"/>
  <c r="R281" i="1"/>
  <c r="Q281" i="1"/>
  <c r="P281" i="1"/>
  <c r="S281" i="1"/>
  <c r="CF281" i="1"/>
  <c r="CE281" i="1"/>
  <c r="CD281" i="1"/>
  <c r="BL281" i="1"/>
  <c r="BK281" i="1"/>
  <c r="I281" i="1"/>
  <c r="FU280" i="1"/>
  <c r="FV280" i="1"/>
  <c r="EU280" i="1"/>
  <c r="ET280" i="1"/>
  <c r="ES280" i="1"/>
  <c r="DY280" i="1"/>
  <c r="DX280" i="1"/>
  <c r="DW280" i="1"/>
  <c r="DP280" i="1"/>
  <c r="DD280" i="1"/>
  <c r="DF280" i="1"/>
  <c r="CR280" i="1"/>
  <c r="CT280" i="1"/>
  <c r="CS280" i="1"/>
  <c r="CG280" i="1"/>
  <c r="H280" i="1"/>
  <c r="R280" i="1"/>
  <c r="Q280" i="1"/>
  <c r="P280" i="1"/>
  <c r="S280" i="1"/>
  <c r="CF280" i="1"/>
  <c r="CE280" i="1"/>
  <c r="CD280" i="1"/>
  <c r="BL280" i="1"/>
  <c r="BK280" i="1"/>
  <c r="I280" i="1"/>
  <c r="FU279" i="1"/>
  <c r="FV279" i="1"/>
  <c r="EU279" i="1"/>
  <c r="ET279" i="1"/>
  <c r="ES279" i="1"/>
  <c r="DY279" i="1"/>
  <c r="DX279" i="1"/>
  <c r="DW279" i="1"/>
  <c r="DP279" i="1"/>
  <c r="DD279" i="1"/>
  <c r="DF279" i="1"/>
  <c r="CR279" i="1"/>
  <c r="CT279" i="1"/>
  <c r="CS279" i="1"/>
  <c r="CG279" i="1"/>
  <c r="H279" i="1"/>
  <c r="R279" i="1"/>
  <c r="Q279" i="1"/>
  <c r="P279" i="1"/>
  <c r="S279" i="1"/>
  <c r="CF279" i="1"/>
  <c r="CE279" i="1"/>
  <c r="CD279" i="1"/>
  <c r="BL279" i="1"/>
  <c r="BK279" i="1"/>
  <c r="I279" i="1"/>
  <c r="DW278" i="1"/>
  <c r="FU278" i="1"/>
  <c r="FV278" i="1"/>
  <c r="EU278" i="1"/>
  <c r="ET278" i="1"/>
  <c r="ES278" i="1"/>
  <c r="DY278" i="1"/>
  <c r="DX278" i="1"/>
  <c r="DP278" i="1"/>
  <c r="DD278" i="1"/>
  <c r="DF278" i="1"/>
  <c r="CR278" i="1"/>
  <c r="CT278" i="1"/>
  <c r="CS278" i="1"/>
  <c r="CG278" i="1"/>
  <c r="H278" i="1"/>
  <c r="R278" i="1"/>
  <c r="Q278" i="1"/>
  <c r="P278" i="1"/>
  <c r="S278" i="1"/>
  <c r="CF278" i="1"/>
  <c r="CE278" i="1"/>
  <c r="CD278" i="1"/>
  <c r="BL278" i="1"/>
  <c r="BK278" i="1"/>
  <c r="I278" i="1"/>
  <c r="FU277" i="1"/>
  <c r="FV277" i="1"/>
  <c r="EU277" i="1"/>
  <c r="ET277" i="1"/>
  <c r="ES277" i="1"/>
  <c r="DY277" i="1"/>
  <c r="DX277" i="1"/>
  <c r="DW277" i="1"/>
  <c r="DP277" i="1"/>
  <c r="DD277" i="1"/>
  <c r="DF277" i="1"/>
  <c r="CR277" i="1"/>
  <c r="CT277" i="1"/>
  <c r="CS277" i="1"/>
  <c r="CG277" i="1"/>
  <c r="H277" i="1"/>
  <c r="R277" i="1"/>
  <c r="Q277" i="1"/>
  <c r="P277" i="1"/>
  <c r="S277" i="1"/>
  <c r="CF277" i="1"/>
  <c r="CE277" i="1"/>
  <c r="CD277" i="1"/>
  <c r="BL277" i="1"/>
  <c r="BK277" i="1"/>
  <c r="I277" i="1"/>
  <c r="FU276" i="1"/>
  <c r="FV276" i="1"/>
  <c r="EU276" i="1"/>
  <c r="ET276" i="1"/>
  <c r="ES276" i="1"/>
  <c r="DY276" i="1"/>
  <c r="DW276" i="1"/>
  <c r="DP276" i="1"/>
  <c r="DD276" i="1"/>
  <c r="DF276" i="1"/>
  <c r="CR276" i="1"/>
  <c r="CT276" i="1"/>
  <c r="CS276" i="1"/>
  <c r="CG276" i="1"/>
  <c r="H276" i="1"/>
  <c r="R276" i="1"/>
  <c r="Q276" i="1"/>
  <c r="P276" i="1"/>
  <c r="S276" i="1"/>
  <c r="CF276" i="1"/>
  <c r="CE276" i="1"/>
  <c r="CD276" i="1"/>
  <c r="BL276" i="1"/>
  <c r="BK276" i="1"/>
  <c r="I276" i="1"/>
  <c r="FU275" i="1"/>
  <c r="FV275" i="1"/>
  <c r="EU275" i="1"/>
  <c r="ET275" i="1"/>
  <c r="ES275" i="1"/>
  <c r="DY275" i="1"/>
  <c r="DX275" i="1"/>
  <c r="DW275" i="1"/>
  <c r="DP275" i="1"/>
  <c r="DD275" i="1"/>
  <c r="DF275" i="1"/>
  <c r="CR275" i="1"/>
  <c r="CT275" i="1"/>
  <c r="CS275" i="1"/>
  <c r="CG275" i="1"/>
  <c r="H275" i="1"/>
  <c r="R275" i="1"/>
  <c r="Q275" i="1"/>
  <c r="P275" i="1"/>
  <c r="S275" i="1"/>
  <c r="CF275" i="1"/>
  <c r="CE275" i="1"/>
  <c r="CD275" i="1"/>
  <c r="BL275" i="1"/>
  <c r="BK275" i="1"/>
  <c r="I275" i="1"/>
  <c r="FU274" i="1"/>
  <c r="FV274" i="1"/>
  <c r="EU274" i="1"/>
  <c r="ET274" i="1"/>
  <c r="ES274" i="1"/>
  <c r="DY274" i="1"/>
  <c r="DX274" i="1"/>
  <c r="DW274" i="1"/>
  <c r="DP274" i="1"/>
  <c r="DD274" i="1"/>
  <c r="DF274" i="1"/>
  <c r="CR274" i="1"/>
  <c r="CT274" i="1"/>
  <c r="CS274" i="1"/>
  <c r="CG274" i="1"/>
  <c r="H274" i="1"/>
  <c r="R274" i="1"/>
  <c r="Q274" i="1"/>
  <c r="P274" i="1"/>
  <c r="S274" i="1"/>
  <c r="CF274" i="1"/>
  <c r="CE274" i="1"/>
  <c r="CD274" i="1"/>
  <c r="BL274" i="1"/>
  <c r="BK274" i="1"/>
  <c r="I274" i="1"/>
  <c r="FU273" i="1"/>
  <c r="FV273" i="1"/>
  <c r="EU273" i="1"/>
  <c r="ET273" i="1"/>
  <c r="ES273" i="1"/>
  <c r="DY273" i="1"/>
  <c r="DX273" i="1"/>
  <c r="DW273" i="1"/>
  <c r="DP273" i="1"/>
  <c r="DD273" i="1"/>
  <c r="DF273" i="1"/>
  <c r="CR273" i="1"/>
  <c r="CT273" i="1"/>
  <c r="CS273" i="1"/>
  <c r="CG273" i="1"/>
  <c r="H273" i="1"/>
  <c r="R273" i="1"/>
  <c r="Q273" i="1"/>
  <c r="P273" i="1"/>
  <c r="S273" i="1"/>
  <c r="CF273" i="1"/>
  <c r="CE273" i="1"/>
  <c r="CD273" i="1"/>
  <c r="BL273" i="1"/>
  <c r="BK273" i="1"/>
  <c r="I273" i="1"/>
  <c r="FU272" i="1"/>
  <c r="FV272" i="1"/>
  <c r="EU272" i="1"/>
  <c r="ET272" i="1"/>
  <c r="ES272" i="1"/>
  <c r="DY272" i="1"/>
  <c r="DW272" i="1"/>
  <c r="DP272" i="1"/>
  <c r="DD272" i="1"/>
  <c r="DF272" i="1"/>
  <c r="CR272" i="1"/>
  <c r="CT272" i="1"/>
  <c r="CS272" i="1"/>
  <c r="CG272" i="1"/>
  <c r="H272" i="1"/>
  <c r="R272" i="1"/>
  <c r="Q272" i="1"/>
  <c r="P272" i="1"/>
  <c r="S272" i="1"/>
  <c r="CF272" i="1"/>
  <c r="CE272" i="1"/>
  <c r="CD272" i="1"/>
  <c r="BL272" i="1"/>
  <c r="BK272" i="1"/>
  <c r="I272" i="1"/>
  <c r="DW271" i="1"/>
  <c r="FU271" i="1"/>
  <c r="FV271" i="1"/>
  <c r="EU271" i="1"/>
  <c r="ET271" i="1"/>
  <c r="ES271" i="1"/>
  <c r="DY271" i="1"/>
  <c r="DP271" i="1"/>
  <c r="DD271" i="1"/>
  <c r="DF271" i="1"/>
  <c r="CR271" i="1"/>
  <c r="CT271" i="1"/>
  <c r="CS271" i="1"/>
  <c r="CG271" i="1"/>
  <c r="H271" i="1"/>
  <c r="R271" i="1"/>
  <c r="Q271" i="1"/>
  <c r="P271" i="1"/>
  <c r="S271" i="1"/>
  <c r="CF271" i="1"/>
  <c r="CE271" i="1"/>
  <c r="CD271" i="1"/>
  <c r="BL271" i="1"/>
  <c r="BK271" i="1"/>
  <c r="I271" i="1"/>
  <c r="FU270" i="1"/>
  <c r="FV270" i="1"/>
  <c r="EU270" i="1"/>
  <c r="ET270" i="1"/>
  <c r="ES270" i="1"/>
  <c r="DY270" i="1"/>
  <c r="DX270" i="1"/>
  <c r="DW270" i="1"/>
  <c r="DP270" i="1"/>
  <c r="DD270" i="1"/>
  <c r="DF270" i="1"/>
  <c r="CR270" i="1"/>
  <c r="CT270" i="1"/>
  <c r="CS270" i="1"/>
  <c r="CG270" i="1"/>
  <c r="H270" i="1"/>
  <c r="R270" i="1"/>
  <c r="Q270" i="1"/>
  <c r="P270" i="1"/>
  <c r="S270" i="1"/>
  <c r="CF270" i="1"/>
  <c r="CE270" i="1"/>
  <c r="CD270" i="1"/>
  <c r="BL270" i="1"/>
  <c r="BK270" i="1"/>
  <c r="I270" i="1"/>
  <c r="FU269" i="1"/>
  <c r="FV269" i="1"/>
  <c r="EU269" i="1"/>
  <c r="ET269" i="1"/>
  <c r="ES269" i="1"/>
  <c r="DY269" i="1"/>
  <c r="DX269" i="1"/>
  <c r="DW269" i="1"/>
  <c r="DP269" i="1"/>
  <c r="DD269" i="1"/>
  <c r="DF269" i="1"/>
  <c r="CR269" i="1"/>
  <c r="CT269" i="1"/>
  <c r="CS269" i="1"/>
  <c r="CG269" i="1"/>
  <c r="H269" i="1"/>
  <c r="R269" i="1"/>
  <c r="Q269" i="1"/>
  <c r="P269" i="1"/>
  <c r="S269" i="1"/>
  <c r="CF269" i="1"/>
  <c r="CE269" i="1"/>
  <c r="CD269" i="1"/>
  <c r="BL269" i="1"/>
  <c r="BK269" i="1"/>
  <c r="I269" i="1"/>
  <c r="FU268" i="1"/>
  <c r="FV268" i="1"/>
  <c r="EU268" i="1"/>
  <c r="ET268" i="1"/>
  <c r="ES268" i="1"/>
  <c r="DY268" i="1"/>
  <c r="DX268" i="1"/>
  <c r="DW268" i="1"/>
  <c r="DP268" i="1"/>
  <c r="DD268" i="1"/>
  <c r="DF268" i="1"/>
  <c r="CR268" i="1"/>
  <c r="CT268" i="1"/>
  <c r="CS268" i="1"/>
  <c r="CG268" i="1"/>
  <c r="H268" i="1"/>
  <c r="R268" i="1"/>
  <c r="Q268" i="1"/>
  <c r="P268" i="1"/>
  <c r="S268" i="1"/>
  <c r="CF268" i="1"/>
  <c r="CE268" i="1"/>
  <c r="CD268" i="1"/>
  <c r="BL268" i="1"/>
  <c r="BK268" i="1"/>
  <c r="I268" i="1"/>
  <c r="DW267" i="1"/>
  <c r="FU267" i="1"/>
  <c r="FV267" i="1"/>
  <c r="EU267" i="1"/>
  <c r="ET267" i="1"/>
  <c r="ES267" i="1"/>
  <c r="DY267" i="1"/>
  <c r="DX267" i="1"/>
  <c r="DP267" i="1"/>
  <c r="DD267" i="1"/>
  <c r="DF267" i="1"/>
  <c r="CR267" i="1"/>
  <c r="CT267" i="1"/>
  <c r="CS267" i="1"/>
  <c r="CG267" i="1"/>
  <c r="H267" i="1"/>
  <c r="R267" i="1"/>
  <c r="Q267" i="1"/>
  <c r="P267" i="1"/>
  <c r="S267" i="1"/>
  <c r="CF267" i="1"/>
  <c r="CE267" i="1"/>
  <c r="CD267" i="1"/>
  <c r="BL267" i="1"/>
  <c r="BK267" i="1"/>
  <c r="I267" i="1"/>
  <c r="FU266" i="1"/>
  <c r="FV266" i="1"/>
  <c r="EU266" i="1"/>
  <c r="ET266" i="1"/>
  <c r="ES266" i="1"/>
  <c r="DY266" i="1"/>
  <c r="DX266" i="1"/>
  <c r="DW266" i="1"/>
  <c r="DP266" i="1"/>
  <c r="DD266" i="1"/>
  <c r="DF266" i="1"/>
  <c r="CR266" i="1"/>
  <c r="CT266" i="1"/>
  <c r="CS266" i="1"/>
  <c r="CG266" i="1"/>
  <c r="H266" i="1"/>
  <c r="R266" i="1"/>
  <c r="Q266" i="1"/>
  <c r="P266" i="1"/>
  <c r="S266" i="1"/>
  <c r="CF266" i="1"/>
  <c r="CE266" i="1"/>
  <c r="CD266" i="1"/>
  <c r="BL266" i="1"/>
  <c r="BK266" i="1"/>
  <c r="I266" i="1"/>
  <c r="FU265" i="1"/>
  <c r="FV265" i="1"/>
  <c r="EU265" i="1"/>
  <c r="ET265" i="1"/>
  <c r="ES265" i="1"/>
  <c r="DY265" i="1"/>
  <c r="DX265" i="1"/>
  <c r="DW265" i="1"/>
  <c r="DP265" i="1"/>
  <c r="DD265" i="1"/>
  <c r="DF265" i="1"/>
  <c r="CR265" i="1"/>
  <c r="CT265" i="1"/>
  <c r="CS265" i="1"/>
  <c r="CG265" i="1"/>
  <c r="H265" i="1"/>
  <c r="R265" i="1"/>
  <c r="Q265" i="1"/>
  <c r="P265" i="1"/>
  <c r="S265" i="1"/>
  <c r="CF265" i="1"/>
  <c r="CE265" i="1"/>
  <c r="CD265" i="1"/>
  <c r="BL265" i="1"/>
  <c r="BK265" i="1"/>
  <c r="I265" i="1"/>
  <c r="FU264" i="1"/>
  <c r="FV264" i="1"/>
  <c r="EU264" i="1"/>
  <c r="ET264" i="1"/>
  <c r="ES264" i="1"/>
  <c r="DY264" i="1"/>
  <c r="DX264" i="1"/>
  <c r="DW264" i="1"/>
  <c r="DP264" i="1"/>
  <c r="DD264" i="1"/>
  <c r="DF264" i="1"/>
  <c r="CR264" i="1"/>
  <c r="CT264" i="1"/>
  <c r="CS264" i="1"/>
  <c r="CG264" i="1"/>
  <c r="H264" i="1"/>
  <c r="R264" i="1"/>
  <c r="Q264" i="1"/>
  <c r="P264" i="1"/>
  <c r="S264" i="1"/>
  <c r="CF264" i="1"/>
  <c r="CE264" i="1"/>
  <c r="CD264" i="1"/>
  <c r="BL264" i="1"/>
  <c r="BK264" i="1"/>
  <c r="I264" i="1"/>
  <c r="FU263" i="1"/>
  <c r="FV263" i="1"/>
  <c r="EU263" i="1"/>
  <c r="ET263" i="1"/>
  <c r="ES263" i="1"/>
  <c r="DY263" i="1"/>
  <c r="DX263" i="1"/>
  <c r="DW263" i="1"/>
  <c r="DP263" i="1"/>
  <c r="DD263" i="1"/>
  <c r="DF263" i="1"/>
  <c r="CR263" i="1"/>
  <c r="CT263" i="1"/>
  <c r="CS263" i="1"/>
  <c r="CG263" i="1"/>
  <c r="H263" i="1"/>
  <c r="R263" i="1"/>
  <c r="Q263" i="1"/>
  <c r="P263" i="1"/>
  <c r="S263" i="1"/>
  <c r="CF263" i="1"/>
  <c r="CE263" i="1"/>
  <c r="CD263" i="1"/>
  <c r="BL263" i="1"/>
  <c r="BK263" i="1"/>
  <c r="I263" i="1"/>
  <c r="DW262" i="1"/>
  <c r="FU262" i="1"/>
  <c r="FV262" i="1"/>
  <c r="EU262" i="1"/>
  <c r="ET262" i="1"/>
  <c r="ES262" i="1"/>
  <c r="DY262" i="1"/>
  <c r="DP262" i="1"/>
  <c r="DD262" i="1"/>
  <c r="DF262" i="1"/>
  <c r="CR262" i="1"/>
  <c r="CT262" i="1"/>
  <c r="CS262" i="1"/>
  <c r="CG262" i="1"/>
  <c r="H262" i="1"/>
  <c r="R262" i="1"/>
  <c r="Q262" i="1"/>
  <c r="P262" i="1"/>
  <c r="S262" i="1"/>
  <c r="CF262" i="1"/>
  <c r="CE262" i="1"/>
  <c r="CD262" i="1"/>
  <c r="BL262" i="1"/>
  <c r="BK262" i="1"/>
  <c r="I262" i="1"/>
  <c r="FU261" i="1"/>
  <c r="FV261" i="1"/>
  <c r="EU261" i="1"/>
  <c r="ET261" i="1"/>
  <c r="ES261" i="1"/>
  <c r="DY261" i="1"/>
  <c r="DX261" i="1"/>
  <c r="DW261" i="1"/>
  <c r="DP261" i="1"/>
  <c r="DD261" i="1"/>
  <c r="DF261" i="1"/>
  <c r="CR261" i="1"/>
  <c r="CT261" i="1"/>
  <c r="CS261" i="1"/>
  <c r="CG261" i="1"/>
  <c r="H261" i="1"/>
  <c r="R261" i="1"/>
  <c r="Q261" i="1"/>
  <c r="P261" i="1"/>
  <c r="S261" i="1"/>
  <c r="CF261" i="1"/>
  <c r="CE261" i="1"/>
  <c r="CD261" i="1"/>
  <c r="BL261" i="1"/>
  <c r="BK261" i="1"/>
  <c r="I261" i="1"/>
  <c r="FU260" i="1"/>
  <c r="FV260" i="1"/>
  <c r="EU260" i="1"/>
  <c r="ET260" i="1"/>
  <c r="ES260" i="1"/>
  <c r="DY260" i="1"/>
  <c r="DX260" i="1"/>
  <c r="DW260" i="1"/>
  <c r="DP260" i="1"/>
  <c r="DD260" i="1"/>
  <c r="DF260" i="1"/>
  <c r="CR260" i="1"/>
  <c r="CT260" i="1"/>
  <c r="CS260" i="1"/>
  <c r="CG260" i="1"/>
  <c r="H260" i="1"/>
  <c r="R260" i="1"/>
  <c r="Q260" i="1"/>
  <c r="P260" i="1"/>
  <c r="S260" i="1"/>
  <c r="CF260" i="1"/>
  <c r="CE260" i="1"/>
  <c r="CD260" i="1"/>
  <c r="BL260" i="1"/>
  <c r="BK260" i="1"/>
  <c r="I260" i="1"/>
  <c r="FU259" i="1"/>
  <c r="FV259" i="1"/>
  <c r="EU259" i="1"/>
  <c r="ET259" i="1"/>
  <c r="ES259" i="1"/>
  <c r="DY259" i="1"/>
  <c r="DX259" i="1"/>
  <c r="DW259" i="1"/>
  <c r="DP259" i="1"/>
  <c r="DD259" i="1"/>
  <c r="DF259" i="1"/>
  <c r="CR259" i="1"/>
  <c r="CT259" i="1"/>
  <c r="CS259" i="1"/>
  <c r="CG259" i="1"/>
  <c r="H259" i="1"/>
  <c r="R259" i="1"/>
  <c r="Q259" i="1"/>
  <c r="P259" i="1"/>
  <c r="S259" i="1"/>
  <c r="CF259" i="1"/>
  <c r="CE259" i="1"/>
  <c r="CD259" i="1"/>
  <c r="BL259" i="1"/>
  <c r="BK259" i="1"/>
  <c r="I259" i="1"/>
  <c r="FU258" i="1"/>
  <c r="FV258" i="1"/>
  <c r="EU258" i="1"/>
  <c r="ET258" i="1"/>
  <c r="ES258" i="1"/>
  <c r="DY258" i="1"/>
  <c r="DX258" i="1"/>
  <c r="DW258" i="1"/>
  <c r="DP258" i="1"/>
  <c r="DD258" i="1"/>
  <c r="DF258" i="1"/>
  <c r="CR258" i="1"/>
  <c r="CT258" i="1"/>
  <c r="CS258" i="1"/>
  <c r="CG258" i="1"/>
  <c r="H258" i="1"/>
  <c r="R258" i="1"/>
  <c r="Q258" i="1"/>
  <c r="P258" i="1"/>
  <c r="S258" i="1"/>
  <c r="CF258" i="1"/>
  <c r="CE258" i="1"/>
  <c r="CD258" i="1"/>
  <c r="BL258" i="1"/>
  <c r="BK258" i="1"/>
  <c r="I258" i="1"/>
  <c r="DW257" i="1"/>
  <c r="FU257" i="1"/>
  <c r="FV257" i="1"/>
  <c r="EU257" i="1"/>
  <c r="ET257" i="1"/>
  <c r="ES257" i="1"/>
  <c r="DY257" i="1"/>
  <c r="DX257" i="1"/>
  <c r="DP257" i="1"/>
  <c r="DD257" i="1"/>
  <c r="DF257" i="1"/>
  <c r="CR257" i="1"/>
  <c r="CT257" i="1"/>
  <c r="CS257" i="1"/>
  <c r="CG257" i="1"/>
  <c r="H257" i="1"/>
  <c r="R257" i="1"/>
  <c r="Q257" i="1"/>
  <c r="P257" i="1"/>
  <c r="S257" i="1"/>
  <c r="CF257" i="1"/>
  <c r="CE257" i="1"/>
  <c r="CD257" i="1"/>
  <c r="BL257" i="1"/>
  <c r="BK257" i="1"/>
  <c r="I257" i="1"/>
  <c r="FU256" i="1"/>
  <c r="FV256" i="1"/>
  <c r="EU256" i="1"/>
  <c r="ET256" i="1"/>
  <c r="ES256" i="1"/>
  <c r="DY256" i="1"/>
  <c r="DX256" i="1"/>
  <c r="DW256" i="1"/>
  <c r="DP256" i="1"/>
  <c r="DD256" i="1"/>
  <c r="DF256" i="1"/>
  <c r="CR256" i="1"/>
  <c r="CT256" i="1"/>
  <c r="CS256" i="1"/>
  <c r="CG256" i="1"/>
  <c r="H256" i="1"/>
  <c r="R256" i="1"/>
  <c r="Q256" i="1"/>
  <c r="P256" i="1"/>
  <c r="S256" i="1"/>
  <c r="CF256" i="1"/>
  <c r="CE256" i="1"/>
  <c r="CD256" i="1"/>
  <c r="BL256" i="1"/>
  <c r="BK256" i="1"/>
  <c r="I256" i="1"/>
  <c r="FU255" i="1"/>
  <c r="FV255" i="1"/>
  <c r="EU255" i="1"/>
  <c r="ET255" i="1"/>
  <c r="ES255" i="1"/>
  <c r="DY255" i="1"/>
  <c r="DX255" i="1"/>
  <c r="DW255" i="1"/>
  <c r="DP255" i="1"/>
  <c r="DD255" i="1"/>
  <c r="DF255" i="1"/>
  <c r="CR255" i="1"/>
  <c r="CT255" i="1"/>
  <c r="CS255" i="1"/>
  <c r="CG255" i="1"/>
  <c r="H255" i="1"/>
  <c r="R255" i="1"/>
  <c r="Q255" i="1"/>
  <c r="P255" i="1"/>
  <c r="S255" i="1"/>
  <c r="CF255" i="1"/>
  <c r="CE255" i="1"/>
  <c r="CD255" i="1"/>
  <c r="BL255" i="1"/>
  <c r="BK255" i="1"/>
  <c r="I255" i="1"/>
  <c r="DW254" i="1"/>
  <c r="FU254" i="1"/>
  <c r="FV254" i="1"/>
  <c r="EU254" i="1"/>
  <c r="ET254" i="1"/>
  <c r="ES254" i="1"/>
  <c r="DY254" i="1"/>
  <c r="DX254" i="1"/>
  <c r="DP254" i="1"/>
  <c r="DD254" i="1"/>
  <c r="DF254" i="1"/>
  <c r="CR254" i="1"/>
  <c r="CT254" i="1"/>
  <c r="CS254" i="1"/>
  <c r="CG254" i="1"/>
  <c r="H254" i="1"/>
  <c r="R254" i="1"/>
  <c r="Q254" i="1"/>
  <c r="P254" i="1"/>
  <c r="S254" i="1"/>
  <c r="CF254" i="1"/>
  <c r="CE254" i="1"/>
  <c r="CD254" i="1"/>
  <c r="BL254" i="1"/>
  <c r="BK254" i="1"/>
  <c r="I254" i="1"/>
  <c r="FU253" i="1"/>
  <c r="FV253" i="1"/>
  <c r="EU253" i="1"/>
  <c r="ET253" i="1"/>
  <c r="ES253" i="1"/>
  <c r="DY253" i="1"/>
  <c r="DX253" i="1"/>
  <c r="DW253" i="1"/>
  <c r="DP253" i="1"/>
  <c r="DD253" i="1"/>
  <c r="DF253" i="1"/>
  <c r="CR253" i="1"/>
  <c r="CT253" i="1"/>
  <c r="CS253" i="1"/>
  <c r="CG253" i="1"/>
  <c r="H253" i="1"/>
  <c r="R253" i="1"/>
  <c r="Q253" i="1"/>
  <c r="P253" i="1"/>
  <c r="S253" i="1"/>
  <c r="CF253" i="1"/>
  <c r="CE253" i="1"/>
  <c r="CD253" i="1"/>
  <c r="BL253" i="1"/>
  <c r="BK253" i="1"/>
  <c r="I253" i="1"/>
  <c r="FU252" i="1"/>
  <c r="FV252" i="1"/>
  <c r="EU252" i="1"/>
  <c r="ET252" i="1"/>
  <c r="ES252" i="1"/>
  <c r="DY252" i="1"/>
  <c r="DX252" i="1"/>
  <c r="DW252" i="1"/>
  <c r="DP252" i="1"/>
  <c r="DD252" i="1"/>
  <c r="DF252" i="1"/>
  <c r="CR252" i="1"/>
  <c r="CT252" i="1"/>
  <c r="CS252" i="1"/>
  <c r="CG252" i="1"/>
  <c r="H252" i="1"/>
  <c r="R252" i="1"/>
  <c r="Q252" i="1"/>
  <c r="P252" i="1"/>
  <c r="S252" i="1"/>
  <c r="CF252" i="1"/>
  <c r="CE252" i="1"/>
  <c r="CD252" i="1"/>
  <c r="BL252" i="1"/>
  <c r="BK252" i="1"/>
  <c r="I252" i="1"/>
  <c r="FU251" i="1"/>
  <c r="FV251" i="1"/>
  <c r="EU251" i="1"/>
  <c r="ET251" i="1"/>
  <c r="ES251" i="1"/>
  <c r="DY251" i="1"/>
  <c r="DX251" i="1"/>
  <c r="DW251" i="1"/>
  <c r="DP251" i="1"/>
  <c r="DD251" i="1"/>
  <c r="DF251" i="1"/>
  <c r="CR251" i="1"/>
  <c r="CT251" i="1"/>
  <c r="CS251" i="1"/>
  <c r="CG251" i="1"/>
  <c r="H251" i="1"/>
  <c r="R251" i="1"/>
  <c r="Q251" i="1"/>
  <c r="P251" i="1"/>
  <c r="S251" i="1"/>
  <c r="CF251" i="1"/>
  <c r="CE251" i="1"/>
  <c r="CD251" i="1"/>
  <c r="BL251" i="1"/>
  <c r="BK251" i="1"/>
  <c r="I251" i="1"/>
  <c r="FU250" i="1"/>
  <c r="FV250" i="1"/>
  <c r="EU250" i="1"/>
  <c r="ET250" i="1"/>
  <c r="ES250" i="1"/>
  <c r="DY250" i="1"/>
  <c r="DX250" i="1"/>
  <c r="DW250" i="1"/>
  <c r="DP250" i="1"/>
  <c r="DD250" i="1"/>
  <c r="DF250" i="1"/>
  <c r="CR250" i="1"/>
  <c r="CT250" i="1"/>
  <c r="CS250" i="1"/>
  <c r="CG250" i="1"/>
  <c r="H250" i="1"/>
  <c r="R250" i="1"/>
  <c r="Q250" i="1"/>
  <c r="P250" i="1"/>
  <c r="S250" i="1"/>
  <c r="CF250" i="1"/>
  <c r="CE250" i="1"/>
  <c r="CD250" i="1"/>
  <c r="BL250" i="1"/>
  <c r="BK250" i="1"/>
  <c r="I250" i="1"/>
  <c r="FU249" i="1"/>
  <c r="FV249" i="1"/>
  <c r="EU249" i="1"/>
  <c r="ET249" i="1"/>
  <c r="ES249" i="1"/>
  <c r="DY249" i="1"/>
  <c r="DX249" i="1"/>
  <c r="DW249" i="1"/>
  <c r="DP249" i="1"/>
  <c r="DD249" i="1"/>
  <c r="DF249" i="1"/>
  <c r="CR249" i="1"/>
  <c r="CT249" i="1"/>
  <c r="CS249" i="1"/>
  <c r="CG249" i="1"/>
  <c r="H249" i="1"/>
  <c r="R249" i="1"/>
  <c r="Q249" i="1"/>
  <c r="P249" i="1"/>
  <c r="S249" i="1"/>
  <c r="CF249" i="1"/>
  <c r="CE249" i="1"/>
  <c r="CD249" i="1"/>
  <c r="BL249" i="1"/>
  <c r="BK249" i="1"/>
  <c r="I249" i="1"/>
  <c r="DW248" i="1"/>
  <c r="FU248" i="1"/>
  <c r="FV248" i="1"/>
  <c r="EU248" i="1"/>
  <c r="ET248" i="1"/>
  <c r="ES248" i="1"/>
  <c r="DY248" i="1"/>
  <c r="DP248" i="1"/>
  <c r="DD248" i="1"/>
  <c r="DF248" i="1"/>
  <c r="CR248" i="1"/>
  <c r="CT248" i="1"/>
  <c r="CS248" i="1"/>
  <c r="CG248" i="1"/>
  <c r="H248" i="1"/>
  <c r="R248" i="1"/>
  <c r="Q248" i="1"/>
  <c r="P248" i="1"/>
  <c r="S248" i="1"/>
  <c r="CF248" i="1"/>
  <c r="CE248" i="1"/>
  <c r="CD248" i="1"/>
  <c r="BL248" i="1"/>
  <c r="BK248" i="1"/>
  <c r="I248" i="1"/>
  <c r="FU247" i="1"/>
  <c r="FV247" i="1"/>
  <c r="EU247" i="1"/>
  <c r="ET247" i="1"/>
  <c r="ES247" i="1"/>
  <c r="DY247" i="1"/>
  <c r="DW247" i="1"/>
  <c r="DP247" i="1"/>
  <c r="DD247" i="1"/>
  <c r="DF247" i="1"/>
  <c r="CR247" i="1"/>
  <c r="CT247" i="1"/>
  <c r="CS247" i="1"/>
  <c r="CG247" i="1"/>
  <c r="H247" i="1"/>
  <c r="R247" i="1"/>
  <c r="Q247" i="1"/>
  <c r="P247" i="1"/>
  <c r="S247" i="1"/>
  <c r="CF247" i="1"/>
  <c r="CE247" i="1"/>
  <c r="CD247" i="1"/>
  <c r="BL247" i="1"/>
  <c r="BK247" i="1"/>
  <c r="I247" i="1"/>
  <c r="FU246" i="1"/>
  <c r="FV246" i="1"/>
  <c r="EU246" i="1"/>
  <c r="ET246" i="1"/>
  <c r="ES246" i="1"/>
  <c r="DY246" i="1"/>
  <c r="DX246" i="1"/>
  <c r="DW246" i="1"/>
  <c r="DP246" i="1"/>
  <c r="DD246" i="1"/>
  <c r="DF246" i="1"/>
  <c r="CR246" i="1"/>
  <c r="CT246" i="1"/>
  <c r="CS246" i="1"/>
  <c r="CG246" i="1"/>
  <c r="H246" i="1"/>
  <c r="R246" i="1"/>
  <c r="Q246" i="1"/>
  <c r="P246" i="1"/>
  <c r="S246" i="1"/>
  <c r="CF246" i="1"/>
  <c r="CE246" i="1"/>
  <c r="CD246" i="1"/>
  <c r="BL246" i="1"/>
  <c r="BK246" i="1"/>
  <c r="I246" i="1"/>
  <c r="FU245" i="1"/>
  <c r="FV245" i="1"/>
  <c r="EU245" i="1"/>
  <c r="ET245" i="1"/>
  <c r="ES245" i="1"/>
  <c r="DY245" i="1"/>
  <c r="DX245" i="1"/>
  <c r="DW245" i="1"/>
  <c r="DP245" i="1"/>
  <c r="DD245" i="1"/>
  <c r="DF245" i="1"/>
  <c r="CR245" i="1"/>
  <c r="CT245" i="1"/>
  <c r="CS245" i="1"/>
  <c r="CG245" i="1"/>
  <c r="H245" i="1"/>
  <c r="R245" i="1"/>
  <c r="Q245" i="1"/>
  <c r="P245" i="1"/>
  <c r="S245" i="1"/>
  <c r="CF245" i="1"/>
  <c r="CE245" i="1"/>
  <c r="CD245" i="1"/>
  <c r="BL245" i="1"/>
  <c r="BK245" i="1"/>
  <c r="I245" i="1"/>
  <c r="DW244" i="1"/>
  <c r="FU244" i="1"/>
  <c r="FV244" i="1"/>
  <c r="EU244" i="1"/>
  <c r="ET244" i="1"/>
  <c r="ES244" i="1"/>
  <c r="DY244" i="1"/>
  <c r="DX244" i="1"/>
  <c r="DP244" i="1"/>
  <c r="DD244" i="1"/>
  <c r="DF244" i="1"/>
  <c r="CR244" i="1"/>
  <c r="CG244" i="1"/>
  <c r="H244" i="1"/>
  <c r="R244" i="1"/>
  <c r="Q244" i="1"/>
  <c r="P244" i="1"/>
  <c r="S244" i="1"/>
  <c r="CF244" i="1"/>
  <c r="CE244" i="1"/>
  <c r="CD244" i="1"/>
  <c r="BL244" i="1"/>
  <c r="BK244" i="1"/>
  <c r="I244" i="1"/>
  <c r="FU243" i="1"/>
  <c r="FV243" i="1"/>
  <c r="EU243" i="1"/>
  <c r="ET243" i="1"/>
  <c r="ES243" i="1"/>
  <c r="DY243" i="1"/>
  <c r="DX243" i="1"/>
  <c r="DW243" i="1"/>
  <c r="DP243" i="1"/>
  <c r="DD243" i="1"/>
  <c r="DF243" i="1"/>
  <c r="CR243" i="1"/>
  <c r="CT243" i="1"/>
  <c r="CS243" i="1"/>
  <c r="CG243" i="1"/>
  <c r="H243" i="1"/>
  <c r="R243" i="1"/>
  <c r="Q243" i="1"/>
  <c r="P243" i="1"/>
  <c r="S243" i="1"/>
  <c r="CF243" i="1"/>
  <c r="CE243" i="1"/>
  <c r="CD243" i="1"/>
  <c r="BL243" i="1"/>
  <c r="BK243" i="1"/>
  <c r="I243" i="1"/>
  <c r="FU242" i="1"/>
  <c r="FV242" i="1"/>
  <c r="EU242" i="1"/>
  <c r="ET242" i="1"/>
  <c r="ES242" i="1"/>
  <c r="DY242" i="1"/>
  <c r="DX242" i="1"/>
  <c r="DW242" i="1"/>
  <c r="DP242" i="1"/>
  <c r="DD242" i="1"/>
  <c r="DF242" i="1"/>
  <c r="CR242" i="1"/>
  <c r="CT242" i="1"/>
  <c r="CS242" i="1"/>
  <c r="CG242" i="1"/>
  <c r="H242" i="1"/>
  <c r="R242" i="1"/>
  <c r="Q242" i="1"/>
  <c r="P242" i="1"/>
  <c r="S242" i="1"/>
  <c r="CF242" i="1"/>
  <c r="CE242" i="1"/>
  <c r="CD242" i="1"/>
  <c r="BL242" i="1"/>
  <c r="BK242" i="1"/>
  <c r="I242" i="1"/>
  <c r="FU241" i="1"/>
  <c r="FV241" i="1"/>
  <c r="EU241" i="1"/>
  <c r="ET241" i="1"/>
  <c r="ES241" i="1"/>
  <c r="DY241" i="1"/>
  <c r="DW241" i="1"/>
  <c r="DP241" i="1"/>
  <c r="DD241" i="1"/>
  <c r="DF241" i="1"/>
  <c r="CR241" i="1"/>
  <c r="CT241" i="1"/>
  <c r="CS241" i="1"/>
  <c r="CG241" i="1"/>
  <c r="H241" i="1"/>
  <c r="R241" i="1"/>
  <c r="Q241" i="1"/>
  <c r="P241" i="1"/>
  <c r="S241" i="1"/>
  <c r="CF241" i="1"/>
  <c r="CE241" i="1"/>
  <c r="CD241" i="1"/>
  <c r="BL241" i="1"/>
  <c r="BK241" i="1"/>
  <c r="I241" i="1"/>
  <c r="FU240" i="1"/>
  <c r="FV240" i="1"/>
  <c r="EU240" i="1"/>
  <c r="ET240" i="1"/>
  <c r="ES240" i="1"/>
  <c r="DY240" i="1"/>
  <c r="DX240" i="1"/>
  <c r="DW240" i="1"/>
  <c r="DP240" i="1"/>
  <c r="DD240" i="1"/>
  <c r="DF240" i="1"/>
  <c r="CR240" i="1"/>
  <c r="CT240" i="1"/>
  <c r="CS240" i="1"/>
  <c r="CG240" i="1"/>
  <c r="H240" i="1"/>
  <c r="R240" i="1"/>
  <c r="Q240" i="1"/>
  <c r="P240" i="1"/>
  <c r="S240" i="1"/>
  <c r="CF240" i="1"/>
  <c r="CE240" i="1"/>
  <c r="CD240" i="1"/>
  <c r="BL240" i="1"/>
  <c r="BK240" i="1"/>
  <c r="I240" i="1"/>
  <c r="FU239" i="1"/>
  <c r="FV239" i="1"/>
  <c r="EU239" i="1"/>
  <c r="ET239" i="1"/>
  <c r="ES239" i="1"/>
  <c r="DY239" i="1"/>
  <c r="DX239" i="1"/>
  <c r="DW239" i="1"/>
  <c r="DP239" i="1"/>
  <c r="DD239" i="1"/>
  <c r="DF239" i="1"/>
  <c r="CR239" i="1"/>
  <c r="CT239" i="1"/>
  <c r="CS239" i="1"/>
  <c r="CG239" i="1"/>
  <c r="H239" i="1"/>
  <c r="R239" i="1"/>
  <c r="Q239" i="1"/>
  <c r="P239" i="1"/>
  <c r="S239" i="1"/>
  <c r="CF239" i="1"/>
  <c r="CE239" i="1"/>
  <c r="CD239" i="1"/>
  <c r="BL239" i="1"/>
  <c r="BK239" i="1"/>
  <c r="I239" i="1"/>
  <c r="FU238" i="1"/>
  <c r="FV238" i="1"/>
  <c r="EU238" i="1"/>
  <c r="ET238" i="1"/>
  <c r="ES238" i="1"/>
  <c r="DY238" i="1"/>
  <c r="DX238" i="1"/>
  <c r="DW238" i="1"/>
  <c r="DP238" i="1"/>
  <c r="DD238" i="1"/>
  <c r="DF238" i="1"/>
  <c r="CR238" i="1"/>
  <c r="CT238" i="1"/>
  <c r="CS238" i="1"/>
  <c r="CG238" i="1"/>
  <c r="H238" i="1"/>
  <c r="R238" i="1"/>
  <c r="Q238" i="1"/>
  <c r="P238" i="1"/>
  <c r="S238" i="1"/>
  <c r="CF238" i="1"/>
  <c r="CE238" i="1"/>
  <c r="CD238" i="1"/>
  <c r="BL238" i="1"/>
  <c r="BK238" i="1"/>
  <c r="I238" i="1"/>
  <c r="FU237" i="1"/>
  <c r="FV237" i="1"/>
  <c r="EU237" i="1"/>
  <c r="ET237" i="1"/>
  <c r="ES237" i="1"/>
  <c r="DY237" i="1"/>
  <c r="DX237" i="1"/>
  <c r="DW237" i="1"/>
  <c r="DP237" i="1"/>
  <c r="DD237" i="1"/>
  <c r="DF237" i="1"/>
  <c r="CR237" i="1"/>
  <c r="CT237" i="1"/>
  <c r="CS237" i="1"/>
  <c r="CG237" i="1"/>
  <c r="H237" i="1"/>
  <c r="R237" i="1"/>
  <c r="Q237" i="1"/>
  <c r="P237" i="1"/>
  <c r="S237" i="1"/>
  <c r="CF237" i="1"/>
  <c r="CE237" i="1"/>
  <c r="CD237" i="1"/>
  <c r="BL237" i="1"/>
  <c r="BK237" i="1"/>
  <c r="I237" i="1"/>
  <c r="FU236" i="1"/>
  <c r="FV236" i="1"/>
  <c r="EU236" i="1"/>
  <c r="ET236" i="1"/>
  <c r="ES236" i="1"/>
  <c r="DY236" i="1"/>
  <c r="DX236" i="1"/>
  <c r="DW236" i="1"/>
  <c r="DP236" i="1"/>
  <c r="DD236" i="1"/>
  <c r="DF236" i="1"/>
  <c r="CR236" i="1"/>
  <c r="CT236" i="1"/>
  <c r="CS236" i="1"/>
  <c r="CG236" i="1"/>
  <c r="H236" i="1"/>
  <c r="R236" i="1"/>
  <c r="Q236" i="1"/>
  <c r="P236" i="1"/>
  <c r="S236" i="1"/>
  <c r="CF236" i="1"/>
  <c r="CE236" i="1"/>
  <c r="CD236" i="1"/>
  <c r="BL236" i="1"/>
  <c r="BK236" i="1"/>
  <c r="I236" i="1"/>
  <c r="FU235" i="1"/>
  <c r="FV235" i="1"/>
  <c r="EU235" i="1"/>
  <c r="ET235" i="1"/>
  <c r="ES235" i="1"/>
  <c r="DY235" i="1"/>
  <c r="DX235" i="1"/>
  <c r="DW235" i="1"/>
  <c r="DP235" i="1"/>
  <c r="DD235" i="1"/>
  <c r="DF235" i="1"/>
  <c r="CR235" i="1"/>
  <c r="CT235" i="1"/>
  <c r="CS235" i="1"/>
  <c r="CG235" i="1"/>
  <c r="H235" i="1"/>
  <c r="R235" i="1"/>
  <c r="Q235" i="1"/>
  <c r="P235" i="1"/>
  <c r="S235" i="1"/>
  <c r="CF235" i="1"/>
  <c r="CE235" i="1"/>
  <c r="CD235" i="1"/>
  <c r="BL235" i="1"/>
  <c r="BK235" i="1"/>
  <c r="I235" i="1"/>
  <c r="FU234" i="1"/>
  <c r="FV234" i="1"/>
  <c r="EU234" i="1"/>
  <c r="ET234" i="1"/>
  <c r="ES234" i="1"/>
  <c r="DY234" i="1"/>
  <c r="DX234" i="1"/>
  <c r="DW234" i="1"/>
  <c r="DP234" i="1"/>
  <c r="DD234" i="1"/>
  <c r="DF234" i="1"/>
  <c r="CR234" i="1"/>
  <c r="CT234" i="1"/>
  <c r="CS234" i="1"/>
  <c r="CG234" i="1"/>
  <c r="H234" i="1"/>
  <c r="R234" i="1"/>
  <c r="Q234" i="1"/>
  <c r="P234" i="1"/>
  <c r="S234" i="1"/>
  <c r="CF234" i="1"/>
  <c r="CE234" i="1"/>
  <c r="CD234" i="1"/>
  <c r="BL234" i="1"/>
  <c r="BK234" i="1"/>
  <c r="I234" i="1"/>
  <c r="FU233" i="1"/>
  <c r="FV233" i="1"/>
  <c r="EU233" i="1"/>
  <c r="ET233" i="1"/>
  <c r="ES233" i="1"/>
  <c r="DY233" i="1"/>
  <c r="DX233" i="1"/>
  <c r="DW233" i="1"/>
  <c r="DP233" i="1"/>
  <c r="DD233" i="1"/>
  <c r="DF233" i="1"/>
  <c r="CR233" i="1"/>
  <c r="CT233" i="1"/>
  <c r="CS233" i="1"/>
  <c r="CG233" i="1"/>
  <c r="H233" i="1"/>
  <c r="R233" i="1"/>
  <c r="Q233" i="1"/>
  <c r="P233" i="1"/>
  <c r="S233" i="1"/>
  <c r="CF233" i="1"/>
  <c r="CE233" i="1"/>
  <c r="CD233" i="1"/>
  <c r="BL233" i="1"/>
  <c r="BK233" i="1"/>
  <c r="I233" i="1"/>
  <c r="FU232" i="1"/>
  <c r="FV232" i="1"/>
  <c r="EU232" i="1"/>
  <c r="ET232" i="1"/>
  <c r="ES232" i="1"/>
  <c r="DY232" i="1"/>
  <c r="DW232" i="1"/>
  <c r="DP232" i="1"/>
  <c r="DD232" i="1"/>
  <c r="DF232" i="1"/>
  <c r="CR232" i="1"/>
  <c r="CT232" i="1"/>
  <c r="CS232" i="1"/>
  <c r="CG232" i="1"/>
  <c r="H232" i="1"/>
  <c r="R232" i="1"/>
  <c r="Q232" i="1"/>
  <c r="P232" i="1"/>
  <c r="S232" i="1"/>
  <c r="CF232" i="1"/>
  <c r="CE232" i="1"/>
  <c r="CD232" i="1"/>
  <c r="BL232" i="1"/>
  <c r="BK232" i="1"/>
  <c r="I232" i="1"/>
  <c r="FU231" i="1"/>
  <c r="FV231" i="1"/>
  <c r="EU231" i="1"/>
  <c r="ET231" i="1"/>
  <c r="ES231" i="1"/>
  <c r="DY231" i="1"/>
  <c r="DX231" i="1"/>
  <c r="DW231" i="1"/>
  <c r="DP231" i="1"/>
  <c r="DD231" i="1"/>
  <c r="DF231" i="1"/>
  <c r="CR231" i="1"/>
  <c r="CT231" i="1"/>
  <c r="CS231" i="1"/>
  <c r="CG231" i="1"/>
  <c r="H231" i="1"/>
  <c r="R231" i="1"/>
  <c r="Q231" i="1"/>
  <c r="P231" i="1"/>
  <c r="S231" i="1"/>
  <c r="CF231" i="1"/>
  <c r="CE231" i="1"/>
  <c r="CD231" i="1"/>
  <c r="BL231" i="1"/>
  <c r="BK231" i="1"/>
  <c r="I231" i="1"/>
  <c r="DW230" i="1"/>
  <c r="FU230" i="1"/>
  <c r="FV230" i="1"/>
  <c r="EU230" i="1"/>
  <c r="ET230" i="1"/>
  <c r="ES230" i="1"/>
  <c r="DY230" i="1"/>
  <c r="DX230" i="1"/>
  <c r="DP230" i="1"/>
  <c r="DD230" i="1"/>
  <c r="DF230" i="1"/>
  <c r="CR230" i="1"/>
  <c r="CT230" i="1"/>
  <c r="CS230" i="1"/>
  <c r="CG230" i="1"/>
  <c r="H230" i="1"/>
  <c r="R230" i="1"/>
  <c r="Q230" i="1"/>
  <c r="P230" i="1"/>
  <c r="S230" i="1"/>
  <c r="CF230" i="1"/>
  <c r="CE230" i="1"/>
  <c r="CD230" i="1"/>
  <c r="BL230" i="1"/>
  <c r="BK230" i="1"/>
  <c r="I230" i="1"/>
  <c r="DW229" i="1"/>
  <c r="FU229" i="1"/>
  <c r="FV229" i="1"/>
  <c r="EU229" i="1"/>
  <c r="ET229" i="1"/>
  <c r="ES229" i="1"/>
  <c r="DY229" i="1"/>
  <c r="DX229" i="1"/>
  <c r="DP229" i="1"/>
  <c r="DD229" i="1"/>
  <c r="DF229" i="1"/>
  <c r="CR229" i="1"/>
  <c r="CT229" i="1"/>
  <c r="CS229" i="1"/>
  <c r="CG229" i="1"/>
  <c r="H229" i="1"/>
  <c r="R229" i="1"/>
  <c r="Q229" i="1"/>
  <c r="P229" i="1"/>
  <c r="S229" i="1"/>
  <c r="CF229" i="1"/>
  <c r="CE229" i="1"/>
  <c r="CD229" i="1"/>
  <c r="BL229" i="1"/>
  <c r="BK229" i="1"/>
  <c r="I229" i="1"/>
  <c r="FU228" i="1"/>
  <c r="FV228" i="1"/>
  <c r="EU228" i="1"/>
  <c r="ET228" i="1"/>
  <c r="ES228" i="1"/>
  <c r="DY228" i="1"/>
  <c r="DX228" i="1"/>
  <c r="DW228" i="1"/>
  <c r="DP228" i="1"/>
  <c r="DD228" i="1"/>
  <c r="DF228" i="1"/>
  <c r="CR228" i="1"/>
  <c r="CT228" i="1"/>
  <c r="CS228" i="1"/>
  <c r="CG228" i="1"/>
  <c r="H228" i="1"/>
  <c r="R228" i="1"/>
  <c r="Q228" i="1"/>
  <c r="P228" i="1"/>
  <c r="S228" i="1"/>
  <c r="CF228" i="1"/>
  <c r="CE228" i="1"/>
  <c r="CD228" i="1"/>
  <c r="BL228" i="1"/>
  <c r="BK228" i="1"/>
  <c r="I228" i="1"/>
  <c r="DW227" i="1"/>
  <c r="FU227" i="1"/>
  <c r="FV227" i="1"/>
  <c r="EU227" i="1"/>
  <c r="ET227" i="1"/>
  <c r="ES227" i="1"/>
  <c r="DY227" i="1"/>
  <c r="DX227" i="1"/>
  <c r="DP227" i="1"/>
  <c r="DD227" i="1"/>
  <c r="DF227" i="1"/>
  <c r="CR227" i="1"/>
  <c r="CT227" i="1"/>
  <c r="CS227" i="1"/>
  <c r="CG227" i="1"/>
  <c r="H227" i="1"/>
  <c r="R227" i="1"/>
  <c r="Q227" i="1"/>
  <c r="P227" i="1"/>
  <c r="S227" i="1"/>
  <c r="CF227" i="1"/>
  <c r="CE227" i="1"/>
  <c r="CD227" i="1"/>
  <c r="BL227" i="1"/>
  <c r="BK227" i="1"/>
  <c r="I227" i="1"/>
  <c r="FU226" i="1"/>
  <c r="FV226" i="1"/>
  <c r="EU226" i="1"/>
  <c r="ET226" i="1"/>
  <c r="ES226" i="1"/>
  <c r="DY226" i="1"/>
  <c r="DX226" i="1"/>
  <c r="DW226" i="1"/>
  <c r="DP226" i="1"/>
  <c r="DD226" i="1"/>
  <c r="DF226" i="1"/>
  <c r="CR226" i="1"/>
  <c r="CT226" i="1"/>
  <c r="CS226" i="1"/>
  <c r="CG226" i="1"/>
  <c r="H226" i="1"/>
  <c r="R226" i="1"/>
  <c r="Q226" i="1"/>
  <c r="P226" i="1"/>
  <c r="S226" i="1"/>
  <c r="CF226" i="1"/>
  <c r="CE226" i="1"/>
  <c r="CD226" i="1"/>
  <c r="BL226" i="1"/>
  <c r="BK226" i="1"/>
  <c r="I226" i="1"/>
  <c r="DW225" i="1"/>
  <c r="FU225" i="1"/>
  <c r="FV225" i="1"/>
  <c r="EU225" i="1"/>
  <c r="ET225" i="1"/>
  <c r="ES225" i="1"/>
  <c r="DY225" i="1"/>
  <c r="DX225" i="1"/>
  <c r="DP225" i="1"/>
  <c r="DD225" i="1"/>
  <c r="DF225" i="1"/>
  <c r="CR225" i="1"/>
  <c r="CT225" i="1"/>
  <c r="CS225" i="1"/>
  <c r="CG225" i="1"/>
  <c r="H225" i="1"/>
  <c r="R225" i="1"/>
  <c r="Q225" i="1"/>
  <c r="P225" i="1"/>
  <c r="S225" i="1"/>
  <c r="CF225" i="1"/>
  <c r="CE225" i="1"/>
  <c r="CD225" i="1"/>
  <c r="BL225" i="1"/>
  <c r="BK225" i="1"/>
  <c r="I225" i="1"/>
  <c r="FU224" i="1"/>
  <c r="FV224" i="1"/>
  <c r="EU224" i="1"/>
  <c r="ET224" i="1"/>
  <c r="ES224" i="1"/>
  <c r="DY224" i="1"/>
  <c r="DX224" i="1"/>
  <c r="DW224" i="1"/>
  <c r="DP224" i="1"/>
  <c r="DD224" i="1"/>
  <c r="DF224" i="1"/>
  <c r="CR224" i="1"/>
  <c r="CT224" i="1"/>
  <c r="CS224" i="1"/>
  <c r="CG224" i="1"/>
  <c r="H224" i="1"/>
  <c r="R224" i="1"/>
  <c r="Q224" i="1"/>
  <c r="P224" i="1"/>
  <c r="S224" i="1"/>
  <c r="CF224" i="1"/>
  <c r="CE224" i="1"/>
  <c r="CD224" i="1"/>
  <c r="BL224" i="1"/>
  <c r="BK224" i="1"/>
  <c r="I224" i="1"/>
  <c r="FU223" i="1"/>
  <c r="FV223" i="1"/>
  <c r="EU223" i="1"/>
  <c r="ET223" i="1"/>
  <c r="ES223" i="1"/>
  <c r="DY223" i="1"/>
  <c r="DX223" i="1"/>
  <c r="DW223" i="1"/>
  <c r="DP223" i="1"/>
  <c r="DD223" i="1"/>
  <c r="DF223" i="1"/>
  <c r="CR223" i="1"/>
  <c r="CT223" i="1"/>
  <c r="CS223" i="1"/>
  <c r="CG223" i="1"/>
  <c r="H223" i="1"/>
  <c r="R223" i="1"/>
  <c r="Q223" i="1"/>
  <c r="P223" i="1"/>
  <c r="S223" i="1"/>
  <c r="CF223" i="1"/>
  <c r="CE223" i="1"/>
  <c r="CD223" i="1"/>
  <c r="BL223" i="1"/>
  <c r="BK223" i="1"/>
  <c r="I223" i="1"/>
  <c r="FU222" i="1"/>
  <c r="FV222" i="1"/>
  <c r="EU222" i="1"/>
  <c r="ET222" i="1"/>
  <c r="ES222" i="1"/>
  <c r="DY222" i="1"/>
  <c r="DX222" i="1"/>
  <c r="DW222" i="1"/>
  <c r="DP222" i="1"/>
  <c r="DD222" i="1"/>
  <c r="DF222" i="1"/>
  <c r="CR222" i="1"/>
  <c r="CT222" i="1"/>
  <c r="CS222" i="1"/>
  <c r="CG222" i="1"/>
  <c r="H222" i="1"/>
  <c r="R222" i="1"/>
  <c r="Q222" i="1"/>
  <c r="P222" i="1"/>
  <c r="S222" i="1"/>
  <c r="CF222" i="1"/>
  <c r="CE222" i="1"/>
  <c r="CD222" i="1"/>
  <c r="BL222" i="1"/>
  <c r="BK222" i="1"/>
  <c r="I222" i="1"/>
  <c r="FU221" i="1"/>
  <c r="FV221" i="1"/>
  <c r="EU221" i="1"/>
  <c r="ET221" i="1"/>
  <c r="ES221" i="1"/>
  <c r="DY221" i="1"/>
  <c r="DX221" i="1"/>
  <c r="DW221" i="1"/>
  <c r="DP221" i="1"/>
  <c r="DD221" i="1"/>
  <c r="DF221" i="1"/>
  <c r="CR221" i="1"/>
  <c r="CT221" i="1"/>
  <c r="CS221" i="1"/>
  <c r="CG221" i="1"/>
  <c r="H221" i="1"/>
  <c r="R221" i="1"/>
  <c r="Q221" i="1"/>
  <c r="P221" i="1"/>
  <c r="S221" i="1"/>
  <c r="CF221" i="1"/>
  <c r="CE221" i="1"/>
  <c r="CD221" i="1"/>
  <c r="BL221" i="1"/>
  <c r="BK221" i="1"/>
  <c r="I221" i="1"/>
  <c r="DW220" i="1"/>
  <c r="FU220" i="1"/>
  <c r="FV220" i="1"/>
  <c r="EU220" i="1"/>
  <c r="ET220" i="1"/>
  <c r="ES220" i="1"/>
  <c r="DY220" i="1"/>
  <c r="DP220" i="1"/>
  <c r="DD220" i="1"/>
  <c r="DF220" i="1"/>
  <c r="CR220" i="1"/>
  <c r="CT220" i="1"/>
  <c r="CS220" i="1"/>
  <c r="CG220" i="1"/>
  <c r="H220" i="1"/>
  <c r="R220" i="1"/>
  <c r="Q220" i="1"/>
  <c r="P220" i="1"/>
  <c r="S220" i="1"/>
  <c r="CF220" i="1"/>
  <c r="CE220" i="1"/>
  <c r="CD220" i="1"/>
  <c r="BL220" i="1"/>
  <c r="BK220" i="1"/>
  <c r="I220" i="1"/>
  <c r="FU219" i="1"/>
  <c r="FV219" i="1"/>
  <c r="EU219" i="1"/>
  <c r="ET219" i="1"/>
  <c r="ES219" i="1"/>
  <c r="DY219" i="1"/>
  <c r="DX219" i="1"/>
  <c r="DW219" i="1"/>
  <c r="DP219" i="1"/>
  <c r="DD219" i="1"/>
  <c r="DF219" i="1"/>
  <c r="CR219" i="1"/>
  <c r="CT219" i="1"/>
  <c r="CS219" i="1"/>
  <c r="CG219" i="1"/>
  <c r="H219" i="1"/>
  <c r="R219" i="1"/>
  <c r="Q219" i="1"/>
  <c r="P219" i="1"/>
  <c r="S219" i="1"/>
  <c r="CF219" i="1"/>
  <c r="CE219" i="1"/>
  <c r="CD219" i="1"/>
  <c r="BL219" i="1"/>
  <c r="BK219" i="1"/>
  <c r="I219" i="1"/>
  <c r="FU218" i="1"/>
  <c r="FV218" i="1"/>
  <c r="EU218" i="1"/>
  <c r="ET218" i="1"/>
  <c r="ES218" i="1"/>
  <c r="DY218" i="1"/>
  <c r="DX218" i="1"/>
  <c r="DW218" i="1"/>
  <c r="DP218" i="1"/>
  <c r="DD218" i="1"/>
  <c r="DF218" i="1"/>
  <c r="CR218" i="1"/>
  <c r="CT218" i="1"/>
  <c r="CS218" i="1"/>
  <c r="CG218" i="1"/>
  <c r="H218" i="1"/>
  <c r="R218" i="1"/>
  <c r="Q218" i="1"/>
  <c r="P218" i="1"/>
  <c r="S218" i="1"/>
  <c r="CF218" i="1"/>
  <c r="CE218" i="1"/>
  <c r="CD218" i="1"/>
  <c r="BL218" i="1"/>
  <c r="BK218" i="1"/>
  <c r="I218" i="1"/>
  <c r="DW217" i="1"/>
  <c r="FU217" i="1"/>
  <c r="FV217" i="1"/>
  <c r="EU217" i="1"/>
  <c r="ET217" i="1"/>
  <c r="ES217" i="1"/>
  <c r="DY217" i="1"/>
  <c r="DX217" i="1"/>
  <c r="DP217" i="1"/>
  <c r="DD217" i="1"/>
  <c r="DF217" i="1"/>
  <c r="CR217" i="1"/>
  <c r="CT217" i="1"/>
  <c r="CS217" i="1"/>
  <c r="CG217" i="1"/>
  <c r="H217" i="1"/>
  <c r="R217" i="1"/>
  <c r="Q217" i="1"/>
  <c r="P217" i="1"/>
  <c r="S217" i="1"/>
  <c r="CF217" i="1"/>
  <c r="CE217" i="1"/>
  <c r="CD217" i="1"/>
  <c r="BL217" i="1"/>
  <c r="BK217" i="1"/>
  <c r="I217" i="1"/>
  <c r="FU216" i="1"/>
  <c r="FV216" i="1"/>
  <c r="EU216" i="1"/>
  <c r="ET216" i="1"/>
  <c r="ES216" i="1"/>
  <c r="DY216" i="1"/>
  <c r="DX216" i="1"/>
  <c r="DW216" i="1"/>
  <c r="DP216" i="1"/>
  <c r="DD216" i="1"/>
  <c r="DF216" i="1"/>
  <c r="CR216" i="1"/>
  <c r="CT216" i="1"/>
  <c r="CS216" i="1"/>
  <c r="CG216" i="1"/>
  <c r="H216" i="1"/>
  <c r="R216" i="1"/>
  <c r="Q216" i="1"/>
  <c r="P216" i="1"/>
  <c r="S216" i="1"/>
  <c r="CF216" i="1"/>
  <c r="CE216" i="1"/>
  <c r="CD216" i="1"/>
  <c r="BL216" i="1"/>
  <c r="BK216" i="1"/>
  <c r="I216" i="1"/>
  <c r="FU215" i="1"/>
  <c r="FV215" i="1"/>
  <c r="EU215" i="1"/>
  <c r="ET215" i="1"/>
  <c r="ES215" i="1"/>
  <c r="DY215" i="1"/>
  <c r="DX215" i="1"/>
  <c r="DW215" i="1"/>
  <c r="DP215" i="1"/>
  <c r="DD215" i="1"/>
  <c r="DF215" i="1"/>
  <c r="CR215" i="1"/>
  <c r="CT215" i="1"/>
  <c r="CS215" i="1"/>
  <c r="CG215" i="1"/>
  <c r="H215" i="1"/>
  <c r="R215" i="1"/>
  <c r="Q215" i="1"/>
  <c r="P215" i="1"/>
  <c r="S215" i="1"/>
  <c r="CF215" i="1"/>
  <c r="CE215" i="1"/>
  <c r="CD215" i="1"/>
  <c r="BL215" i="1"/>
  <c r="BK215" i="1"/>
  <c r="I215" i="1"/>
  <c r="FU214" i="1"/>
  <c r="FV214" i="1"/>
  <c r="EU214" i="1"/>
  <c r="ET214" i="1"/>
  <c r="ES214" i="1"/>
  <c r="DY214" i="1"/>
  <c r="DX214" i="1"/>
  <c r="DW214" i="1"/>
  <c r="DP214" i="1"/>
  <c r="DD214" i="1"/>
  <c r="DF214" i="1"/>
  <c r="CR214" i="1"/>
  <c r="CT214" i="1"/>
  <c r="CS214" i="1"/>
  <c r="CG214" i="1"/>
  <c r="H214" i="1"/>
  <c r="R214" i="1"/>
  <c r="Q214" i="1"/>
  <c r="P214" i="1"/>
  <c r="S214" i="1"/>
  <c r="CF214" i="1"/>
  <c r="CE214" i="1"/>
  <c r="CD214" i="1"/>
  <c r="BL214" i="1"/>
  <c r="BK214" i="1"/>
  <c r="I214" i="1"/>
  <c r="FU213" i="1"/>
  <c r="FV213" i="1"/>
  <c r="EU213" i="1"/>
  <c r="ET213" i="1"/>
  <c r="ES213" i="1"/>
  <c r="DY213" i="1"/>
  <c r="DX213" i="1"/>
  <c r="DW213" i="1"/>
  <c r="DP213" i="1"/>
  <c r="DD213" i="1"/>
  <c r="DF213" i="1"/>
  <c r="CR213" i="1"/>
  <c r="CT213" i="1"/>
  <c r="CS213" i="1"/>
  <c r="CG213" i="1"/>
  <c r="H213" i="1"/>
  <c r="R213" i="1"/>
  <c r="Q213" i="1"/>
  <c r="P213" i="1"/>
  <c r="S213" i="1"/>
  <c r="CF213" i="1"/>
  <c r="CE213" i="1"/>
  <c r="CD213" i="1"/>
  <c r="BL213" i="1"/>
  <c r="BK213" i="1"/>
  <c r="I213" i="1"/>
  <c r="FU212" i="1"/>
  <c r="FV212" i="1"/>
  <c r="EU212" i="1"/>
  <c r="ET212" i="1"/>
  <c r="ES212" i="1"/>
  <c r="DY212" i="1"/>
  <c r="DX212" i="1"/>
  <c r="DW212" i="1"/>
  <c r="DP212" i="1"/>
  <c r="DD212" i="1"/>
  <c r="DF212" i="1"/>
  <c r="CR212" i="1"/>
  <c r="CT212" i="1"/>
  <c r="CS212" i="1"/>
  <c r="CG212" i="1"/>
  <c r="H212" i="1"/>
  <c r="R212" i="1"/>
  <c r="Q212" i="1"/>
  <c r="P212" i="1"/>
  <c r="S212" i="1"/>
  <c r="CF212" i="1"/>
  <c r="CE212" i="1"/>
  <c r="CD212" i="1"/>
  <c r="BL212" i="1"/>
  <c r="BK212" i="1"/>
  <c r="I212" i="1"/>
  <c r="FU211" i="1"/>
  <c r="FV211" i="1"/>
  <c r="EU211" i="1"/>
  <c r="ET211" i="1"/>
  <c r="ES211" i="1"/>
  <c r="DY211" i="1"/>
  <c r="DX211" i="1"/>
  <c r="DW211" i="1"/>
  <c r="DP211" i="1"/>
  <c r="DD211" i="1"/>
  <c r="DF211" i="1"/>
  <c r="CR211" i="1"/>
  <c r="CT211" i="1"/>
  <c r="CS211" i="1"/>
  <c r="CG211" i="1"/>
  <c r="H211" i="1"/>
  <c r="R211" i="1"/>
  <c r="Q211" i="1"/>
  <c r="P211" i="1"/>
  <c r="S211" i="1"/>
  <c r="CF211" i="1"/>
  <c r="CE211" i="1"/>
  <c r="CD211" i="1"/>
  <c r="BL211" i="1"/>
  <c r="BK211" i="1"/>
  <c r="I211" i="1"/>
  <c r="FU210" i="1"/>
  <c r="FV210" i="1"/>
  <c r="EU210" i="1"/>
  <c r="ET210" i="1"/>
  <c r="ES210" i="1"/>
  <c r="DY210" i="1"/>
  <c r="DX210" i="1"/>
  <c r="DW210" i="1"/>
  <c r="DP210" i="1"/>
  <c r="DD210" i="1"/>
  <c r="DF210" i="1"/>
  <c r="CR210" i="1"/>
  <c r="CT210" i="1"/>
  <c r="CS210" i="1"/>
  <c r="CG210" i="1"/>
  <c r="H210" i="1"/>
  <c r="R210" i="1"/>
  <c r="Q210" i="1"/>
  <c r="P210" i="1"/>
  <c r="S210" i="1"/>
  <c r="CF210" i="1"/>
  <c r="CE210" i="1"/>
  <c r="CD210" i="1"/>
  <c r="BL210" i="1"/>
  <c r="BK210" i="1"/>
  <c r="I210" i="1"/>
  <c r="FU209" i="1"/>
  <c r="FV209" i="1"/>
  <c r="EU209" i="1"/>
  <c r="ET209" i="1"/>
  <c r="ES209" i="1"/>
  <c r="DY209" i="1"/>
  <c r="DX209" i="1"/>
  <c r="DW209" i="1"/>
  <c r="DP209" i="1"/>
  <c r="DD209" i="1"/>
  <c r="DF209" i="1"/>
  <c r="CR209" i="1"/>
  <c r="CT209" i="1"/>
  <c r="CS209" i="1"/>
  <c r="CG209" i="1"/>
  <c r="H209" i="1"/>
  <c r="R209" i="1"/>
  <c r="Q209" i="1"/>
  <c r="P209" i="1"/>
  <c r="S209" i="1"/>
  <c r="CF209" i="1"/>
  <c r="CE209" i="1"/>
  <c r="CD209" i="1"/>
  <c r="BL209" i="1"/>
  <c r="BK209" i="1"/>
  <c r="I209" i="1"/>
  <c r="FU208" i="1"/>
  <c r="FV208" i="1"/>
  <c r="EU208" i="1"/>
  <c r="ET208" i="1"/>
  <c r="ES208" i="1"/>
  <c r="DY208" i="1"/>
  <c r="DX208" i="1"/>
  <c r="DW208" i="1"/>
  <c r="DP208" i="1"/>
  <c r="DD208" i="1"/>
  <c r="DF208" i="1"/>
  <c r="CR208" i="1"/>
  <c r="CT208" i="1"/>
  <c r="CS208" i="1"/>
  <c r="CG208" i="1"/>
  <c r="H208" i="1"/>
  <c r="R208" i="1"/>
  <c r="Q208" i="1"/>
  <c r="P208" i="1"/>
  <c r="S208" i="1"/>
  <c r="CF208" i="1"/>
  <c r="CE208" i="1"/>
  <c r="CD208" i="1"/>
  <c r="BL208" i="1"/>
  <c r="BK208" i="1"/>
  <c r="I208" i="1"/>
  <c r="FU207" i="1"/>
  <c r="FV207" i="1"/>
  <c r="EU207" i="1"/>
  <c r="ET207" i="1"/>
  <c r="ES207" i="1"/>
  <c r="DY207" i="1"/>
  <c r="DX207" i="1"/>
  <c r="DW207" i="1"/>
  <c r="DP207" i="1"/>
  <c r="DD207" i="1"/>
  <c r="DF207" i="1"/>
  <c r="CR207" i="1"/>
  <c r="CT207" i="1"/>
  <c r="CS207" i="1"/>
  <c r="CG207" i="1"/>
  <c r="H207" i="1"/>
  <c r="R207" i="1"/>
  <c r="Q207" i="1"/>
  <c r="P207" i="1"/>
  <c r="S207" i="1"/>
  <c r="CF207" i="1"/>
  <c r="CE207" i="1"/>
  <c r="CD207" i="1"/>
  <c r="BL207" i="1"/>
  <c r="BK207" i="1"/>
  <c r="I207" i="1"/>
  <c r="FV206" i="1"/>
  <c r="FU206" i="1"/>
  <c r="EU206" i="1"/>
  <c r="ET206" i="1"/>
  <c r="ES206" i="1"/>
  <c r="DY206" i="1"/>
  <c r="DX206" i="1"/>
  <c r="DW206" i="1"/>
  <c r="DP206" i="1"/>
  <c r="DD206" i="1"/>
  <c r="DF206" i="1"/>
  <c r="CR206" i="1"/>
  <c r="CT206" i="1"/>
  <c r="CS206" i="1"/>
  <c r="CG206" i="1"/>
  <c r="H206" i="1"/>
  <c r="R206" i="1"/>
  <c r="Q206" i="1"/>
  <c r="P206" i="1"/>
  <c r="S206" i="1"/>
  <c r="CF206" i="1"/>
  <c r="CE206" i="1"/>
  <c r="CD206" i="1"/>
  <c r="BL206" i="1"/>
  <c r="BK206" i="1"/>
  <c r="I206" i="1"/>
  <c r="FU205" i="1"/>
  <c r="FV205" i="1"/>
  <c r="EU205" i="1"/>
  <c r="ET205" i="1"/>
  <c r="ES205" i="1"/>
  <c r="DY205" i="1"/>
  <c r="DX205" i="1"/>
  <c r="DW205" i="1"/>
  <c r="DP205" i="1"/>
  <c r="DD205" i="1"/>
  <c r="DF205" i="1"/>
  <c r="CR205" i="1"/>
  <c r="CT205" i="1"/>
  <c r="CS205" i="1"/>
  <c r="CG205" i="1"/>
  <c r="H205" i="1"/>
  <c r="R205" i="1"/>
  <c r="Q205" i="1"/>
  <c r="P205" i="1"/>
  <c r="S205" i="1"/>
  <c r="CF205" i="1"/>
  <c r="CE205" i="1"/>
  <c r="CD205" i="1"/>
  <c r="BL205" i="1"/>
  <c r="BK205" i="1"/>
  <c r="I205" i="1"/>
  <c r="FU204" i="1"/>
  <c r="FV204" i="1"/>
  <c r="EU204" i="1"/>
  <c r="ET204" i="1"/>
  <c r="ES204" i="1"/>
  <c r="DY204" i="1"/>
  <c r="DX204" i="1"/>
  <c r="DW204" i="1"/>
  <c r="DP204" i="1"/>
  <c r="DD204" i="1"/>
  <c r="DF204" i="1"/>
  <c r="CR204" i="1"/>
  <c r="CT204" i="1"/>
  <c r="CS204" i="1"/>
  <c r="CG204" i="1"/>
  <c r="H204" i="1"/>
  <c r="R204" i="1"/>
  <c r="Q204" i="1"/>
  <c r="P204" i="1"/>
  <c r="S204" i="1"/>
  <c r="CF204" i="1"/>
  <c r="CE204" i="1"/>
  <c r="CD204" i="1"/>
  <c r="BL204" i="1"/>
  <c r="BK204" i="1"/>
  <c r="I204" i="1"/>
  <c r="FU203" i="1"/>
  <c r="FV203" i="1"/>
  <c r="EU203" i="1"/>
  <c r="ET203" i="1"/>
  <c r="ES203" i="1"/>
  <c r="DY203" i="1"/>
  <c r="DX203" i="1"/>
  <c r="DW203" i="1"/>
  <c r="DP203" i="1"/>
  <c r="DD203" i="1"/>
  <c r="DF203" i="1"/>
  <c r="CR203" i="1"/>
  <c r="CT203" i="1"/>
  <c r="CS203" i="1"/>
  <c r="CG203" i="1"/>
  <c r="H203" i="1"/>
  <c r="R203" i="1"/>
  <c r="Q203" i="1"/>
  <c r="P203" i="1"/>
  <c r="S203" i="1"/>
  <c r="CF203" i="1"/>
  <c r="CE203" i="1"/>
  <c r="CD203" i="1"/>
  <c r="BL203" i="1"/>
  <c r="BK203" i="1"/>
  <c r="I203" i="1"/>
  <c r="FU202" i="1"/>
  <c r="FV202" i="1"/>
  <c r="EU202" i="1"/>
  <c r="ET202" i="1"/>
  <c r="ES202" i="1"/>
  <c r="DY202" i="1"/>
  <c r="DW202" i="1"/>
  <c r="DP202" i="1"/>
  <c r="DD202" i="1"/>
  <c r="DF202" i="1"/>
  <c r="CR202" i="1"/>
  <c r="CT202" i="1"/>
  <c r="CS202" i="1"/>
  <c r="CG202" i="1"/>
  <c r="H202" i="1"/>
  <c r="R202" i="1"/>
  <c r="Q202" i="1"/>
  <c r="P202" i="1"/>
  <c r="S202" i="1"/>
  <c r="CF202" i="1"/>
  <c r="CE202" i="1"/>
  <c r="CD202" i="1"/>
  <c r="BL202" i="1"/>
  <c r="BK202" i="1"/>
  <c r="I202" i="1"/>
  <c r="FU201" i="1"/>
  <c r="FV201" i="1"/>
  <c r="EU201" i="1"/>
  <c r="ET201" i="1"/>
  <c r="ES201" i="1"/>
  <c r="DY201" i="1"/>
  <c r="DX201" i="1"/>
  <c r="DW201" i="1"/>
  <c r="DP201" i="1"/>
  <c r="DD201" i="1"/>
  <c r="DF201" i="1"/>
  <c r="CR201" i="1"/>
  <c r="CT201" i="1"/>
  <c r="CS201" i="1"/>
  <c r="CG201" i="1"/>
  <c r="H201" i="1"/>
  <c r="R201" i="1"/>
  <c r="Q201" i="1"/>
  <c r="P201" i="1"/>
  <c r="S201" i="1"/>
  <c r="CF201" i="1"/>
  <c r="CE201" i="1"/>
  <c r="CD201" i="1"/>
  <c r="BL201" i="1"/>
  <c r="BK201" i="1"/>
  <c r="I201" i="1"/>
  <c r="FU200" i="1"/>
  <c r="FV200" i="1"/>
  <c r="EU200" i="1"/>
  <c r="ET200" i="1"/>
  <c r="ES200" i="1"/>
  <c r="DY200" i="1"/>
  <c r="DX200" i="1"/>
  <c r="DW200" i="1"/>
  <c r="DP200" i="1"/>
  <c r="DD200" i="1"/>
  <c r="DF200" i="1"/>
  <c r="CR200" i="1"/>
  <c r="CT200" i="1"/>
  <c r="CS200" i="1"/>
  <c r="CG200" i="1"/>
  <c r="H200" i="1"/>
  <c r="R200" i="1"/>
  <c r="Q200" i="1"/>
  <c r="P200" i="1"/>
  <c r="S200" i="1"/>
  <c r="CF200" i="1"/>
  <c r="CE200" i="1"/>
  <c r="CD200" i="1"/>
  <c r="BL200" i="1"/>
  <c r="BK200" i="1"/>
  <c r="I200" i="1"/>
  <c r="FU199" i="1"/>
  <c r="FV199" i="1"/>
  <c r="EU199" i="1"/>
  <c r="ET199" i="1"/>
  <c r="ES199" i="1"/>
  <c r="DY199" i="1"/>
  <c r="DX199" i="1"/>
  <c r="DW199" i="1"/>
  <c r="DP199" i="1"/>
  <c r="DD199" i="1"/>
  <c r="DF199" i="1"/>
  <c r="CR199" i="1"/>
  <c r="CT199" i="1"/>
  <c r="CS199" i="1"/>
  <c r="CG199" i="1"/>
  <c r="H199" i="1"/>
  <c r="R199" i="1"/>
  <c r="Q199" i="1"/>
  <c r="S199" i="1"/>
  <c r="CF199" i="1"/>
  <c r="CE199" i="1"/>
  <c r="CD199" i="1"/>
  <c r="BL199" i="1"/>
  <c r="BK199" i="1"/>
  <c r="P199" i="1"/>
  <c r="I199" i="1"/>
  <c r="FU198" i="1"/>
  <c r="FV198" i="1"/>
  <c r="EU198" i="1"/>
  <c r="ET198" i="1"/>
  <c r="ES198" i="1"/>
  <c r="DY198" i="1"/>
  <c r="DX198" i="1"/>
  <c r="DW198" i="1"/>
  <c r="DP198" i="1"/>
  <c r="DD198" i="1"/>
  <c r="DF198" i="1"/>
  <c r="CR198" i="1"/>
  <c r="CT198" i="1"/>
  <c r="CS198" i="1"/>
  <c r="CG198" i="1"/>
  <c r="H198" i="1"/>
  <c r="R198" i="1"/>
  <c r="Q198" i="1"/>
  <c r="P198" i="1"/>
  <c r="S198" i="1"/>
  <c r="CF198" i="1"/>
  <c r="CE198" i="1"/>
  <c r="CD198" i="1"/>
  <c r="BL198" i="1"/>
  <c r="BK198" i="1"/>
  <c r="I198" i="1"/>
  <c r="DW197" i="1"/>
  <c r="FU197" i="1"/>
  <c r="FV197" i="1"/>
  <c r="EU197" i="1"/>
  <c r="ET197" i="1"/>
  <c r="ES197" i="1"/>
  <c r="DY197" i="1"/>
  <c r="DX197" i="1"/>
  <c r="DP197" i="1"/>
  <c r="DD197" i="1"/>
  <c r="DF197" i="1"/>
  <c r="CR197" i="1"/>
  <c r="CT197" i="1"/>
  <c r="CS197" i="1"/>
  <c r="CG197" i="1"/>
  <c r="H197" i="1"/>
  <c r="R197" i="1"/>
  <c r="Q197" i="1"/>
  <c r="P197" i="1"/>
  <c r="S197" i="1"/>
  <c r="CF197" i="1"/>
  <c r="CE197" i="1"/>
  <c r="CD197" i="1"/>
  <c r="BL197" i="1"/>
  <c r="BK197" i="1"/>
  <c r="I197" i="1"/>
  <c r="DW196" i="1"/>
  <c r="FU196" i="1"/>
  <c r="FV196" i="1"/>
  <c r="EU196" i="1"/>
  <c r="ET196" i="1"/>
  <c r="ES196" i="1"/>
  <c r="DY196" i="1"/>
  <c r="DX196" i="1"/>
  <c r="DP196" i="1"/>
  <c r="DD196" i="1"/>
  <c r="DF196" i="1"/>
  <c r="CR196" i="1"/>
  <c r="CT196" i="1"/>
  <c r="CS196" i="1"/>
  <c r="CG196" i="1"/>
  <c r="H196" i="1"/>
  <c r="R196" i="1"/>
  <c r="Q196" i="1"/>
  <c r="P196" i="1"/>
  <c r="S196" i="1"/>
  <c r="CF196" i="1"/>
  <c r="CE196" i="1"/>
  <c r="CD196" i="1"/>
  <c r="BL196" i="1"/>
  <c r="BK196" i="1"/>
  <c r="I196" i="1"/>
  <c r="FU195" i="1"/>
  <c r="FV195" i="1"/>
  <c r="EU195" i="1"/>
  <c r="ET195" i="1"/>
  <c r="ES195" i="1"/>
  <c r="DY195" i="1"/>
  <c r="DX195" i="1"/>
  <c r="DW195" i="1"/>
  <c r="DP195" i="1"/>
  <c r="DD195" i="1"/>
  <c r="DF195" i="1"/>
  <c r="CR195" i="1"/>
  <c r="CT195" i="1"/>
  <c r="CS195" i="1"/>
  <c r="CG195" i="1"/>
  <c r="H195" i="1"/>
  <c r="R195" i="1"/>
  <c r="Q195" i="1"/>
  <c r="P195" i="1"/>
  <c r="S195" i="1"/>
  <c r="CF195" i="1"/>
  <c r="CE195" i="1"/>
  <c r="CD195" i="1"/>
  <c r="BL195" i="1"/>
  <c r="BK195" i="1"/>
  <c r="I195" i="1"/>
  <c r="FU194" i="1"/>
  <c r="FV194" i="1"/>
  <c r="EU194" i="1"/>
  <c r="ET194" i="1"/>
  <c r="ES194" i="1"/>
  <c r="DY194" i="1"/>
  <c r="DW194" i="1"/>
  <c r="DP194" i="1"/>
  <c r="DD194" i="1"/>
  <c r="DF194" i="1"/>
  <c r="CR194" i="1"/>
  <c r="CT194" i="1"/>
  <c r="CS194" i="1"/>
  <c r="CG194" i="1"/>
  <c r="H194" i="1"/>
  <c r="R194" i="1"/>
  <c r="Q194" i="1"/>
  <c r="P194" i="1"/>
  <c r="S194" i="1"/>
  <c r="CF194" i="1"/>
  <c r="CE194" i="1"/>
  <c r="CD194" i="1"/>
  <c r="BL194" i="1"/>
  <c r="BK194" i="1"/>
  <c r="I194" i="1"/>
  <c r="FU193" i="1"/>
  <c r="FV193" i="1"/>
  <c r="EU193" i="1"/>
  <c r="ET193" i="1"/>
  <c r="ES193" i="1"/>
  <c r="DY193" i="1"/>
  <c r="DX193" i="1"/>
  <c r="DW193" i="1"/>
  <c r="DP193" i="1"/>
  <c r="DD193" i="1"/>
  <c r="DF193" i="1"/>
  <c r="CR193" i="1"/>
  <c r="CT193" i="1"/>
  <c r="CS193" i="1"/>
  <c r="CG193" i="1"/>
  <c r="H193" i="1"/>
  <c r="R193" i="1"/>
  <c r="Q193" i="1"/>
  <c r="P193" i="1"/>
  <c r="S193" i="1"/>
  <c r="CF193" i="1"/>
  <c r="CE193" i="1"/>
  <c r="CD193" i="1"/>
  <c r="BL193" i="1"/>
  <c r="BK193" i="1"/>
  <c r="I193" i="1"/>
  <c r="FU192" i="1"/>
  <c r="FV192" i="1"/>
  <c r="EU192" i="1"/>
  <c r="ET192" i="1"/>
  <c r="ES192" i="1"/>
  <c r="DY192" i="1"/>
  <c r="DX192" i="1"/>
  <c r="DW192" i="1"/>
  <c r="DP192" i="1"/>
  <c r="DD192" i="1"/>
  <c r="DF192" i="1"/>
  <c r="CR192" i="1"/>
  <c r="CT192" i="1"/>
  <c r="CS192" i="1"/>
  <c r="CG192" i="1"/>
  <c r="H192" i="1"/>
  <c r="R192" i="1"/>
  <c r="Q192" i="1"/>
  <c r="S192" i="1"/>
  <c r="CF192" i="1"/>
  <c r="CE192" i="1"/>
  <c r="CD192" i="1"/>
  <c r="BL192" i="1"/>
  <c r="BK192" i="1"/>
  <c r="P192" i="1"/>
  <c r="I192" i="1"/>
  <c r="FU191" i="1"/>
  <c r="FV191" i="1"/>
  <c r="EU191" i="1"/>
  <c r="ET191" i="1"/>
  <c r="ES191" i="1"/>
  <c r="DY191" i="1"/>
  <c r="DX191" i="1"/>
  <c r="DW191" i="1"/>
  <c r="DP191" i="1"/>
  <c r="DD191" i="1"/>
  <c r="DF191" i="1"/>
  <c r="CR191" i="1"/>
  <c r="CT191" i="1"/>
  <c r="CS191" i="1"/>
  <c r="CG191" i="1"/>
  <c r="H191" i="1"/>
  <c r="R191" i="1"/>
  <c r="Q191" i="1"/>
  <c r="P191" i="1"/>
  <c r="S191" i="1"/>
  <c r="CF191" i="1"/>
  <c r="CE191" i="1"/>
  <c r="CD191" i="1"/>
  <c r="BL191" i="1"/>
  <c r="BK191" i="1"/>
  <c r="I191" i="1"/>
  <c r="FU190" i="1"/>
  <c r="FV190" i="1"/>
  <c r="EU190" i="1"/>
  <c r="ET190" i="1"/>
  <c r="ES190" i="1"/>
  <c r="DY190" i="1"/>
  <c r="DX190" i="1"/>
  <c r="DW190" i="1"/>
  <c r="DP190" i="1"/>
  <c r="DD190" i="1"/>
  <c r="DF190" i="1"/>
  <c r="CR190" i="1"/>
  <c r="CT190" i="1"/>
  <c r="CS190" i="1"/>
  <c r="CG190" i="1"/>
  <c r="H190" i="1"/>
  <c r="R190" i="1"/>
  <c r="Q190" i="1"/>
  <c r="P190" i="1"/>
  <c r="S190" i="1"/>
  <c r="CF190" i="1"/>
  <c r="CE190" i="1"/>
  <c r="CD190" i="1"/>
  <c r="BL190" i="1"/>
  <c r="BK190" i="1"/>
  <c r="I190" i="1"/>
  <c r="DW189" i="1"/>
  <c r="FU189" i="1"/>
  <c r="FV189" i="1"/>
  <c r="EU189" i="1"/>
  <c r="ET189" i="1"/>
  <c r="ES189" i="1"/>
  <c r="DY189" i="1"/>
  <c r="DP189" i="1"/>
  <c r="DD189" i="1"/>
  <c r="DF189" i="1"/>
  <c r="CR189" i="1"/>
  <c r="CT189" i="1"/>
  <c r="CS189" i="1"/>
  <c r="CG189" i="1"/>
  <c r="H189" i="1"/>
  <c r="R189" i="1"/>
  <c r="Q189" i="1"/>
  <c r="P189" i="1"/>
  <c r="S189" i="1"/>
  <c r="CF189" i="1"/>
  <c r="CE189" i="1"/>
  <c r="CD189" i="1"/>
  <c r="BL189" i="1"/>
  <c r="BK189" i="1"/>
  <c r="I189" i="1"/>
  <c r="FV188" i="1"/>
  <c r="FU188" i="1"/>
  <c r="EU188" i="1"/>
  <c r="ET188" i="1"/>
  <c r="ES188" i="1"/>
  <c r="DY188" i="1"/>
  <c r="DX188" i="1"/>
  <c r="DW188" i="1"/>
  <c r="DP188" i="1"/>
  <c r="DD188" i="1"/>
  <c r="DF188" i="1"/>
  <c r="CR188" i="1"/>
  <c r="CT188" i="1"/>
  <c r="CS188" i="1"/>
  <c r="CG188" i="1"/>
  <c r="H188" i="1"/>
  <c r="R188" i="1"/>
  <c r="Q188" i="1"/>
  <c r="P188" i="1"/>
  <c r="S188" i="1"/>
  <c r="CF188" i="1"/>
  <c r="CE188" i="1"/>
  <c r="CD188" i="1"/>
  <c r="BL188" i="1"/>
  <c r="BK188" i="1"/>
  <c r="I188" i="1"/>
  <c r="FU187" i="1"/>
  <c r="FV187" i="1"/>
  <c r="EU187" i="1"/>
  <c r="ET187" i="1"/>
  <c r="ES187" i="1"/>
  <c r="DY187" i="1"/>
  <c r="DX187" i="1"/>
  <c r="DW187" i="1"/>
  <c r="DP187" i="1"/>
  <c r="DD187" i="1"/>
  <c r="DF187" i="1"/>
  <c r="CR187" i="1"/>
  <c r="CT187" i="1"/>
  <c r="CS187" i="1"/>
  <c r="CG187" i="1"/>
  <c r="H187" i="1"/>
  <c r="R187" i="1"/>
  <c r="Q187" i="1"/>
  <c r="P187" i="1"/>
  <c r="S187" i="1"/>
  <c r="CF187" i="1"/>
  <c r="CE187" i="1"/>
  <c r="CD187" i="1"/>
  <c r="BL187" i="1"/>
  <c r="BK187" i="1"/>
  <c r="I187" i="1"/>
  <c r="FU186" i="1"/>
  <c r="FV186" i="1"/>
  <c r="EU186" i="1"/>
  <c r="ET186" i="1"/>
  <c r="ES186" i="1"/>
  <c r="DY186" i="1"/>
  <c r="DX186" i="1"/>
  <c r="DW186" i="1"/>
  <c r="DP186" i="1"/>
  <c r="DD186" i="1"/>
  <c r="DF186" i="1"/>
  <c r="CR186" i="1"/>
  <c r="CT186" i="1"/>
  <c r="CS186" i="1"/>
  <c r="CG186" i="1"/>
  <c r="H186" i="1"/>
  <c r="R186" i="1"/>
  <c r="Q186" i="1"/>
  <c r="P186" i="1"/>
  <c r="S186" i="1"/>
  <c r="CF186" i="1"/>
  <c r="CE186" i="1"/>
  <c r="CD186" i="1"/>
  <c r="BL186" i="1"/>
  <c r="BK186" i="1"/>
  <c r="I186" i="1"/>
  <c r="FU185" i="1"/>
  <c r="FV185" i="1"/>
  <c r="EU185" i="1"/>
  <c r="ET185" i="1"/>
  <c r="ES185" i="1"/>
  <c r="DY185" i="1"/>
  <c r="DW185" i="1"/>
  <c r="DP185" i="1"/>
  <c r="DD185" i="1"/>
  <c r="DF185" i="1"/>
  <c r="CR185" i="1"/>
  <c r="CT185" i="1"/>
  <c r="CS185" i="1"/>
  <c r="CG185" i="1"/>
  <c r="H185" i="1"/>
  <c r="R185" i="1"/>
  <c r="Q185" i="1"/>
  <c r="P185" i="1"/>
  <c r="S185" i="1"/>
  <c r="CF185" i="1"/>
  <c r="CE185" i="1"/>
  <c r="CD185" i="1"/>
  <c r="BL185" i="1"/>
  <c r="BK185" i="1"/>
  <c r="I185" i="1"/>
  <c r="FV184" i="1"/>
  <c r="FU184" i="1"/>
  <c r="EU184" i="1"/>
  <c r="ET184" i="1"/>
  <c r="ES184" i="1"/>
  <c r="DY184" i="1"/>
  <c r="DW184" i="1"/>
  <c r="DP184" i="1"/>
  <c r="DD184" i="1"/>
  <c r="DF184" i="1"/>
  <c r="CR184" i="1"/>
  <c r="CT184" i="1"/>
  <c r="CS184" i="1"/>
  <c r="CG184" i="1"/>
  <c r="H184" i="1"/>
  <c r="R184" i="1"/>
  <c r="Q184" i="1"/>
  <c r="P184" i="1"/>
  <c r="S184" i="1"/>
  <c r="CF184" i="1"/>
  <c r="CE184" i="1"/>
  <c r="CD184" i="1"/>
  <c r="BL184" i="1"/>
  <c r="BK184" i="1"/>
  <c r="I184" i="1"/>
  <c r="DW183" i="1"/>
  <c r="FU183" i="1"/>
  <c r="FV183" i="1"/>
  <c r="EU183" i="1"/>
  <c r="ET183" i="1"/>
  <c r="ES183" i="1"/>
  <c r="DY183" i="1"/>
  <c r="DP183" i="1"/>
  <c r="DD183" i="1"/>
  <c r="DF183" i="1"/>
  <c r="CR183" i="1"/>
  <c r="CT183" i="1"/>
  <c r="CS183" i="1"/>
  <c r="CG183" i="1"/>
  <c r="H183" i="1"/>
  <c r="R183" i="1"/>
  <c r="Q183" i="1"/>
  <c r="P183" i="1"/>
  <c r="S183" i="1"/>
  <c r="CF183" i="1"/>
  <c r="CE183" i="1"/>
  <c r="CD183" i="1"/>
  <c r="BL183" i="1"/>
  <c r="BK183" i="1"/>
  <c r="I183" i="1"/>
  <c r="FU182" i="1"/>
  <c r="FV182" i="1"/>
  <c r="EU182" i="1"/>
  <c r="ET182" i="1"/>
  <c r="ES182" i="1"/>
  <c r="DY182" i="1"/>
  <c r="DX182" i="1"/>
  <c r="DW182" i="1"/>
  <c r="DP182" i="1"/>
  <c r="DD182" i="1"/>
  <c r="DF182" i="1"/>
  <c r="CR182" i="1"/>
  <c r="CT182" i="1"/>
  <c r="CS182" i="1"/>
  <c r="CG182" i="1"/>
  <c r="H182" i="1"/>
  <c r="R182" i="1"/>
  <c r="Q182" i="1"/>
  <c r="P182" i="1"/>
  <c r="S182" i="1"/>
  <c r="CF182" i="1"/>
  <c r="CE182" i="1"/>
  <c r="CD182" i="1"/>
  <c r="BL182" i="1"/>
  <c r="BK182" i="1"/>
  <c r="I182" i="1"/>
  <c r="FU181" i="1"/>
  <c r="FV181" i="1"/>
  <c r="EU181" i="1"/>
  <c r="ET181" i="1"/>
  <c r="ES181" i="1"/>
  <c r="DY181" i="1"/>
  <c r="DX181" i="1"/>
  <c r="DW181" i="1"/>
  <c r="DP181" i="1"/>
  <c r="DD181" i="1"/>
  <c r="DF181" i="1"/>
  <c r="CR181" i="1"/>
  <c r="CT181" i="1"/>
  <c r="CS181" i="1"/>
  <c r="CG181" i="1"/>
  <c r="H181" i="1"/>
  <c r="R181" i="1"/>
  <c r="Q181" i="1"/>
  <c r="P181" i="1"/>
  <c r="S181" i="1"/>
  <c r="CF181" i="1"/>
  <c r="CE181" i="1"/>
  <c r="CD181" i="1"/>
  <c r="BL181" i="1"/>
  <c r="BK181" i="1"/>
  <c r="I181" i="1"/>
  <c r="FV180" i="1"/>
  <c r="FU180" i="1"/>
  <c r="EU180" i="1"/>
  <c r="ET180" i="1"/>
  <c r="ES180" i="1"/>
  <c r="DY180" i="1"/>
  <c r="DX180" i="1"/>
  <c r="DW180" i="1"/>
  <c r="DP180" i="1"/>
  <c r="DD180" i="1"/>
  <c r="DF180" i="1"/>
  <c r="CR180" i="1"/>
  <c r="CT180" i="1"/>
  <c r="CS180" i="1"/>
  <c r="CG180" i="1"/>
  <c r="H180" i="1"/>
  <c r="R180" i="1"/>
  <c r="Q180" i="1"/>
  <c r="P180" i="1"/>
  <c r="S180" i="1"/>
  <c r="CF180" i="1"/>
  <c r="CE180" i="1"/>
  <c r="CD180" i="1"/>
  <c r="BL180" i="1"/>
  <c r="BK180" i="1"/>
  <c r="I180" i="1"/>
  <c r="FU179" i="1"/>
  <c r="FV179" i="1"/>
  <c r="EU179" i="1"/>
  <c r="ET179" i="1"/>
  <c r="ES179" i="1"/>
  <c r="DY179" i="1"/>
  <c r="DX179" i="1"/>
  <c r="DW179" i="1"/>
  <c r="DP179" i="1"/>
  <c r="DD179" i="1"/>
  <c r="DF179" i="1"/>
  <c r="CR179" i="1"/>
  <c r="CT179" i="1"/>
  <c r="CS179" i="1"/>
  <c r="CG179" i="1"/>
  <c r="H179" i="1"/>
  <c r="R179" i="1"/>
  <c r="Q179" i="1"/>
  <c r="P179" i="1"/>
  <c r="S179" i="1"/>
  <c r="CF179" i="1"/>
  <c r="CE179" i="1"/>
  <c r="CD179" i="1"/>
  <c r="BL179" i="1"/>
  <c r="BK179" i="1"/>
  <c r="I179" i="1"/>
  <c r="FV178" i="1"/>
  <c r="FU178" i="1"/>
  <c r="EU178" i="1"/>
  <c r="ET178" i="1"/>
  <c r="ES178" i="1"/>
  <c r="DY178" i="1"/>
  <c r="DX178" i="1"/>
  <c r="DW178" i="1"/>
  <c r="DP178" i="1"/>
  <c r="DD178" i="1"/>
  <c r="DF178" i="1"/>
  <c r="CR178" i="1"/>
  <c r="CT178" i="1"/>
  <c r="CS178" i="1"/>
  <c r="CG178" i="1"/>
  <c r="H178" i="1"/>
  <c r="R178" i="1"/>
  <c r="Q178" i="1"/>
  <c r="P178" i="1"/>
  <c r="S178" i="1"/>
  <c r="CF178" i="1"/>
  <c r="CE178" i="1"/>
  <c r="CD178" i="1"/>
  <c r="BL178" i="1"/>
  <c r="BK178" i="1"/>
  <c r="I178" i="1"/>
  <c r="DW177" i="1"/>
  <c r="FU177" i="1"/>
  <c r="FV177" i="1"/>
  <c r="EU177" i="1"/>
  <c r="ET177" i="1"/>
  <c r="ES177" i="1"/>
  <c r="DY177" i="1"/>
  <c r="DP177" i="1"/>
  <c r="DD177" i="1"/>
  <c r="DF177" i="1"/>
  <c r="CR177" i="1"/>
  <c r="CT177" i="1"/>
  <c r="CS177" i="1"/>
  <c r="CG177" i="1"/>
  <c r="H177" i="1"/>
  <c r="R177" i="1"/>
  <c r="Q177" i="1"/>
  <c r="P177" i="1"/>
  <c r="S177" i="1"/>
  <c r="CF177" i="1"/>
  <c r="CE177" i="1"/>
  <c r="CD177" i="1"/>
  <c r="BL177" i="1"/>
  <c r="BK177" i="1"/>
  <c r="I177" i="1"/>
  <c r="FU176" i="1"/>
  <c r="FV176" i="1"/>
  <c r="EU176" i="1"/>
  <c r="ET176" i="1"/>
  <c r="ES176" i="1"/>
  <c r="DY176" i="1"/>
  <c r="DX176" i="1"/>
  <c r="DW176" i="1"/>
  <c r="DP176" i="1"/>
  <c r="DD176" i="1"/>
  <c r="DF176" i="1"/>
  <c r="CR176" i="1"/>
  <c r="CT176" i="1"/>
  <c r="CS176" i="1"/>
  <c r="CG176" i="1"/>
  <c r="H176" i="1"/>
  <c r="R176" i="1"/>
  <c r="Q176" i="1"/>
  <c r="P176" i="1"/>
  <c r="S176" i="1"/>
  <c r="CF176" i="1"/>
  <c r="CE176" i="1"/>
  <c r="CD176" i="1"/>
  <c r="BL176" i="1"/>
  <c r="BK176" i="1"/>
  <c r="I176" i="1"/>
  <c r="FU175" i="1"/>
  <c r="FV175" i="1"/>
  <c r="EU175" i="1"/>
  <c r="ET175" i="1"/>
  <c r="ES175" i="1"/>
  <c r="DY175" i="1"/>
  <c r="DX175" i="1"/>
  <c r="DW175" i="1"/>
  <c r="DP175" i="1"/>
  <c r="DD175" i="1"/>
  <c r="DF175" i="1"/>
  <c r="CR175" i="1"/>
  <c r="CT175" i="1"/>
  <c r="CS175" i="1"/>
  <c r="CG175" i="1"/>
  <c r="H175" i="1"/>
  <c r="R175" i="1"/>
  <c r="Q175" i="1"/>
  <c r="P175" i="1"/>
  <c r="S175" i="1"/>
  <c r="CF175" i="1"/>
  <c r="CE175" i="1"/>
  <c r="CD175" i="1"/>
  <c r="BL175" i="1"/>
  <c r="BK175" i="1"/>
  <c r="I175" i="1"/>
  <c r="FU174" i="1"/>
  <c r="FV174" i="1"/>
  <c r="EU174" i="1"/>
  <c r="ET174" i="1"/>
  <c r="ES174" i="1"/>
  <c r="DY174" i="1"/>
  <c r="DX174" i="1"/>
  <c r="DW174" i="1"/>
  <c r="DP174" i="1"/>
  <c r="DD174" i="1"/>
  <c r="DF174" i="1"/>
  <c r="CR174" i="1"/>
  <c r="CT174" i="1"/>
  <c r="CS174" i="1"/>
  <c r="CG174" i="1"/>
  <c r="H174" i="1"/>
  <c r="R174" i="1"/>
  <c r="Q174" i="1"/>
  <c r="P174" i="1"/>
  <c r="S174" i="1"/>
  <c r="CF174" i="1"/>
  <c r="CE174" i="1"/>
  <c r="CD174" i="1"/>
  <c r="BL174" i="1"/>
  <c r="BK174" i="1"/>
  <c r="I174" i="1"/>
  <c r="FU173" i="1"/>
  <c r="FV173" i="1"/>
  <c r="EU173" i="1"/>
  <c r="ET173" i="1"/>
  <c r="ES173" i="1"/>
  <c r="DY173" i="1"/>
  <c r="DX173" i="1"/>
  <c r="DW173" i="1"/>
  <c r="DP173" i="1"/>
  <c r="DD173" i="1"/>
  <c r="DF173" i="1"/>
  <c r="CR173" i="1"/>
  <c r="CT173" i="1"/>
  <c r="CS173" i="1"/>
  <c r="CG173" i="1"/>
  <c r="H173" i="1"/>
  <c r="R173" i="1"/>
  <c r="Q173" i="1"/>
  <c r="P173" i="1"/>
  <c r="S173" i="1"/>
  <c r="CF173" i="1"/>
  <c r="CE173" i="1"/>
  <c r="CD173" i="1"/>
  <c r="BL173" i="1"/>
  <c r="BK173" i="1"/>
  <c r="I173" i="1"/>
  <c r="FU172" i="1"/>
  <c r="FV172" i="1"/>
  <c r="EU172" i="1"/>
  <c r="ET172" i="1"/>
  <c r="ES172" i="1"/>
  <c r="DY172" i="1"/>
  <c r="DX172" i="1"/>
  <c r="DW172" i="1"/>
  <c r="DP172" i="1"/>
  <c r="DD172" i="1"/>
  <c r="DF172" i="1"/>
  <c r="CR172" i="1"/>
  <c r="CT172" i="1"/>
  <c r="CS172" i="1"/>
  <c r="CG172" i="1"/>
  <c r="H172" i="1"/>
  <c r="R172" i="1"/>
  <c r="Q172" i="1"/>
  <c r="S172" i="1"/>
  <c r="CF172" i="1"/>
  <c r="CE172" i="1"/>
  <c r="CD172" i="1"/>
  <c r="BL172" i="1"/>
  <c r="BK172" i="1"/>
  <c r="P172" i="1"/>
  <c r="I172" i="1"/>
  <c r="FU171" i="1"/>
  <c r="FV171" i="1"/>
  <c r="EU171" i="1"/>
  <c r="ET171" i="1"/>
  <c r="ES171" i="1"/>
  <c r="DY171" i="1"/>
  <c r="DX171" i="1"/>
  <c r="DW171" i="1"/>
  <c r="DP171" i="1"/>
  <c r="DD171" i="1"/>
  <c r="DF171" i="1"/>
  <c r="CR171" i="1"/>
  <c r="CT171" i="1"/>
  <c r="CS171" i="1"/>
  <c r="CG171" i="1"/>
  <c r="H171" i="1"/>
  <c r="R171" i="1"/>
  <c r="Q171" i="1"/>
  <c r="P171" i="1"/>
  <c r="S171" i="1"/>
  <c r="CF171" i="1"/>
  <c r="CE171" i="1"/>
  <c r="CD171" i="1"/>
  <c r="BL171" i="1"/>
  <c r="BK171" i="1"/>
  <c r="I171" i="1"/>
  <c r="FV170" i="1"/>
  <c r="FU170" i="1"/>
  <c r="EU170" i="1"/>
  <c r="ET170" i="1"/>
  <c r="ES170" i="1"/>
  <c r="DY170" i="1"/>
  <c r="DX170" i="1"/>
  <c r="DW170" i="1"/>
  <c r="DP170" i="1"/>
  <c r="DD170" i="1"/>
  <c r="DF170" i="1"/>
  <c r="CR170" i="1"/>
  <c r="CT170" i="1"/>
  <c r="CS170" i="1"/>
  <c r="CG170" i="1"/>
  <c r="H170" i="1"/>
  <c r="R170" i="1"/>
  <c r="Q170" i="1"/>
  <c r="P170" i="1"/>
  <c r="S170" i="1"/>
  <c r="CF170" i="1"/>
  <c r="CE170" i="1"/>
  <c r="CD170" i="1"/>
  <c r="BL170" i="1"/>
  <c r="BK170" i="1"/>
  <c r="I170" i="1"/>
  <c r="FU169" i="1"/>
  <c r="FV169" i="1"/>
  <c r="EU169" i="1"/>
  <c r="ET169" i="1"/>
  <c r="ES169" i="1"/>
  <c r="DY169" i="1"/>
  <c r="DX169" i="1"/>
  <c r="DW169" i="1"/>
  <c r="DP169" i="1"/>
  <c r="DD169" i="1"/>
  <c r="DF169" i="1"/>
  <c r="CR169" i="1"/>
  <c r="CT169" i="1"/>
  <c r="CS169" i="1"/>
  <c r="CG169" i="1"/>
  <c r="H169" i="1"/>
  <c r="R169" i="1"/>
  <c r="Q169" i="1"/>
  <c r="P169" i="1"/>
  <c r="S169" i="1"/>
  <c r="CF169" i="1"/>
  <c r="CE169" i="1"/>
  <c r="CD169" i="1"/>
  <c r="BL169" i="1"/>
  <c r="BK169" i="1"/>
  <c r="I169" i="1"/>
  <c r="FV168" i="1"/>
  <c r="FU168" i="1"/>
  <c r="EU168" i="1"/>
  <c r="ET168" i="1"/>
  <c r="ES168" i="1"/>
  <c r="DY168" i="1"/>
  <c r="DX168" i="1"/>
  <c r="DW168" i="1"/>
  <c r="DP168" i="1"/>
  <c r="DD168" i="1"/>
  <c r="DF168" i="1"/>
  <c r="CS168" i="1"/>
  <c r="CR168" i="1"/>
  <c r="CG168" i="1"/>
  <c r="H168" i="1"/>
  <c r="R168" i="1"/>
  <c r="Q168" i="1"/>
  <c r="P168" i="1"/>
  <c r="S168" i="1"/>
  <c r="CF168" i="1"/>
  <c r="CE168" i="1"/>
  <c r="CD168" i="1"/>
  <c r="BL168" i="1"/>
  <c r="BK168" i="1"/>
  <c r="I168" i="1"/>
  <c r="FU167" i="1"/>
  <c r="FV167" i="1"/>
  <c r="EU167" i="1"/>
  <c r="ET167" i="1"/>
  <c r="ES167" i="1"/>
  <c r="DY167" i="1"/>
  <c r="DX167" i="1"/>
  <c r="DW167" i="1"/>
  <c r="DP167" i="1"/>
  <c r="DD167" i="1"/>
  <c r="DF167" i="1"/>
  <c r="CS167" i="1"/>
  <c r="CR167" i="1"/>
  <c r="CG167" i="1"/>
  <c r="H167" i="1"/>
  <c r="R167" i="1"/>
  <c r="Q167" i="1"/>
  <c r="P167" i="1"/>
  <c r="S167" i="1"/>
  <c r="CF167" i="1"/>
  <c r="CE167" i="1"/>
  <c r="CD167" i="1"/>
  <c r="BL167" i="1"/>
  <c r="BK167" i="1"/>
  <c r="I167" i="1"/>
  <c r="DW166" i="1"/>
  <c r="FU166" i="1"/>
  <c r="FV166" i="1"/>
  <c r="EU166" i="1"/>
  <c r="ET166" i="1"/>
  <c r="ES166" i="1"/>
  <c r="DY166" i="1"/>
  <c r="DX166" i="1"/>
  <c r="DP166" i="1"/>
  <c r="DD166" i="1"/>
  <c r="DF166" i="1"/>
  <c r="CQ166" i="1"/>
  <c r="CR166" i="1"/>
  <c r="CT166" i="1"/>
  <c r="CS166" i="1"/>
  <c r="CG166" i="1"/>
  <c r="H166" i="1"/>
  <c r="R166" i="1"/>
  <c r="Q166" i="1"/>
  <c r="P166" i="1"/>
  <c r="S166" i="1"/>
  <c r="CF166" i="1"/>
  <c r="CE166" i="1"/>
  <c r="CD166" i="1"/>
  <c r="BL166" i="1"/>
  <c r="BK166" i="1"/>
  <c r="I166" i="1"/>
  <c r="FU165" i="1"/>
  <c r="FV165" i="1"/>
  <c r="EU165" i="1"/>
  <c r="ET165" i="1"/>
  <c r="ES165" i="1"/>
  <c r="DY165" i="1"/>
  <c r="DW165" i="1"/>
  <c r="DP165" i="1"/>
  <c r="DD165" i="1"/>
  <c r="DF165" i="1"/>
  <c r="CQ165" i="1"/>
  <c r="CR165" i="1"/>
  <c r="CT165" i="1"/>
  <c r="CS165" i="1"/>
  <c r="CG165" i="1"/>
  <c r="H165" i="1"/>
  <c r="R165" i="1"/>
  <c r="Q165" i="1"/>
  <c r="P165" i="1"/>
  <c r="S165" i="1"/>
  <c r="CF165" i="1"/>
  <c r="CE165" i="1"/>
  <c r="CD165" i="1"/>
  <c r="BL165" i="1"/>
  <c r="BK165" i="1"/>
  <c r="I165" i="1"/>
  <c r="FU164" i="1"/>
  <c r="FV164" i="1"/>
  <c r="EU164" i="1"/>
  <c r="ET164" i="1"/>
  <c r="ES164" i="1"/>
  <c r="DY164" i="1"/>
  <c r="DX164" i="1"/>
  <c r="DW164" i="1"/>
  <c r="DP164" i="1"/>
  <c r="DD164" i="1"/>
  <c r="DF164" i="1"/>
  <c r="CR164" i="1"/>
  <c r="CT164" i="1"/>
  <c r="CS164" i="1"/>
  <c r="CG164" i="1"/>
  <c r="H164" i="1"/>
  <c r="R164" i="1"/>
  <c r="Q164" i="1"/>
  <c r="P164" i="1"/>
  <c r="S164" i="1"/>
  <c r="CF164" i="1"/>
  <c r="CE164" i="1"/>
  <c r="CD164" i="1"/>
  <c r="BL164" i="1"/>
  <c r="BK164" i="1"/>
  <c r="I164" i="1"/>
  <c r="FU163" i="1"/>
  <c r="FV163" i="1"/>
  <c r="EU163" i="1"/>
  <c r="ET163" i="1"/>
  <c r="ES163" i="1"/>
  <c r="DY163" i="1"/>
  <c r="DX163" i="1"/>
  <c r="DW163" i="1"/>
  <c r="DP163" i="1"/>
  <c r="DD163" i="1"/>
  <c r="DF163" i="1"/>
  <c r="CQ163" i="1"/>
  <c r="CR163" i="1"/>
  <c r="CT163" i="1"/>
  <c r="CS163" i="1"/>
  <c r="CG163" i="1"/>
  <c r="H163" i="1"/>
  <c r="R163" i="1"/>
  <c r="Q163" i="1"/>
  <c r="P163" i="1"/>
  <c r="S163" i="1"/>
  <c r="CF163" i="1"/>
  <c r="CE163" i="1"/>
  <c r="CD163" i="1"/>
  <c r="BL163" i="1"/>
  <c r="BK163" i="1"/>
  <c r="I163" i="1"/>
  <c r="DW162" i="1"/>
  <c r="FU162" i="1"/>
  <c r="FV162" i="1"/>
  <c r="EU162" i="1"/>
  <c r="ET162" i="1"/>
  <c r="ES162" i="1"/>
  <c r="DY162" i="1"/>
  <c r="DX162" i="1"/>
  <c r="DP162" i="1"/>
  <c r="DD162" i="1"/>
  <c r="DF162" i="1"/>
  <c r="CQ162" i="1"/>
  <c r="CR162" i="1"/>
  <c r="CT162" i="1"/>
  <c r="CS162" i="1"/>
  <c r="CG162" i="1"/>
  <c r="H162" i="1"/>
  <c r="R162" i="1"/>
  <c r="Q162" i="1"/>
  <c r="P162" i="1"/>
  <c r="S162" i="1"/>
  <c r="CF162" i="1"/>
  <c r="CE162" i="1"/>
  <c r="CD162" i="1"/>
  <c r="BL162" i="1"/>
  <c r="BK162" i="1"/>
  <c r="I162" i="1"/>
  <c r="FU161" i="1"/>
  <c r="FV161" i="1"/>
  <c r="EU161" i="1"/>
  <c r="ET161" i="1"/>
  <c r="ES161" i="1"/>
  <c r="DY161" i="1"/>
  <c r="DX161" i="1"/>
  <c r="DW161" i="1"/>
  <c r="DP161" i="1"/>
  <c r="DD161" i="1"/>
  <c r="DF161" i="1"/>
  <c r="CR161" i="1"/>
  <c r="CT161" i="1"/>
  <c r="CS161" i="1"/>
  <c r="CG161" i="1"/>
  <c r="H161" i="1"/>
  <c r="R161" i="1"/>
  <c r="Q161" i="1"/>
  <c r="P161" i="1"/>
  <c r="S161" i="1"/>
  <c r="CF161" i="1"/>
  <c r="CE161" i="1"/>
  <c r="CD161" i="1"/>
  <c r="BL161" i="1"/>
  <c r="BK161" i="1"/>
  <c r="I161" i="1"/>
  <c r="FU160" i="1"/>
  <c r="FV160" i="1"/>
  <c r="EU160" i="1"/>
  <c r="ET160" i="1"/>
  <c r="ES160" i="1"/>
  <c r="DY160" i="1"/>
  <c r="DX160" i="1"/>
  <c r="DW160" i="1"/>
  <c r="DP160" i="1"/>
  <c r="DD160" i="1"/>
  <c r="DF160" i="1"/>
  <c r="CR160" i="1"/>
  <c r="CT160" i="1"/>
  <c r="CS160" i="1"/>
  <c r="CG160" i="1"/>
  <c r="H160" i="1"/>
  <c r="R160" i="1"/>
  <c r="Q160" i="1"/>
  <c r="P160" i="1"/>
  <c r="S160" i="1"/>
  <c r="CF160" i="1"/>
  <c r="CE160" i="1"/>
  <c r="CD160" i="1"/>
  <c r="BL160" i="1"/>
  <c r="BK160" i="1"/>
  <c r="I160" i="1"/>
  <c r="FU159" i="1"/>
  <c r="FV159" i="1"/>
  <c r="EU159" i="1"/>
  <c r="ET159" i="1"/>
  <c r="ES159" i="1"/>
  <c r="DY159" i="1"/>
  <c r="DX159" i="1"/>
  <c r="DW159" i="1"/>
  <c r="DP159" i="1"/>
  <c r="DD159" i="1"/>
  <c r="DF159" i="1"/>
  <c r="CQ159" i="1"/>
  <c r="CR159" i="1"/>
  <c r="CT159" i="1"/>
  <c r="CS159" i="1"/>
  <c r="CG159" i="1"/>
  <c r="H159" i="1"/>
  <c r="R159" i="1"/>
  <c r="Q159" i="1"/>
  <c r="P159" i="1"/>
  <c r="S159" i="1"/>
  <c r="CF159" i="1"/>
  <c r="CE159" i="1"/>
  <c r="CD159" i="1"/>
  <c r="BL159" i="1"/>
  <c r="BK159" i="1"/>
  <c r="I159" i="1"/>
  <c r="FU158" i="1"/>
  <c r="FV158" i="1"/>
  <c r="EU158" i="1"/>
  <c r="ET158" i="1"/>
  <c r="ES158" i="1"/>
  <c r="DY158" i="1"/>
  <c r="DX158" i="1"/>
  <c r="DW158" i="1"/>
  <c r="DP158" i="1"/>
  <c r="DD158" i="1"/>
  <c r="DF158" i="1"/>
  <c r="CQ158" i="1"/>
  <c r="CR158" i="1"/>
  <c r="CT158" i="1"/>
  <c r="CS158" i="1"/>
  <c r="CG158" i="1"/>
  <c r="H158" i="1"/>
  <c r="R158" i="1"/>
  <c r="Q158" i="1"/>
  <c r="P158" i="1"/>
  <c r="S158" i="1"/>
  <c r="CF158" i="1"/>
  <c r="CE158" i="1"/>
  <c r="CD158" i="1"/>
  <c r="BL158" i="1"/>
  <c r="BK158" i="1"/>
  <c r="I158" i="1"/>
  <c r="FU157" i="1"/>
  <c r="FV157" i="1"/>
  <c r="EU157" i="1"/>
  <c r="ET157" i="1"/>
  <c r="ES157" i="1"/>
  <c r="DY157" i="1"/>
  <c r="DX157" i="1"/>
  <c r="DW157" i="1"/>
  <c r="DP157" i="1"/>
  <c r="DD157" i="1"/>
  <c r="DF157" i="1"/>
  <c r="CQ157" i="1"/>
  <c r="CR157" i="1"/>
  <c r="CT157" i="1"/>
  <c r="CS157" i="1"/>
  <c r="CG157" i="1"/>
  <c r="H157" i="1"/>
  <c r="R157" i="1"/>
  <c r="Q157" i="1"/>
  <c r="P157" i="1"/>
  <c r="S157" i="1"/>
  <c r="CF157" i="1"/>
  <c r="CE157" i="1"/>
  <c r="CD157" i="1"/>
  <c r="BL157" i="1"/>
  <c r="BK157" i="1"/>
  <c r="I157" i="1"/>
  <c r="DW156" i="1"/>
  <c r="FU156" i="1"/>
  <c r="FV156" i="1"/>
  <c r="EU156" i="1"/>
  <c r="ET156" i="1"/>
  <c r="ES156" i="1"/>
  <c r="DY156" i="1"/>
  <c r="DP156" i="1"/>
  <c r="DD156" i="1"/>
  <c r="DF156" i="1"/>
  <c r="CQ156" i="1"/>
  <c r="CR156" i="1"/>
  <c r="CT156" i="1"/>
  <c r="CS156" i="1"/>
  <c r="CG156" i="1"/>
  <c r="H156" i="1"/>
  <c r="R156" i="1"/>
  <c r="Q156" i="1"/>
  <c r="P156" i="1"/>
  <c r="S156" i="1"/>
  <c r="CF156" i="1"/>
  <c r="CE156" i="1"/>
  <c r="CD156" i="1"/>
  <c r="BL156" i="1"/>
  <c r="BK156" i="1"/>
  <c r="I156" i="1"/>
  <c r="FU155" i="1"/>
  <c r="FV155" i="1"/>
  <c r="EU155" i="1"/>
  <c r="ET155" i="1"/>
  <c r="ES155" i="1"/>
  <c r="DY155" i="1"/>
  <c r="DX155" i="1"/>
  <c r="DW155" i="1"/>
  <c r="DP155" i="1"/>
  <c r="DD155" i="1"/>
  <c r="DF155" i="1"/>
  <c r="CR155" i="1"/>
  <c r="CT155" i="1"/>
  <c r="CS155" i="1"/>
  <c r="CG155" i="1"/>
  <c r="H155" i="1"/>
  <c r="R155" i="1"/>
  <c r="Q155" i="1"/>
  <c r="P155" i="1"/>
  <c r="S155" i="1"/>
  <c r="CF155" i="1"/>
  <c r="CE155" i="1"/>
  <c r="CD155" i="1"/>
  <c r="BL155" i="1"/>
  <c r="BK155" i="1"/>
  <c r="I155" i="1"/>
  <c r="DW154" i="1"/>
  <c r="FU154" i="1"/>
  <c r="FV154" i="1"/>
  <c r="EU154" i="1"/>
  <c r="ET154" i="1"/>
  <c r="ES154" i="1"/>
  <c r="DY154" i="1"/>
  <c r="DX154" i="1"/>
  <c r="DP154" i="1"/>
  <c r="DD154" i="1"/>
  <c r="DF154" i="1"/>
  <c r="CR154" i="1"/>
  <c r="CT154" i="1"/>
  <c r="CS154" i="1"/>
  <c r="CG154" i="1"/>
  <c r="H154" i="1"/>
  <c r="R154" i="1"/>
  <c r="Q154" i="1"/>
  <c r="P154" i="1"/>
  <c r="S154" i="1"/>
  <c r="CF154" i="1"/>
  <c r="CE154" i="1"/>
  <c r="CD154" i="1"/>
  <c r="BL154" i="1"/>
  <c r="BK154" i="1"/>
  <c r="I154" i="1"/>
  <c r="FU153" i="1"/>
  <c r="FV153" i="1"/>
  <c r="EU153" i="1"/>
  <c r="ET153" i="1"/>
  <c r="ES153" i="1"/>
  <c r="DY153" i="1"/>
  <c r="DX153" i="1"/>
  <c r="DW153" i="1"/>
  <c r="DP153" i="1"/>
  <c r="DD153" i="1"/>
  <c r="DF153" i="1"/>
  <c r="CQ153" i="1"/>
  <c r="CR153" i="1"/>
  <c r="CT153" i="1"/>
  <c r="CS153" i="1"/>
  <c r="CG153" i="1"/>
  <c r="H153" i="1"/>
  <c r="R153" i="1"/>
  <c r="Q153" i="1"/>
  <c r="P153" i="1"/>
  <c r="S153" i="1"/>
  <c r="CF153" i="1"/>
  <c r="CE153" i="1"/>
  <c r="CD153" i="1"/>
  <c r="BL153" i="1"/>
  <c r="BK153" i="1"/>
  <c r="I153" i="1"/>
  <c r="FU152" i="1"/>
  <c r="FV152" i="1"/>
  <c r="EU152" i="1"/>
  <c r="ET152" i="1"/>
  <c r="ES152" i="1"/>
  <c r="DY152" i="1"/>
  <c r="DX152" i="1"/>
  <c r="DW152" i="1"/>
  <c r="DP152" i="1"/>
  <c r="DD152" i="1"/>
  <c r="DF152" i="1"/>
  <c r="CR152" i="1"/>
  <c r="CT152" i="1"/>
  <c r="CS152" i="1"/>
  <c r="CG152" i="1"/>
  <c r="H152" i="1"/>
  <c r="R152" i="1"/>
  <c r="Q152" i="1"/>
  <c r="P152" i="1"/>
  <c r="S152" i="1"/>
  <c r="CF152" i="1"/>
  <c r="CE152" i="1"/>
  <c r="CD152" i="1"/>
  <c r="BL152" i="1"/>
  <c r="BK152" i="1"/>
  <c r="I152" i="1"/>
  <c r="FU151" i="1"/>
  <c r="FV151" i="1"/>
  <c r="EU151" i="1"/>
  <c r="ET151" i="1"/>
  <c r="ES151" i="1"/>
  <c r="DY151" i="1"/>
  <c r="DX151" i="1"/>
  <c r="DW151" i="1"/>
  <c r="DP151" i="1"/>
  <c r="DD151" i="1"/>
  <c r="DF151" i="1"/>
  <c r="CQ151" i="1"/>
  <c r="CR151" i="1"/>
  <c r="CT151" i="1"/>
  <c r="CS151" i="1"/>
  <c r="CG151" i="1"/>
  <c r="H151" i="1"/>
  <c r="R151" i="1"/>
  <c r="Q151" i="1"/>
  <c r="P151" i="1"/>
  <c r="S151" i="1"/>
  <c r="CF151" i="1"/>
  <c r="CE151" i="1"/>
  <c r="CD151" i="1"/>
  <c r="BL151" i="1"/>
  <c r="BK151" i="1"/>
  <c r="I151" i="1"/>
  <c r="FU150" i="1"/>
  <c r="FV150" i="1"/>
  <c r="EU150" i="1"/>
  <c r="ET150" i="1"/>
  <c r="ES150" i="1"/>
  <c r="DY150" i="1"/>
  <c r="DX150" i="1"/>
  <c r="DW150" i="1"/>
  <c r="DP150" i="1"/>
  <c r="DD150" i="1"/>
  <c r="DF150" i="1"/>
  <c r="CQ150" i="1"/>
  <c r="CR150" i="1"/>
  <c r="CT150" i="1"/>
  <c r="CS150" i="1"/>
  <c r="CG150" i="1"/>
  <c r="H150" i="1"/>
  <c r="R150" i="1"/>
  <c r="Q150" i="1"/>
  <c r="P150" i="1"/>
  <c r="S150" i="1"/>
  <c r="CF150" i="1"/>
  <c r="CE150" i="1"/>
  <c r="CD150" i="1"/>
  <c r="BL150" i="1"/>
  <c r="BK150" i="1"/>
  <c r="I150" i="1"/>
  <c r="FU149" i="1"/>
  <c r="FV149" i="1"/>
  <c r="EU149" i="1"/>
  <c r="ET149" i="1"/>
  <c r="ES149" i="1"/>
  <c r="DY149" i="1"/>
  <c r="DX149" i="1"/>
  <c r="DW149" i="1"/>
  <c r="DP149" i="1"/>
  <c r="DD149" i="1"/>
  <c r="DF149" i="1"/>
  <c r="CQ149" i="1"/>
  <c r="CR149" i="1"/>
  <c r="CT149" i="1"/>
  <c r="CS149" i="1"/>
  <c r="CG149" i="1"/>
  <c r="H149" i="1"/>
  <c r="R149" i="1"/>
  <c r="Q149" i="1"/>
  <c r="P149" i="1"/>
  <c r="S149" i="1"/>
  <c r="CF149" i="1"/>
  <c r="CE149" i="1"/>
  <c r="CD149" i="1"/>
  <c r="BL149" i="1"/>
  <c r="BK149" i="1"/>
  <c r="I149" i="1"/>
  <c r="DW148" i="1"/>
  <c r="FU148" i="1"/>
  <c r="FV148" i="1"/>
  <c r="EU148" i="1"/>
  <c r="ET148" i="1"/>
  <c r="ES148" i="1"/>
  <c r="DY148" i="1"/>
  <c r="DX148" i="1"/>
  <c r="DP148" i="1"/>
  <c r="DD148" i="1"/>
  <c r="DF148" i="1"/>
  <c r="CQ148" i="1"/>
  <c r="CR148" i="1"/>
  <c r="CT148" i="1"/>
  <c r="CS148" i="1"/>
  <c r="CG148" i="1"/>
  <c r="H148" i="1"/>
  <c r="R148" i="1"/>
  <c r="Q148" i="1"/>
  <c r="P148" i="1"/>
  <c r="S148" i="1"/>
  <c r="CF148" i="1"/>
  <c r="CE148" i="1"/>
  <c r="CD148" i="1"/>
  <c r="BL148" i="1"/>
  <c r="BK148" i="1"/>
  <c r="I148" i="1"/>
  <c r="FU147" i="1"/>
  <c r="FV147" i="1"/>
  <c r="EU147" i="1"/>
  <c r="ET147" i="1"/>
  <c r="ES147" i="1"/>
  <c r="DY147" i="1"/>
  <c r="DW147" i="1"/>
  <c r="DP147" i="1"/>
  <c r="DD147" i="1"/>
  <c r="DF147" i="1"/>
  <c r="CQ147" i="1"/>
  <c r="CR147" i="1"/>
  <c r="CT147" i="1"/>
  <c r="CS147" i="1"/>
  <c r="CG147" i="1"/>
  <c r="H147" i="1"/>
  <c r="R147" i="1"/>
  <c r="Q147" i="1"/>
  <c r="P147" i="1"/>
  <c r="S147" i="1"/>
  <c r="CF147" i="1"/>
  <c r="CE147" i="1"/>
  <c r="CD147" i="1"/>
  <c r="BL147" i="1"/>
  <c r="BK147" i="1"/>
  <c r="I147" i="1"/>
  <c r="FU146" i="1"/>
  <c r="FV146" i="1"/>
  <c r="EU146" i="1"/>
  <c r="ET146" i="1"/>
  <c r="ES146" i="1"/>
  <c r="DY146" i="1"/>
  <c r="DX146" i="1"/>
  <c r="DW146" i="1"/>
  <c r="DP146" i="1"/>
  <c r="DD146" i="1"/>
  <c r="DF146" i="1"/>
  <c r="CQ146" i="1"/>
  <c r="CR146" i="1"/>
  <c r="CT146" i="1"/>
  <c r="CS146" i="1"/>
  <c r="CG146" i="1"/>
  <c r="H146" i="1"/>
  <c r="R146" i="1"/>
  <c r="Q146" i="1"/>
  <c r="P146" i="1"/>
  <c r="S146" i="1"/>
  <c r="CF146" i="1"/>
  <c r="CE146" i="1"/>
  <c r="CD146" i="1"/>
  <c r="BL146" i="1"/>
  <c r="BK146" i="1"/>
  <c r="I146" i="1"/>
  <c r="FU145" i="1"/>
  <c r="FV145" i="1"/>
  <c r="EU145" i="1"/>
  <c r="ET145" i="1"/>
  <c r="ES145" i="1"/>
  <c r="DY145" i="1"/>
  <c r="DX145" i="1"/>
  <c r="DW145" i="1"/>
  <c r="DP145" i="1"/>
  <c r="DD145" i="1"/>
  <c r="DF145" i="1"/>
  <c r="CQ145" i="1"/>
  <c r="CR145" i="1"/>
  <c r="CT145" i="1"/>
  <c r="CS145" i="1"/>
  <c r="CG145" i="1"/>
  <c r="H145" i="1"/>
  <c r="R145" i="1"/>
  <c r="Q145" i="1"/>
  <c r="P145" i="1"/>
  <c r="S145" i="1"/>
  <c r="CF145" i="1"/>
  <c r="CE145" i="1"/>
  <c r="CD145" i="1"/>
  <c r="BL145" i="1"/>
  <c r="BK145" i="1"/>
  <c r="I145" i="1"/>
  <c r="DW144" i="1"/>
  <c r="FU144" i="1"/>
  <c r="FV144" i="1"/>
  <c r="EU144" i="1"/>
  <c r="ET144" i="1"/>
  <c r="ES144" i="1"/>
  <c r="DY144" i="1"/>
  <c r="DP144" i="1"/>
  <c r="DD144" i="1"/>
  <c r="DF144" i="1"/>
  <c r="CQ144" i="1"/>
  <c r="CR144" i="1"/>
  <c r="CT144" i="1"/>
  <c r="CS144" i="1"/>
  <c r="CG144" i="1"/>
  <c r="H144" i="1"/>
  <c r="R144" i="1"/>
  <c r="Q144" i="1"/>
  <c r="P144" i="1"/>
  <c r="S144" i="1"/>
  <c r="CF144" i="1"/>
  <c r="CE144" i="1"/>
  <c r="CD144" i="1"/>
  <c r="BL144" i="1"/>
  <c r="BK144" i="1"/>
  <c r="I144" i="1"/>
  <c r="FU143" i="1"/>
  <c r="FV143" i="1"/>
  <c r="EU143" i="1"/>
  <c r="ET143" i="1"/>
  <c r="ES143" i="1"/>
  <c r="DY143" i="1"/>
  <c r="DX143" i="1"/>
  <c r="DW143" i="1"/>
  <c r="DP143" i="1"/>
  <c r="DD143" i="1"/>
  <c r="DF143" i="1"/>
  <c r="CQ143" i="1"/>
  <c r="CR143" i="1"/>
  <c r="CT143" i="1"/>
  <c r="CS143" i="1"/>
  <c r="CG143" i="1"/>
  <c r="H143" i="1"/>
  <c r="R143" i="1"/>
  <c r="Q143" i="1"/>
  <c r="P143" i="1"/>
  <c r="S143" i="1"/>
  <c r="CF143" i="1"/>
  <c r="CE143" i="1"/>
  <c r="CD143" i="1"/>
  <c r="BL143" i="1"/>
  <c r="BK143" i="1"/>
  <c r="I143" i="1"/>
  <c r="FU142" i="1"/>
  <c r="FV142" i="1"/>
  <c r="EU142" i="1"/>
  <c r="ET142" i="1"/>
  <c r="ES142" i="1"/>
  <c r="DY142" i="1"/>
  <c r="DX142" i="1"/>
  <c r="DW142" i="1"/>
  <c r="DP142" i="1"/>
  <c r="DD142" i="1"/>
  <c r="DF142" i="1"/>
  <c r="CQ142" i="1"/>
  <c r="CR142" i="1"/>
  <c r="CT142" i="1"/>
  <c r="CS142" i="1"/>
  <c r="CG142" i="1"/>
  <c r="H142" i="1"/>
  <c r="R142" i="1"/>
  <c r="Q142" i="1"/>
  <c r="P142" i="1"/>
  <c r="S142" i="1"/>
  <c r="CF142" i="1"/>
  <c r="CE142" i="1"/>
  <c r="CD142" i="1"/>
  <c r="BL142" i="1"/>
  <c r="BK142" i="1"/>
  <c r="I142" i="1"/>
  <c r="FV141" i="1"/>
  <c r="FU141" i="1"/>
  <c r="EU141" i="1"/>
  <c r="ET141" i="1"/>
  <c r="ES141" i="1"/>
  <c r="DY141" i="1"/>
  <c r="DX141" i="1"/>
  <c r="DW141" i="1"/>
  <c r="DP141" i="1"/>
  <c r="DD141" i="1"/>
  <c r="DF141" i="1"/>
  <c r="CQ141" i="1"/>
  <c r="CR141" i="1"/>
  <c r="CT141" i="1"/>
  <c r="CS141" i="1"/>
  <c r="CG141" i="1"/>
  <c r="H141" i="1"/>
  <c r="R141" i="1"/>
  <c r="Q141" i="1"/>
  <c r="S141" i="1"/>
  <c r="CF141" i="1"/>
  <c r="CE141" i="1"/>
  <c r="CD141" i="1"/>
  <c r="BL141" i="1"/>
  <c r="BK141" i="1"/>
  <c r="P141" i="1"/>
  <c r="I141" i="1"/>
  <c r="FU140" i="1"/>
  <c r="FV140" i="1"/>
  <c r="EU140" i="1"/>
  <c r="ET140" i="1"/>
  <c r="ES140" i="1"/>
  <c r="DY140" i="1"/>
  <c r="DX140" i="1"/>
  <c r="DW140" i="1"/>
  <c r="DP140" i="1"/>
  <c r="DD140" i="1"/>
  <c r="DF140" i="1"/>
  <c r="CQ140" i="1"/>
  <c r="CR140" i="1"/>
  <c r="CT140" i="1"/>
  <c r="CS140" i="1"/>
  <c r="CG140" i="1"/>
  <c r="H140" i="1"/>
  <c r="R140" i="1"/>
  <c r="Q140" i="1"/>
  <c r="P140" i="1"/>
  <c r="S140" i="1"/>
  <c r="CF140" i="1"/>
  <c r="CE140" i="1"/>
  <c r="CD140" i="1"/>
  <c r="BL140" i="1"/>
  <c r="BK140" i="1"/>
  <c r="I140" i="1"/>
  <c r="FU139" i="1"/>
  <c r="FV139" i="1"/>
  <c r="EU139" i="1"/>
  <c r="ET139" i="1"/>
  <c r="ES139" i="1"/>
  <c r="DY139" i="1"/>
  <c r="DX139" i="1"/>
  <c r="DW139" i="1"/>
  <c r="DP139" i="1"/>
  <c r="DD139" i="1"/>
  <c r="DF139" i="1"/>
  <c r="CQ139" i="1"/>
  <c r="CR139" i="1"/>
  <c r="CT139" i="1"/>
  <c r="CS139" i="1"/>
  <c r="CG139" i="1"/>
  <c r="H139" i="1"/>
  <c r="R139" i="1"/>
  <c r="Q139" i="1"/>
  <c r="P139" i="1"/>
  <c r="S139" i="1"/>
  <c r="CF139" i="1"/>
  <c r="CE139" i="1"/>
  <c r="CD139" i="1"/>
  <c r="BL139" i="1"/>
  <c r="BK139" i="1"/>
  <c r="I139" i="1"/>
  <c r="FV138" i="1"/>
  <c r="DW138" i="1"/>
  <c r="FU138" i="1"/>
  <c r="EU138" i="1"/>
  <c r="ET138" i="1"/>
  <c r="ES138" i="1"/>
  <c r="DY138" i="1"/>
  <c r="DX138" i="1"/>
  <c r="DP138" i="1"/>
  <c r="DD138" i="1"/>
  <c r="DF138" i="1"/>
  <c r="CR138" i="1"/>
  <c r="CT138" i="1"/>
  <c r="CS138" i="1"/>
  <c r="CG138" i="1"/>
  <c r="H138" i="1"/>
  <c r="R138" i="1"/>
  <c r="Q138" i="1"/>
  <c r="P138" i="1"/>
  <c r="S138" i="1"/>
  <c r="CF138" i="1"/>
  <c r="CE138" i="1"/>
  <c r="CD138" i="1"/>
  <c r="BL138" i="1"/>
  <c r="BK138" i="1"/>
  <c r="I138" i="1"/>
  <c r="FU137" i="1"/>
  <c r="FV137" i="1"/>
  <c r="EU137" i="1"/>
  <c r="ET137" i="1"/>
  <c r="ES137" i="1"/>
  <c r="DY137" i="1"/>
  <c r="DX137" i="1"/>
  <c r="DW137" i="1"/>
  <c r="DP137" i="1"/>
  <c r="DD137" i="1"/>
  <c r="DF137" i="1"/>
  <c r="CQ137" i="1"/>
  <c r="CR137" i="1"/>
  <c r="CT137" i="1"/>
  <c r="CS137" i="1"/>
  <c r="CG137" i="1"/>
  <c r="H137" i="1"/>
  <c r="R137" i="1"/>
  <c r="Q137" i="1"/>
  <c r="S137" i="1"/>
  <c r="CF137" i="1"/>
  <c r="CE137" i="1"/>
  <c r="CD137" i="1"/>
  <c r="BL137" i="1"/>
  <c r="BK137" i="1"/>
  <c r="P137" i="1"/>
  <c r="I137" i="1"/>
  <c r="FU136" i="1"/>
  <c r="FV136" i="1"/>
  <c r="EU136" i="1"/>
  <c r="ET136" i="1"/>
  <c r="ES136" i="1"/>
  <c r="DY136" i="1"/>
  <c r="DX136" i="1"/>
  <c r="DW136" i="1"/>
  <c r="DP136" i="1"/>
  <c r="DD136" i="1"/>
  <c r="DF136" i="1"/>
  <c r="CQ136" i="1"/>
  <c r="CR136" i="1"/>
  <c r="CT136" i="1"/>
  <c r="CS136" i="1"/>
  <c r="CG136" i="1"/>
  <c r="H136" i="1"/>
  <c r="R136" i="1"/>
  <c r="Q136" i="1"/>
  <c r="P136" i="1"/>
  <c r="S136" i="1"/>
  <c r="CF136" i="1"/>
  <c r="CE136" i="1"/>
  <c r="CD136" i="1"/>
  <c r="BL136" i="1"/>
  <c r="BK136" i="1"/>
  <c r="I136" i="1"/>
  <c r="DW135" i="1"/>
  <c r="FU135" i="1"/>
  <c r="FV135" i="1"/>
  <c r="EU135" i="1"/>
  <c r="ET135" i="1"/>
  <c r="ES135" i="1"/>
  <c r="DY135" i="1"/>
  <c r="DX135" i="1"/>
  <c r="DP135" i="1"/>
  <c r="DD135" i="1"/>
  <c r="DF135" i="1"/>
  <c r="CQ135" i="1"/>
  <c r="CR135" i="1"/>
  <c r="CT135" i="1"/>
  <c r="CS135" i="1"/>
  <c r="CG135" i="1"/>
  <c r="H135" i="1"/>
  <c r="R135" i="1"/>
  <c r="Q135" i="1"/>
  <c r="P135" i="1"/>
  <c r="S135" i="1"/>
  <c r="CF135" i="1"/>
  <c r="CE135" i="1"/>
  <c r="CD135" i="1"/>
  <c r="BL135" i="1"/>
  <c r="BK135" i="1"/>
  <c r="I135" i="1"/>
  <c r="DW134" i="1"/>
  <c r="FU134" i="1"/>
  <c r="FV134" i="1"/>
  <c r="EU134" i="1"/>
  <c r="ET134" i="1"/>
  <c r="ES134" i="1"/>
  <c r="DY134" i="1"/>
  <c r="DX134" i="1"/>
  <c r="DP134" i="1"/>
  <c r="DD134" i="1"/>
  <c r="DF134" i="1"/>
  <c r="CQ134" i="1"/>
  <c r="CR134" i="1"/>
  <c r="CT134" i="1"/>
  <c r="CS134" i="1"/>
  <c r="CG134" i="1"/>
  <c r="H134" i="1"/>
  <c r="R134" i="1"/>
  <c r="Q134" i="1"/>
  <c r="P134" i="1"/>
  <c r="S134" i="1"/>
  <c r="CF134" i="1"/>
  <c r="CE134" i="1"/>
  <c r="CD134" i="1"/>
  <c r="BL134" i="1"/>
  <c r="BK134" i="1"/>
  <c r="I134" i="1"/>
  <c r="DW133" i="1"/>
  <c r="FU133" i="1"/>
  <c r="FV133" i="1"/>
  <c r="EU133" i="1"/>
  <c r="ET133" i="1"/>
  <c r="ES133" i="1"/>
  <c r="DY133" i="1"/>
  <c r="DX133" i="1"/>
  <c r="DP133" i="1"/>
  <c r="DD133" i="1"/>
  <c r="DF133" i="1"/>
  <c r="CQ133" i="1"/>
  <c r="CR133" i="1"/>
  <c r="CT133" i="1"/>
  <c r="CS133" i="1"/>
  <c r="CG133" i="1"/>
  <c r="H133" i="1"/>
  <c r="R133" i="1"/>
  <c r="Q133" i="1"/>
  <c r="P133" i="1"/>
  <c r="S133" i="1"/>
  <c r="CF133" i="1"/>
  <c r="CE133" i="1"/>
  <c r="CD133" i="1"/>
  <c r="BL133" i="1"/>
  <c r="BK133" i="1"/>
  <c r="I133" i="1"/>
  <c r="FU132" i="1"/>
  <c r="FV132" i="1"/>
  <c r="EU132" i="1"/>
  <c r="ET132" i="1"/>
  <c r="ES132" i="1"/>
  <c r="DY132" i="1"/>
  <c r="DX132" i="1"/>
  <c r="DW132" i="1"/>
  <c r="DP132" i="1"/>
  <c r="DD132" i="1"/>
  <c r="DF132" i="1"/>
  <c r="CQ132" i="1"/>
  <c r="CR132" i="1"/>
  <c r="CT132" i="1"/>
  <c r="CS132" i="1"/>
  <c r="CG132" i="1"/>
  <c r="H132" i="1"/>
  <c r="R132" i="1"/>
  <c r="Q132" i="1"/>
  <c r="P132" i="1"/>
  <c r="S132" i="1"/>
  <c r="CF132" i="1"/>
  <c r="CE132" i="1"/>
  <c r="CD132" i="1"/>
  <c r="BL132" i="1"/>
  <c r="BK132" i="1"/>
  <c r="I132" i="1"/>
  <c r="FU131" i="1"/>
  <c r="FV131" i="1"/>
  <c r="EU131" i="1"/>
  <c r="ET131" i="1"/>
  <c r="ES131" i="1"/>
  <c r="DY131" i="1"/>
  <c r="DX131" i="1"/>
  <c r="DW131" i="1"/>
  <c r="DP131" i="1"/>
  <c r="DD131" i="1"/>
  <c r="DF131" i="1"/>
  <c r="CR131" i="1"/>
  <c r="CT131" i="1"/>
  <c r="CS131" i="1"/>
  <c r="CG131" i="1"/>
  <c r="H131" i="1"/>
  <c r="R131" i="1"/>
  <c r="Q131" i="1"/>
  <c r="P131" i="1"/>
  <c r="S131" i="1"/>
  <c r="CF131" i="1"/>
  <c r="CE131" i="1"/>
  <c r="CD131" i="1"/>
  <c r="BL131" i="1"/>
  <c r="BK131" i="1"/>
  <c r="I131" i="1"/>
  <c r="FU130" i="1"/>
  <c r="FV130" i="1"/>
  <c r="EU130" i="1"/>
  <c r="ET130" i="1"/>
  <c r="ES130" i="1"/>
  <c r="DY130" i="1"/>
  <c r="DX130" i="1"/>
  <c r="DW130" i="1"/>
  <c r="DP130" i="1"/>
  <c r="DD130" i="1"/>
  <c r="DF130" i="1"/>
  <c r="CQ130" i="1"/>
  <c r="CR130" i="1"/>
  <c r="CT130" i="1"/>
  <c r="CS130" i="1"/>
  <c r="CG130" i="1"/>
  <c r="H130" i="1"/>
  <c r="R130" i="1"/>
  <c r="Q130" i="1"/>
  <c r="P130" i="1"/>
  <c r="S130" i="1"/>
  <c r="CF130" i="1"/>
  <c r="CE130" i="1"/>
  <c r="CD130" i="1"/>
  <c r="BL130" i="1"/>
  <c r="BK130" i="1"/>
  <c r="I130" i="1"/>
  <c r="FU129" i="1"/>
  <c r="FV129" i="1"/>
  <c r="EU129" i="1"/>
  <c r="ET129" i="1"/>
  <c r="ES129" i="1"/>
  <c r="DY129" i="1"/>
  <c r="DX129" i="1"/>
  <c r="DW129" i="1"/>
  <c r="DP129" i="1"/>
  <c r="DD129" i="1"/>
  <c r="DF129" i="1"/>
  <c r="CR129" i="1"/>
  <c r="CT129" i="1"/>
  <c r="CS129" i="1"/>
  <c r="CG129" i="1"/>
  <c r="H129" i="1"/>
  <c r="R129" i="1"/>
  <c r="Q129" i="1"/>
  <c r="P129" i="1"/>
  <c r="S129" i="1"/>
  <c r="CF129" i="1"/>
  <c r="CE129" i="1"/>
  <c r="CD129" i="1"/>
  <c r="BL129" i="1"/>
  <c r="BK129" i="1"/>
  <c r="I129" i="1"/>
  <c r="DW128" i="1"/>
  <c r="FU128" i="1"/>
  <c r="FV128" i="1"/>
  <c r="EU128" i="1"/>
  <c r="ET128" i="1"/>
  <c r="ES128" i="1"/>
  <c r="DY128" i="1"/>
  <c r="DX128" i="1"/>
  <c r="DP128" i="1"/>
  <c r="DD128" i="1"/>
  <c r="DF128" i="1"/>
  <c r="CQ128" i="1"/>
  <c r="CR128" i="1"/>
  <c r="CT128" i="1"/>
  <c r="CS128" i="1"/>
  <c r="CG128" i="1"/>
  <c r="H128" i="1"/>
  <c r="R128" i="1"/>
  <c r="Q128" i="1"/>
  <c r="P128" i="1"/>
  <c r="S128" i="1"/>
  <c r="CF128" i="1"/>
  <c r="CE128" i="1"/>
  <c r="CD128" i="1"/>
  <c r="BL128" i="1"/>
  <c r="BK128" i="1"/>
  <c r="I128" i="1"/>
  <c r="FU127" i="1"/>
  <c r="FV127" i="1"/>
  <c r="EU127" i="1"/>
  <c r="ET127" i="1"/>
  <c r="ES127" i="1"/>
  <c r="DY127" i="1"/>
  <c r="DX127" i="1"/>
  <c r="DW127" i="1"/>
  <c r="DP127" i="1"/>
  <c r="DD127" i="1"/>
  <c r="DF127" i="1"/>
  <c r="CQ127" i="1"/>
  <c r="CR127" i="1"/>
  <c r="CT127" i="1"/>
  <c r="CS127" i="1"/>
  <c r="CG127" i="1"/>
  <c r="H127" i="1"/>
  <c r="R127" i="1"/>
  <c r="Q127" i="1"/>
  <c r="P127" i="1"/>
  <c r="S127" i="1"/>
  <c r="CF127" i="1"/>
  <c r="CE127" i="1"/>
  <c r="CD127" i="1"/>
  <c r="BL127" i="1"/>
  <c r="BK127" i="1"/>
  <c r="I127" i="1"/>
  <c r="FU126" i="1"/>
  <c r="FV126" i="1"/>
  <c r="EU126" i="1"/>
  <c r="ET126" i="1"/>
  <c r="ES126" i="1"/>
  <c r="DY126" i="1"/>
  <c r="DX126" i="1"/>
  <c r="DW126" i="1"/>
  <c r="DP126" i="1"/>
  <c r="DD126" i="1"/>
  <c r="DF126" i="1"/>
  <c r="CQ126" i="1"/>
  <c r="CR126" i="1"/>
  <c r="CT126" i="1"/>
  <c r="CS126" i="1"/>
  <c r="CG126" i="1"/>
  <c r="H126" i="1"/>
  <c r="R126" i="1"/>
  <c r="Q126" i="1"/>
  <c r="P126" i="1"/>
  <c r="S126" i="1"/>
  <c r="CF126" i="1"/>
  <c r="CE126" i="1"/>
  <c r="CD126" i="1"/>
  <c r="BL126" i="1"/>
  <c r="BK126" i="1"/>
  <c r="I126" i="1"/>
  <c r="FU125" i="1"/>
  <c r="FV125" i="1"/>
  <c r="EU125" i="1"/>
  <c r="ET125" i="1"/>
  <c r="ES125" i="1"/>
  <c r="DY125" i="1"/>
  <c r="DX125" i="1"/>
  <c r="DW125" i="1"/>
  <c r="DP125" i="1"/>
  <c r="DD125" i="1"/>
  <c r="DF125" i="1"/>
  <c r="CQ125" i="1"/>
  <c r="CR125" i="1"/>
  <c r="CT125" i="1"/>
  <c r="CS125" i="1"/>
  <c r="CG125" i="1"/>
  <c r="H125" i="1"/>
  <c r="R125" i="1"/>
  <c r="Q125" i="1"/>
  <c r="P125" i="1"/>
  <c r="S125" i="1"/>
  <c r="CF125" i="1"/>
  <c r="CE125" i="1"/>
  <c r="CD125" i="1"/>
  <c r="BL125" i="1"/>
  <c r="BK125" i="1"/>
  <c r="I125" i="1"/>
  <c r="FV124" i="1"/>
  <c r="FU124" i="1"/>
  <c r="EU124" i="1"/>
  <c r="ET124" i="1"/>
  <c r="ES124" i="1"/>
  <c r="DY124" i="1"/>
  <c r="DX124" i="1"/>
  <c r="DW124" i="1"/>
  <c r="DP124" i="1"/>
  <c r="DD124" i="1"/>
  <c r="DF124" i="1"/>
  <c r="CQ124" i="1"/>
  <c r="CR124" i="1"/>
  <c r="CT124" i="1"/>
  <c r="CS124" i="1"/>
  <c r="CG124" i="1"/>
  <c r="H124" i="1"/>
  <c r="R124" i="1"/>
  <c r="Q124" i="1"/>
  <c r="P124" i="1"/>
  <c r="S124" i="1"/>
  <c r="CF124" i="1"/>
  <c r="CE124" i="1"/>
  <c r="CD124" i="1"/>
  <c r="BL124" i="1"/>
  <c r="BK124" i="1"/>
  <c r="I124" i="1"/>
  <c r="FV123" i="1"/>
  <c r="FU123" i="1"/>
  <c r="EU123" i="1"/>
  <c r="ET123" i="1"/>
  <c r="ES123" i="1"/>
  <c r="DY123" i="1"/>
  <c r="DX123" i="1"/>
  <c r="DW123" i="1"/>
  <c r="DP123" i="1"/>
  <c r="DD123" i="1"/>
  <c r="DF123" i="1"/>
  <c r="CQ123" i="1"/>
  <c r="CR123" i="1"/>
  <c r="CT123" i="1"/>
  <c r="CS123" i="1"/>
  <c r="CG123" i="1"/>
  <c r="H123" i="1"/>
  <c r="R123" i="1"/>
  <c r="Q123" i="1"/>
  <c r="P123" i="1"/>
  <c r="S123" i="1"/>
  <c r="CF123" i="1"/>
  <c r="CE123" i="1"/>
  <c r="CD123" i="1"/>
  <c r="BL123" i="1"/>
  <c r="BK123" i="1"/>
  <c r="I123" i="1"/>
  <c r="FU122" i="1"/>
  <c r="FV122" i="1"/>
  <c r="EU122" i="1"/>
  <c r="ET122" i="1"/>
  <c r="ES122" i="1"/>
  <c r="DY122" i="1"/>
  <c r="DX122" i="1"/>
  <c r="DW122" i="1"/>
  <c r="DP122" i="1"/>
  <c r="DD122" i="1"/>
  <c r="DF122" i="1"/>
  <c r="CQ122" i="1"/>
  <c r="CR122" i="1"/>
  <c r="CT122" i="1"/>
  <c r="CS122" i="1"/>
  <c r="CG122" i="1"/>
  <c r="H122" i="1"/>
  <c r="R122" i="1"/>
  <c r="Q122" i="1"/>
  <c r="P122" i="1"/>
  <c r="S122" i="1"/>
  <c r="CF122" i="1"/>
  <c r="CE122" i="1"/>
  <c r="CD122" i="1"/>
  <c r="BL122" i="1"/>
  <c r="BK122" i="1"/>
  <c r="I122" i="1"/>
  <c r="FV121" i="1"/>
  <c r="FU121" i="1"/>
  <c r="EU121" i="1"/>
  <c r="ET121" i="1"/>
  <c r="ES121" i="1"/>
  <c r="DY121" i="1"/>
  <c r="DX121" i="1"/>
  <c r="DW121" i="1"/>
  <c r="DP121" i="1"/>
  <c r="DD121" i="1"/>
  <c r="DF121" i="1"/>
  <c r="CQ121" i="1"/>
  <c r="CR121" i="1"/>
  <c r="CT121" i="1"/>
  <c r="CS121" i="1"/>
  <c r="CG121" i="1"/>
  <c r="H121" i="1"/>
  <c r="R121" i="1"/>
  <c r="Q121" i="1"/>
  <c r="P121" i="1"/>
  <c r="S121" i="1"/>
  <c r="CF121" i="1"/>
  <c r="CE121" i="1"/>
  <c r="CD121" i="1"/>
  <c r="BL121" i="1"/>
  <c r="BK121" i="1"/>
  <c r="I121" i="1"/>
  <c r="DW120" i="1"/>
  <c r="FU120" i="1"/>
  <c r="FV120" i="1"/>
  <c r="EU120" i="1"/>
  <c r="ET120" i="1"/>
  <c r="ES120" i="1"/>
  <c r="DY120" i="1"/>
  <c r="DX120" i="1"/>
  <c r="DP120" i="1"/>
  <c r="DD120" i="1"/>
  <c r="DF120" i="1"/>
  <c r="CQ120" i="1"/>
  <c r="CR120" i="1"/>
  <c r="CT120" i="1"/>
  <c r="CS120" i="1"/>
  <c r="CG120" i="1"/>
  <c r="H120" i="1"/>
  <c r="R120" i="1"/>
  <c r="Q120" i="1"/>
  <c r="P120" i="1"/>
  <c r="S120" i="1"/>
  <c r="CF120" i="1"/>
  <c r="CE120" i="1"/>
  <c r="CD120" i="1"/>
  <c r="BL120" i="1"/>
  <c r="BK120" i="1"/>
  <c r="I120" i="1"/>
  <c r="FU119" i="1"/>
  <c r="FV119" i="1"/>
  <c r="EU119" i="1"/>
  <c r="ET119" i="1"/>
  <c r="ES119" i="1"/>
  <c r="DY119" i="1"/>
  <c r="DX119" i="1"/>
  <c r="DW119" i="1"/>
  <c r="DP119" i="1"/>
  <c r="DD119" i="1"/>
  <c r="DF119" i="1"/>
  <c r="CQ119" i="1"/>
  <c r="CR119" i="1"/>
  <c r="CT119" i="1"/>
  <c r="CS119" i="1"/>
  <c r="CG119" i="1"/>
  <c r="H119" i="1"/>
  <c r="R119" i="1"/>
  <c r="Q119" i="1"/>
  <c r="P119" i="1"/>
  <c r="S119" i="1"/>
  <c r="CF119" i="1"/>
  <c r="CE119" i="1"/>
  <c r="CD119" i="1"/>
  <c r="BL119" i="1"/>
  <c r="BK119" i="1"/>
  <c r="I119" i="1"/>
  <c r="FU118" i="1"/>
  <c r="FV118" i="1"/>
  <c r="EU118" i="1"/>
  <c r="ET118" i="1"/>
  <c r="ES118" i="1"/>
  <c r="DY118" i="1"/>
  <c r="DX118" i="1"/>
  <c r="DW118" i="1"/>
  <c r="DP118" i="1"/>
  <c r="DD118" i="1"/>
  <c r="DF118" i="1"/>
  <c r="CQ118" i="1"/>
  <c r="CR118" i="1"/>
  <c r="CT118" i="1"/>
  <c r="CS118" i="1"/>
  <c r="CG118" i="1"/>
  <c r="H118" i="1"/>
  <c r="R118" i="1"/>
  <c r="Q118" i="1"/>
  <c r="P118" i="1"/>
  <c r="S118" i="1"/>
  <c r="CF118" i="1"/>
  <c r="CE118" i="1"/>
  <c r="CD118" i="1"/>
  <c r="BL118" i="1"/>
  <c r="BK118" i="1"/>
  <c r="I118" i="1"/>
  <c r="FV117" i="1"/>
  <c r="FU117" i="1"/>
  <c r="EU117" i="1"/>
  <c r="ET117" i="1"/>
  <c r="ES117" i="1"/>
  <c r="DY117" i="1"/>
  <c r="DX117" i="1"/>
  <c r="DW117" i="1"/>
  <c r="DP117" i="1"/>
  <c r="DD117" i="1"/>
  <c r="DF117" i="1"/>
  <c r="CQ117" i="1"/>
  <c r="CR117" i="1"/>
  <c r="CT117" i="1"/>
  <c r="CS117" i="1"/>
  <c r="CG117" i="1"/>
  <c r="H117" i="1"/>
  <c r="R117" i="1"/>
  <c r="Q117" i="1"/>
  <c r="P117" i="1"/>
  <c r="S117" i="1"/>
  <c r="CF117" i="1"/>
  <c r="CE117" i="1"/>
  <c r="CD117" i="1"/>
  <c r="BL117" i="1"/>
  <c r="BK117" i="1"/>
  <c r="I117" i="1"/>
  <c r="FV116" i="1"/>
  <c r="FU116" i="1"/>
  <c r="EU116" i="1"/>
  <c r="ET116" i="1"/>
  <c r="ES116" i="1"/>
  <c r="DY116" i="1"/>
  <c r="DX116" i="1"/>
  <c r="DW116" i="1"/>
  <c r="DP116" i="1"/>
  <c r="DD116" i="1"/>
  <c r="DF116" i="1"/>
  <c r="CQ116" i="1"/>
  <c r="CR116" i="1"/>
  <c r="CT116" i="1"/>
  <c r="CS116" i="1"/>
  <c r="CG116" i="1"/>
  <c r="H116" i="1"/>
  <c r="R116" i="1"/>
  <c r="Q116" i="1"/>
  <c r="P116" i="1"/>
  <c r="S116" i="1"/>
  <c r="CF116" i="1"/>
  <c r="CE116" i="1"/>
  <c r="CD116" i="1"/>
  <c r="BL116" i="1"/>
  <c r="BK116" i="1"/>
  <c r="I116" i="1"/>
  <c r="DW115" i="1"/>
  <c r="FU115" i="1"/>
  <c r="FV115" i="1"/>
  <c r="EU115" i="1"/>
  <c r="ET115" i="1"/>
  <c r="ES115" i="1"/>
  <c r="DY115" i="1"/>
  <c r="DX115" i="1"/>
  <c r="DP115" i="1"/>
  <c r="DD115" i="1"/>
  <c r="DF115" i="1"/>
  <c r="CQ115" i="1"/>
  <c r="CR115" i="1"/>
  <c r="CT115" i="1"/>
  <c r="CS115" i="1"/>
  <c r="CG115" i="1"/>
  <c r="H115" i="1"/>
  <c r="R115" i="1"/>
  <c r="Q115" i="1"/>
  <c r="P115" i="1"/>
  <c r="S115" i="1"/>
  <c r="CF115" i="1"/>
  <c r="CE115" i="1"/>
  <c r="CD115" i="1"/>
  <c r="BL115" i="1"/>
  <c r="BK115" i="1"/>
  <c r="I115" i="1"/>
  <c r="FV114" i="1"/>
  <c r="DW114" i="1"/>
  <c r="FU114" i="1"/>
  <c r="EU114" i="1"/>
  <c r="ET114" i="1"/>
  <c r="ES114" i="1"/>
  <c r="DY114" i="1"/>
  <c r="DX114" i="1"/>
  <c r="DP114" i="1"/>
  <c r="DD114" i="1"/>
  <c r="DF114" i="1"/>
  <c r="CQ114" i="1"/>
  <c r="CR114" i="1"/>
  <c r="CT114" i="1"/>
  <c r="CS114" i="1"/>
  <c r="CG114" i="1"/>
  <c r="H114" i="1"/>
  <c r="R114" i="1"/>
  <c r="Q114" i="1"/>
  <c r="S114" i="1"/>
  <c r="CF114" i="1"/>
  <c r="CE114" i="1"/>
  <c r="CD114" i="1"/>
  <c r="BL114" i="1"/>
  <c r="BK114" i="1"/>
  <c r="P114" i="1"/>
  <c r="I114" i="1"/>
  <c r="FU113" i="1"/>
  <c r="FV113" i="1"/>
  <c r="EU113" i="1"/>
  <c r="ET113" i="1"/>
  <c r="ES113" i="1"/>
  <c r="DY113" i="1"/>
  <c r="DX113" i="1"/>
  <c r="DW113" i="1"/>
  <c r="DP113" i="1"/>
  <c r="DD113" i="1"/>
  <c r="DF113" i="1"/>
  <c r="CQ113" i="1"/>
  <c r="CR113" i="1"/>
  <c r="CT113" i="1"/>
  <c r="CS113" i="1"/>
  <c r="CG113" i="1"/>
  <c r="H113" i="1"/>
  <c r="R113" i="1"/>
  <c r="Q113" i="1"/>
  <c r="P113" i="1"/>
  <c r="S113" i="1"/>
  <c r="CF113" i="1"/>
  <c r="CE113" i="1"/>
  <c r="CD113" i="1"/>
  <c r="BL113" i="1"/>
  <c r="BK113" i="1"/>
  <c r="I113" i="1"/>
  <c r="FV112" i="1"/>
  <c r="FU112" i="1"/>
  <c r="EU112" i="1"/>
  <c r="ET112" i="1"/>
  <c r="ES112" i="1"/>
  <c r="DY112" i="1"/>
  <c r="DX112" i="1"/>
  <c r="DW112" i="1"/>
  <c r="DP112" i="1"/>
  <c r="DD112" i="1"/>
  <c r="DF112" i="1"/>
  <c r="CQ112" i="1"/>
  <c r="CR112" i="1"/>
  <c r="CT112" i="1"/>
  <c r="CS112" i="1"/>
  <c r="CG112" i="1"/>
  <c r="H112" i="1"/>
  <c r="R112" i="1"/>
  <c r="Q112" i="1"/>
  <c r="P112" i="1"/>
  <c r="S112" i="1"/>
  <c r="CF112" i="1"/>
  <c r="CE112" i="1"/>
  <c r="CD112" i="1"/>
  <c r="BL112" i="1"/>
  <c r="BK112" i="1"/>
  <c r="I112" i="1"/>
  <c r="FV111" i="1"/>
  <c r="FU111" i="1"/>
  <c r="EU111" i="1"/>
  <c r="ET111" i="1"/>
  <c r="ES111" i="1"/>
  <c r="DY111" i="1"/>
  <c r="DX111" i="1"/>
  <c r="DW111" i="1"/>
  <c r="DP111" i="1"/>
  <c r="DD111" i="1"/>
  <c r="DF111" i="1"/>
  <c r="CQ111" i="1"/>
  <c r="CR111" i="1"/>
  <c r="CT111" i="1"/>
  <c r="CS111" i="1"/>
  <c r="CG111" i="1"/>
  <c r="H111" i="1"/>
  <c r="R111" i="1"/>
  <c r="Q111" i="1"/>
  <c r="P111" i="1"/>
  <c r="S111" i="1"/>
  <c r="CF111" i="1"/>
  <c r="CE111" i="1"/>
  <c r="CD111" i="1"/>
  <c r="BL111" i="1"/>
  <c r="BK111" i="1"/>
  <c r="I111" i="1"/>
  <c r="FU110" i="1"/>
  <c r="FV110" i="1"/>
  <c r="EU110" i="1"/>
  <c r="ET110" i="1"/>
  <c r="ES110" i="1"/>
  <c r="DY110" i="1"/>
  <c r="DX110" i="1"/>
  <c r="DW110" i="1"/>
  <c r="DP110" i="1"/>
  <c r="DD110" i="1"/>
  <c r="DF110" i="1"/>
  <c r="CQ110" i="1"/>
  <c r="CR110" i="1"/>
  <c r="CT110" i="1"/>
  <c r="CS110" i="1"/>
  <c r="CG110" i="1"/>
  <c r="H110" i="1"/>
  <c r="R110" i="1"/>
  <c r="Q110" i="1"/>
  <c r="P110" i="1"/>
  <c r="S110" i="1"/>
  <c r="CF110" i="1"/>
  <c r="CE110" i="1"/>
  <c r="CD110" i="1"/>
  <c r="BL110" i="1"/>
  <c r="BK110" i="1"/>
  <c r="I110" i="1"/>
  <c r="FU109" i="1"/>
  <c r="FV109" i="1"/>
  <c r="EU109" i="1"/>
  <c r="ET109" i="1"/>
  <c r="ES109" i="1"/>
  <c r="DY109" i="1"/>
  <c r="DX109" i="1"/>
  <c r="DW109" i="1"/>
  <c r="DP109" i="1"/>
  <c r="DD109" i="1"/>
  <c r="DF109" i="1"/>
  <c r="CQ109" i="1"/>
  <c r="CR109" i="1"/>
  <c r="CT109" i="1"/>
  <c r="CS109" i="1"/>
  <c r="CG109" i="1"/>
  <c r="H109" i="1"/>
  <c r="R109" i="1"/>
  <c r="Q109" i="1"/>
  <c r="P109" i="1"/>
  <c r="S109" i="1"/>
  <c r="CF109" i="1"/>
  <c r="CE109" i="1"/>
  <c r="CD109" i="1"/>
  <c r="BL109" i="1"/>
  <c r="BK109" i="1"/>
  <c r="I109" i="1"/>
  <c r="FU108" i="1"/>
  <c r="FV108" i="1"/>
  <c r="EU108" i="1"/>
  <c r="ET108" i="1"/>
  <c r="ES108" i="1"/>
  <c r="DY108" i="1"/>
  <c r="DX108" i="1"/>
  <c r="DW108" i="1"/>
  <c r="DP108" i="1"/>
  <c r="DD108" i="1"/>
  <c r="DF108" i="1"/>
  <c r="CQ108" i="1"/>
  <c r="CR108" i="1"/>
  <c r="CT108" i="1"/>
  <c r="CS108" i="1"/>
  <c r="CG108" i="1"/>
  <c r="H108" i="1"/>
  <c r="R108" i="1"/>
  <c r="Q108" i="1"/>
  <c r="P108" i="1"/>
  <c r="S108" i="1"/>
  <c r="CF108" i="1"/>
  <c r="CE108" i="1"/>
  <c r="CD108" i="1"/>
  <c r="BL108" i="1"/>
  <c r="BK108" i="1"/>
  <c r="I108" i="1"/>
  <c r="FU107" i="1"/>
  <c r="FV107" i="1"/>
  <c r="EU107" i="1"/>
  <c r="ET107" i="1"/>
  <c r="ES107" i="1"/>
  <c r="DY107" i="1"/>
  <c r="DX107" i="1"/>
  <c r="DW107" i="1"/>
  <c r="DP107" i="1"/>
  <c r="DD107" i="1"/>
  <c r="DF107" i="1"/>
  <c r="CQ107" i="1"/>
  <c r="CR107" i="1"/>
  <c r="CT107" i="1"/>
  <c r="CS107" i="1"/>
  <c r="CG107" i="1"/>
  <c r="H107" i="1"/>
  <c r="R107" i="1"/>
  <c r="Q107" i="1"/>
  <c r="P107" i="1"/>
  <c r="S107" i="1"/>
  <c r="CF107" i="1"/>
  <c r="CE107" i="1"/>
  <c r="CD107" i="1"/>
  <c r="BL107" i="1"/>
  <c r="BK107" i="1"/>
  <c r="I107" i="1"/>
  <c r="FU106" i="1"/>
  <c r="FV106" i="1"/>
  <c r="EU106" i="1"/>
  <c r="ET106" i="1"/>
  <c r="ES106" i="1"/>
  <c r="DY106" i="1"/>
  <c r="DX106" i="1"/>
  <c r="DW106" i="1"/>
  <c r="DP106" i="1"/>
  <c r="DD106" i="1"/>
  <c r="DF106" i="1"/>
  <c r="CQ106" i="1"/>
  <c r="CR106" i="1"/>
  <c r="CT106" i="1"/>
  <c r="CS106" i="1"/>
  <c r="CG106" i="1"/>
  <c r="H106" i="1"/>
  <c r="R106" i="1"/>
  <c r="Q106" i="1"/>
  <c r="P106" i="1"/>
  <c r="S106" i="1"/>
  <c r="CF106" i="1"/>
  <c r="CE106" i="1"/>
  <c r="CD106" i="1"/>
  <c r="BL106" i="1"/>
  <c r="BK106" i="1"/>
  <c r="I106" i="1"/>
  <c r="DW105" i="1"/>
  <c r="FU105" i="1"/>
  <c r="FV105" i="1"/>
  <c r="EU105" i="1"/>
  <c r="ET105" i="1"/>
  <c r="ES105" i="1"/>
  <c r="DY105" i="1"/>
  <c r="DX105" i="1"/>
  <c r="DP105" i="1"/>
  <c r="DD105" i="1"/>
  <c r="DF105" i="1"/>
  <c r="CQ105" i="1"/>
  <c r="CR105" i="1"/>
  <c r="CT105" i="1"/>
  <c r="CS105" i="1"/>
  <c r="CG105" i="1"/>
  <c r="H105" i="1"/>
  <c r="R105" i="1"/>
  <c r="Q105" i="1"/>
  <c r="P105" i="1"/>
  <c r="S105" i="1"/>
  <c r="CF105" i="1"/>
  <c r="CE105" i="1"/>
  <c r="CD105" i="1"/>
  <c r="BL105" i="1"/>
  <c r="BK105" i="1"/>
  <c r="I105" i="1"/>
  <c r="FV104" i="1"/>
  <c r="FU104" i="1"/>
  <c r="EU104" i="1"/>
  <c r="ET104" i="1"/>
  <c r="ES104" i="1"/>
  <c r="DY104" i="1"/>
  <c r="DX104" i="1"/>
  <c r="DW104" i="1"/>
  <c r="DP104" i="1"/>
  <c r="DD104" i="1"/>
  <c r="DF104" i="1"/>
  <c r="CQ104" i="1"/>
  <c r="CR104" i="1"/>
  <c r="CT104" i="1"/>
  <c r="CS104" i="1"/>
  <c r="CG104" i="1"/>
  <c r="H104" i="1"/>
  <c r="R104" i="1"/>
  <c r="Q104" i="1"/>
  <c r="P104" i="1"/>
  <c r="S104" i="1"/>
  <c r="CF104" i="1"/>
  <c r="CE104" i="1"/>
  <c r="CD104" i="1"/>
  <c r="BL104" i="1"/>
  <c r="BK104" i="1"/>
  <c r="I104" i="1"/>
  <c r="FU103" i="1"/>
  <c r="FV103" i="1"/>
  <c r="EU103" i="1"/>
  <c r="ET103" i="1"/>
  <c r="ES103" i="1"/>
  <c r="DY103" i="1"/>
  <c r="DX103" i="1"/>
  <c r="DW103" i="1"/>
  <c r="DP103" i="1"/>
  <c r="DD103" i="1"/>
  <c r="DF103" i="1"/>
  <c r="CQ103" i="1"/>
  <c r="CR103" i="1"/>
  <c r="CT103" i="1"/>
  <c r="CS103" i="1"/>
  <c r="CG103" i="1"/>
  <c r="H103" i="1"/>
  <c r="R103" i="1"/>
  <c r="Q103" i="1"/>
  <c r="P103" i="1"/>
  <c r="S103" i="1"/>
  <c r="CF103" i="1"/>
  <c r="CE103" i="1"/>
  <c r="CD103" i="1"/>
  <c r="BL103" i="1"/>
  <c r="BK103" i="1"/>
  <c r="I103" i="1"/>
  <c r="FU102" i="1"/>
  <c r="FV102" i="1"/>
  <c r="EU102" i="1"/>
  <c r="ET102" i="1"/>
  <c r="ES102" i="1"/>
  <c r="DY102" i="1"/>
  <c r="DX102" i="1"/>
  <c r="DW102" i="1"/>
  <c r="DP102" i="1"/>
  <c r="DD102" i="1"/>
  <c r="DF102" i="1"/>
  <c r="CQ102" i="1"/>
  <c r="CR102" i="1"/>
  <c r="CT102" i="1"/>
  <c r="CS102" i="1"/>
  <c r="CG102" i="1"/>
  <c r="H102" i="1"/>
  <c r="R102" i="1"/>
  <c r="Q102" i="1"/>
  <c r="P102" i="1"/>
  <c r="S102" i="1"/>
  <c r="CF102" i="1"/>
  <c r="CE102" i="1"/>
  <c r="CD102" i="1"/>
  <c r="BL102" i="1"/>
  <c r="BK102" i="1"/>
  <c r="I102" i="1"/>
  <c r="DW101" i="1"/>
  <c r="FU101" i="1"/>
  <c r="FV101" i="1"/>
  <c r="EU101" i="1"/>
  <c r="ET101" i="1"/>
  <c r="ES101" i="1"/>
  <c r="DY101" i="1"/>
  <c r="DX101" i="1"/>
  <c r="DP101" i="1"/>
  <c r="DD101" i="1"/>
  <c r="DF101" i="1"/>
  <c r="CQ101" i="1"/>
  <c r="CR101" i="1"/>
  <c r="CT101" i="1"/>
  <c r="CS101" i="1"/>
  <c r="CG101" i="1"/>
  <c r="H101" i="1"/>
  <c r="R101" i="1"/>
  <c r="Q101" i="1"/>
  <c r="P101" i="1"/>
  <c r="S101" i="1"/>
  <c r="CF101" i="1"/>
  <c r="CE101" i="1"/>
  <c r="CD101" i="1"/>
  <c r="BL101" i="1"/>
  <c r="BK101" i="1"/>
  <c r="I101" i="1"/>
  <c r="FU100" i="1"/>
  <c r="FV100" i="1"/>
  <c r="EU100" i="1"/>
  <c r="ET100" i="1"/>
  <c r="ES100" i="1"/>
  <c r="DY100" i="1"/>
  <c r="DX100" i="1"/>
  <c r="DW100" i="1"/>
  <c r="DP100" i="1"/>
  <c r="DD100" i="1"/>
  <c r="DF100" i="1"/>
  <c r="CQ100" i="1"/>
  <c r="CR100" i="1"/>
  <c r="CT100" i="1"/>
  <c r="CS100" i="1"/>
  <c r="CG100" i="1"/>
  <c r="H100" i="1"/>
  <c r="R100" i="1"/>
  <c r="Q100" i="1"/>
  <c r="P100" i="1"/>
  <c r="S100" i="1"/>
  <c r="CF100" i="1"/>
  <c r="CE100" i="1"/>
  <c r="CD100" i="1"/>
  <c r="BL100" i="1"/>
  <c r="BK100" i="1"/>
  <c r="I100" i="1"/>
  <c r="FU99" i="1"/>
  <c r="FV99" i="1"/>
  <c r="EU99" i="1"/>
  <c r="ET99" i="1"/>
  <c r="ES99" i="1"/>
  <c r="DY99" i="1"/>
  <c r="DX99" i="1"/>
  <c r="DW99" i="1"/>
  <c r="DP99" i="1"/>
  <c r="DD99" i="1"/>
  <c r="DF99" i="1"/>
  <c r="CQ99" i="1"/>
  <c r="CR99" i="1"/>
  <c r="CT99" i="1"/>
  <c r="CS99" i="1"/>
  <c r="CG99" i="1"/>
  <c r="H99" i="1"/>
  <c r="R99" i="1"/>
  <c r="Q99" i="1"/>
  <c r="P99" i="1"/>
  <c r="S99" i="1"/>
  <c r="CF99" i="1"/>
  <c r="CE99" i="1"/>
  <c r="CD99" i="1"/>
  <c r="BL99" i="1"/>
  <c r="BK99" i="1"/>
  <c r="I99" i="1"/>
  <c r="DW98" i="1"/>
  <c r="FU98" i="1"/>
  <c r="FV98" i="1"/>
  <c r="EU98" i="1"/>
  <c r="ET98" i="1"/>
  <c r="ES98" i="1"/>
  <c r="DY98" i="1"/>
  <c r="DP98" i="1"/>
  <c r="DD98" i="1"/>
  <c r="DF98" i="1"/>
  <c r="CQ98" i="1"/>
  <c r="CR98" i="1"/>
  <c r="CT98" i="1"/>
  <c r="CS98" i="1"/>
  <c r="CG98" i="1"/>
  <c r="H98" i="1"/>
  <c r="R98" i="1"/>
  <c r="Q98" i="1"/>
  <c r="S98" i="1"/>
  <c r="CF98" i="1"/>
  <c r="CE98" i="1"/>
  <c r="CD98" i="1"/>
  <c r="BL98" i="1"/>
  <c r="BK98" i="1"/>
  <c r="P98" i="1"/>
  <c r="I98" i="1"/>
  <c r="FV97" i="1"/>
  <c r="DW97" i="1"/>
  <c r="FU97" i="1"/>
  <c r="EU97" i="1"/>
  <c r="ET97" i="1"/>
  <c r="ES97" i="1"/>
  <c r="DY97" i="1"/>
  <c r="DX97" i="1"/>
  <c r="DP97" i="1"/>
  <c r="DD97" i="1"/>
  <c r="DF97" i="1"/>
  <c r="CQ97" i="1"/>
  <c r="CR97" i="1"/>
  <c r="CT97" i="1"/>
  <c r="CS97" i="1"/>
  <c r="CG97" i="1"/>
  <c r="H97" i="1"/>
  <c r="R97" i="1"/>
  <c r="Q97" i="1"/>
  <c r="S97" i="1"/>
  <c r="CF97" i="1"/>
  <c r="CE97" i="1"/>
  <c r="CD97" i="1"/>
  <c r="BL97" i="1"/>
  <c r="BK97" i="1"/>
  <c r="P97" i="1"/>
  <c r="I97" i="1"/>
  <c r="DW96" i="1"/>
  <c r="FU96" i="1"/>
  <c r="FV96" i="1"/>
  <c r="EU96" i="1"/>
  <c r="ET96" i="1"/>
  <c r="ES96" i="1"/>
  <c r="DY96" i="1"/>
  <c r="DX96" i="1"/>
  <c r="DP96" i="1"/>
  <c r="DD96" i="1"/>
  <c r="DF96" i="1"/>
  <c r="CQ96" i="1"/>
  <c r="CR96" i="1"/>
  <c r="CT96" i="1"/>
  <c r="CS96" i="1"/>
  <c r="CG96" i="1"/>
  <c r="H96" i="1"/>
  <c r="R96" i="1"/>
  <c r="Q96" i="1"/>
  <c r="P96" i="1"/>
  <c r="S96" i="1"/>
  <c r="CF96" i="1"/>
  <c r="CE96" i="1"/>
  <c r="CD96" i="1"/>
  <c r="BL96" i="1"/>
  <c r="BK96" i="1"/>
  <c r="I96" i="1"/>
  <c r="FU95" i="1"/>
  <c r="FV95" i="1"/>
  <c r="EU95" i="1"/>
  <c r="ET95" i="1"/>
  <c r="ES95" i="1"/>
  <c r="DY95" i="1"/>
  <c r="DX95" i="1"/>
  <c r="DW95" i="1"/>
  <c r="DP95" i="1"/>
  <c r="DD95" i="1"/>
  <c r="DF95" i="1"/>
  <c r="CQ95" i="1"/>
  <c r="CR95" i="1"/>
  <c r="CT95" i="1"/>
  <c r="CS95" i="1"/>
  <c r="CG95" i="1"/>
  <c r="H95" i="1"/>
  <c r="R95" i="1"/>
  <c r="Q95" i="1"/>
  <c r="P95" i="1"/>
  <c r="S95" i="1"/>
  <c r="CF95" i="1"/>
  <c r="CE95" i="1"/>
  <c r="CD95" i="1"/>
  <c r="BL95" i="1"/>
  <c r="BK95" i="1"/>
  <c r="I95" i="1"/>
  <c r="FU94" i="1"/>
  <c r="FV94" i="1"/>
  <c r="EU94" i="1"/>
  <c r="ET94" i="1"/>
  <c r="ES94" i="1"/>
  <c r="DY94" i="1"/>
  <c r="DX94" i="1"/>
  <c r="DW94" i="1"/>
  <c r="DP94" i="1"/>
  <c r="DD94" i="1"/>
  <c r="DF94" i="1"/>
  <c r="CQ94" i="1"/>
  <c r="CR94" i="1"/>
  <c r="CT94" i="1"/>
  <c r="CS94" i="1"/>
  <c r="CG94" i="1"/>
  <c r="H94" i="1"/>
  <c r="R94" i="1"/>
  <c r="Q94" i="1"/>
  <c r="P94" i="1"/>
  <c r="S94" i="1"/>
  <c r="CF94" i="1"/>
  <c r="CE94" i="1"/>
  <c r="CD94" i="1"/>
  <c r="BL94" i="1"/>
  <c r="BK94" i="1"/>
  <c r="I94" i="1"/>
  <c r="FU93" i="1"/>
  <c r="FV93" i="1"/>
  <c r="EU93" i="1"/>
  <c r="ET93" i="1"/>
  <c r="ES93" i="1"/>
  <c r="DY93" i="1"/>
  <c r="DX93" i="1"/>
  <c r="DW93" i="1"/>
  <c r="DP93" i="1"/>
  <c r="DD93" i="1"/>
  <c r="DF93" i="1"/>
  <c r="CQ93" i="1"/>
  <c r="CR93" i="1"/>
  <c r="CT93" i="1"/>
  <c r="CS93" i="1"/>
  <c r="CG93" i="1"/>
  <c r="H93" i="1"/>
  <c r="R93" i="1"/>
  <c r="Q93" i="1"/>
  <c r="P93" i="1"/>
  <c r="S93" i="1"/>
  <c r="CF93" i="1"/>
  <c r="CE93" i="1"/>
  <c r="CD93" i="1"/>
  <c r="BL93" i="1"/>
  <c r="BK93" i="1"/>
  <c r="I93" i="1"/>
  <c r="FU92" i="1"/>
  <c r="FV92" i="1"/>
  <c r="EU92" i="1"/>
  <c r="ET92" i="1"/>
  <c r="ES92" i="1"/>
  <c r="DY92" i="1"/>
  <c r="DX92" i="1"/>
  <c r="DW92" i="1"/>
  <c r="DP92" i="1"/>
  <c r="DD92" i="1"/>
  <c r="DF92" i="1"/>
  <c r="CQ92" i="1"/>
  <c r="CR92" i="1"/>
  <c r="CT92" i="1"/>
  <c r="CS92" i="1"/>
  <c r="CG92" i="1"/>
  <c r="H92" i="1"/>
  <c r="R92" i="1"/>
  <c r="Q92" i="1"/>
  <c r="P92" i="1"/>
  <c r="S92" i="1"/>
  <c r="CF92" i="1"/>
  <c r="CE92" i="1"/>
  <c r="CD92" i="1"/>
  <c r="BL92" i="1"/>
  <c r="BK92" i="1"/>
  <c r="I92" i="1"/>
  <c r="FU91" i="1"/>
  <c r="FV91" i="1"/>
  <c r="EU91" i="1"/>
  <c r="ET91" i="1"/>
  <c r="ES91" i="1"/>
  <c r="DY91" i="1"/>
  <c r="DX91" i="1"/>
  <c r="DW91" i="1"/>
  <c r="DP91" i="1"/>
  <c r="DD91" i="1"/>
  <c r="DF91" i="1"/>
  <c r="CQ91" i="1"/>
  <c r="CR91" i="1"/>
  <c r="CT91" i="1"/>
  <c r="CS91" i="1"/>
  <c r="CG91" i="1"/>
  <c r="H91" i="1"/>
  <c r="R91" i="1"/>
  <c r="Q91" i="1"/>
  <c r="P91" i="1"/>
  <c r="S91" i="1"/>
  <c r="CF91" i="1"/>
  <c r="CE91" i="1"/>
  <c r="CD91" i="1"/>
  <c r="BL91" i="1"/>
  <c r="BK91" i="1"/>
  <c r="I91" i="1"/>
  <c r="FU90" i="1"/>
  <c r="FV90" i="1"/>
  <c r="EU90" i="1"/>
  <c r="ET90" i="1"/>
  <c r="ES90" i="1"/>
  <c r="DY90" i="1"/>
  <c r="DX90" i="1"/>
  <c r="DW90" i="1"/>
  <c r="DP90" i="1"/>
  <c r="DD90" i="1"/>
  <c r="DF90" i="1"/>
  <c r="CQ90" i="1"/>
  <c r="CR90" i="1"/>
  <c r="CT90" i="1"/>
  <c r="CS90" i="1"/>
  <c r="CG90" i="1"/>
  <c r="H90" i="1"/>
  <c r="R90" i="1"/>
  <c r="Q90" i="1"/>
  <c r="P90" i="1"/>
  <c r="S90" i="1"/>
  <c r="CF90" i="1"/>
  <c r="CE90" i="1"/>
  <c r="CD90" i="1"/>
  <c r="BL90" i="1"/>
  <c r="BK90" i="1"/>
  <c r="I90" i="1"/>
  <c r="FU89" i="1"/>
  <c r="FV89" i="1"/>
  <c r="EU89" i="1"/>
  <c r="ET89" i="1"/>
  <c r="ES89" i="1"/>
  <c r="DY89" i="1"/>
  <c r="DX89" i="1"/>
  <c r="DW89" i="1"/>
  <c r="DP89" i="1"/>
  <c r="DD89" i="1"/>
  <c r="DF89" i="1"/>
  <c r="CQ89" i="1"/>
  <c r="CR89" i="1"/>
  <c r="CT89" i="1"/>
  <c r="CS89" i="1"/>
  <c r="CG89" i="1"/>
  <c r="H89" i="1"/>
  <c r="R89" i="1"/>
  <c r="Q89" i="1"/>
  <c r="P89" i="1"/>
  <c r="S89" i="1"/>
  <c r="CF89" i="1"/>
  <c r="CE89" i="1"/>
  <c r="CD89" i="1"/>
  <c r="BL89" i="1"/>
  <c r="BK89" i="1"/>
  <c r="I89" i="1"/>
  <c r="FU88" i="1"/>
  <c r="FV88" i="1"/>
  <c r="EU88" i="1"/>
  <c r="ET88" i="1"/>
  <c r="ES88" i="1"/>
  <c r="DY88" i="1"/>
  <c r="DX88" i="1"/>
  <c r="DW88" i="1"/>
  <c r="DP88" i="1"/>
  <c r="DD88" i="1"/>
  <c r="DF88" i="1"/>
  <c r="CQ88" i="1"/>
  <c r="CR88" i="1"/>
  <c r="CT88" i="1"/>
  <c r="CS88" i="1"/>
  <c r="CG88" i="1"/>
  <c r="H88" i="1"/>
  <c r="R88" i="1"/>
  <c r="Q88" i="1"/>
  <c r="P88" i="1"/>
  <c r="S88" i="1"/>
  <c r="CF88" i="1"/>
  <c r="CE88" i="1"/>
  <c r="CD88" i="1"/>
  <c r="BL88" i="1"/>
  <c r="BK88" i="1"/>
  <c r="I88" i="1"/>
  <c r="FU87" i="1"/>
  <c r="FV87" i="1"/>
  <c r="EU87" i="1"/>
  <c r="ET87" i="1"/>
  <c r="ES87" i="1"/>
  <c r="DY87" i="1"/>
  <c r="DX87" i="1"/>
  <c r="DW87" i="1"/>
  <c r="DP87" i="1"/>
  <c r="DD87" i="1"/>
  <c r="DF87" i="1"/>
  <c r="CQ87" i="1"/>
  <c r="CR87" i="1"/>
  <c r="CT87" i="1"/>
  <c r="CS87" i="1"/>
  <c r="CG87" i="1"/>
  <c r="H87" i="1"/>
  <c r="R87" i="1"/>
  <c r="Q87" i="1"/>
  <c r="P87" i="1"/>
  <c r="S87" i="1"/>
  <c r="CF87" i="1"/>
  <c r="CE87" i="1"/>
  <c r="CD87" i="1"/>
  <c r="BL87" i="1"/>
  <c r="BK87" i="1"/>
  <c r="I87" i="1"/>
  <c r="DW86" i="1"/>
  <c r="FU86" i="1"/>
  <c r="FV86" i="1"/>
  <c r="EU86" i="1"/>
  <c r="ET86" i="1"/>
  <c r="ES86" i="1"/>
  <c r="DY86" i="1"/>
  <c r="DP86" i="1"/>
  <c r="DD86" i="1"/>
  <c r="DF86" i="1"/>
  <c r="CQ86" i="1"/>
  <c r="CR86" i="1"/>
  <c r="CT86" i="1"/>
  <c r="CS86" i="1"/>
  <c r="CG86" i="1"/>
  <c r="H86" i="1"/>
  <c r="R86" i="1"/>
  <c r="Q86" i="1"/>
  <c r="S86" i="1"/>
  <c r="CF86" i="1"/>
  <c r="CE86" i="1"/>
  <c r="CD86" i="1"/>
  <c r="BL86" i="1"/>
  <c r="BK86" i="1"/>
  <c r="P86" i="1"/>
  <c r="I86" i="1"/>
  <c r="DW85" i="1"/>
  <c r="FU85" i="1"/>
  <c r="FV85" i="1"/>
  <c r="EU85" i="1"/>
  <c r="ET85" i="1"/>
  <c r="ES85" i="1"/>
  <c r="DY85" i="1"/>
  <c r="DX85" i="1"/>
  <c r="DP85" i="1"/>
  <c r="DD85" i="1"/>
  <c r="DF85" i="1"/>
  <c r="CQ85" i="1"/>
  <c r="CR85" i="1"/>
  <c r="CT85" i="1"/>
  <c r="CS85" i="1"/>
  <c r="CG85" i="1"/>
  <c r="H85" i="1"/>
  <c r="R85" i="1"/>
  <c r="Q85" i="1"/>
  <c r="P85" i="1"/>
  <c r="S85" i="1"/>
  <c r="CF85" i="1"/>
  <c r="CE85" i="1"/>
  <c r="CD85" i="1"/>
  <c r="BL85" i="1"/>
  <c r="BK85" i="1"/>
  <c r="I85" i="1"/>
  <c r="FV84" i="1"/>
  <c r="DW84" i="1"/>
  <c r="FU84" i="1"/>
  <c r="EU84" i="1"/>
  <c r="ET84" i="1"/>
  <c r="ES84" i="1"/>
  <c r="DY84" i="1"/>
  <c r="DX84" i="1"/>
  <c r="DP84" i="1"/>
  <c r="DD84" i="1"/>
  <c r="DF84" i="1"/>
  <c r="CR84" i="1"/>
  <c r="CT84" i="1"/>
  <c r="CS84" i="1"/>
  <c r="CG84" i="1"/>
  <c r="H84" i="1"/>
  <c r="R84" i="1"/>
  <c r="Q84" i="1"/>
  <c r="P84" i="1"/>
  <c r="S84" i="1"/>
  <c r="CF84" i="1"/>
  <c r="CE84" i="1"/>
  <c r="CD84" i="1"/>
  <c r="BL84" i="1"/>
  <c r="BK84" i="1"/>
  <c r="I84" i="1"/>
  <c r="FV83" i="1"/>
  <c r="FU83" i="1"/>
  <c r="EU83" i="1"/>
  <c r="ET83" i="1"/>
  <c r="ES83" i="1"/>
  <c r="DY83" i="1"/>
  <c r="DX83" i="1"/>
  <c r="DW83" i="1"/>
  <c r="DP83" i="1"/>
  <c r="DD83" i="1"/>
  <c r="DF83" i="1"/>
  <c r="CQ83" i="1"/>
  <c r="CR83" i="1"/>
  <c r="CT83" i="1"/>
  <c r="CS83" i="1"/>
  <c r="CG83" i="1"/>
  <c r="H83" i="1"/>
  <c r="R83" i="1"/>
  <c r="Q83" i="1"/>
  <c r="P83" i="1"/>
  <c r="S83" i="1"/>
  <c r="CF83" i="1"/>
  <c r="CE83" i="1"/>
  <c r="CD83" i="1"/>
  <c r="BL83" i="1"/>
  <c r="BK83" i="1"/>
  <c r="I83" i="1"/>
  <c r="DW82" i="1"/>
  <c r="FU82" i="1"/>
  <c r="FV82" i="1"/>
  <c r="EU82" i="1"/>
  <c r="ET82" i="1"/>
  <c r="ES82" i="1"/>
  <c r="DY82" i="1"/>
  <c r="DX82" i="1"/>
  <c r="DP82" i="1"/>
  <c r="DD82" i="1"/>
  <c r="DF82" i="1"/>
  <c r="CQ82" i="1"/>
  <c r="CR82" i="1"/>
  <c r="CT82" i="1"/>
  <c r="CS82" i="1"/>
  <c r="CG82" i="1"/>
  <c r="H82" i="1"/>
  <c r="R82" i="1"/>
  <c r="Q82" i="1"/>
  <c r="P82" i="1"/>
  <c r="S82" i="1"/>
  <c r="CF82" i="1"/>
  <c r="CE82" i="1"/>
  <c r="CD82" i="1"/>
  <c r="BL82" i="1"/>
  <c r="BK82" i="1"/>
  <c r="I82" i="1"/>
  <c r="FU81" i="1"/>
  <c r="FV81" i="1"/>
  <c r="EU81" i="1"/>
  <c r="ET81" i="1"/>
  <c r="ES81" i="1"/>
  <c r="DY81" i="1"/>
  <c r="DX81" i="1"/>
  <c r="DW81" i="1"/>
  <c r="DP81" i="1"/>
  <c r="DD81" i="1"/>
  <c r="DF81" i="1"/>
  <c r="CQ81" i="1"/>
  <c r="CR81" i="1"/>
  <c r="CT81" i="1"/>
  <c r="CS81" i="1"/>
  <c r="CG81" i="1"/>
  <c r="H81" i="1"/>
  <c r="R81" i="1"/>
  <c r="Q81" i="1"/>
  <c r="P81" i="1"/>
  <c r="S81" i="1"/>
  <c r="CF81" i="1"/>
  <c r="CE81" i="1"/>
  <c r="CD81" i="1"/>
  <c r="BL81" i="1"/>
  <c r="BK81" i="1"/>
  <c r="I81" i="1"/>
  <c r="FU80" i="1"/>
  <c r="FV80" i="1"/>
  <c r="EU80" i="1"/>
  <c r="ET80" i="1"/>
  <c r="ES80" i="1"/>
  <c r="DY80" i="1"/>
  <c r="DX80" i="1"/>
  <c r="DW80" i="1"/>
  <c r="DP80" i="1"/>
  <c r="DD80" i="1"/>
  <c r="DF80" i="1"/>
  <c r="CQ80" i="1"/>
  <c r="CR80" i="1"/>
  <c r="CT80" i="1"/>
  <c r="CS80" i="1"/>
  <c r="CG80" i="1"/>
  <c r="H80" i="1"/>
  <c r="R80" i="1"/>
  <c r="Q80" i="1"/>
  <c r="P80" i="1"/>
  <c r="S80" i="1"/>
  <c r="CF80" i="1"/>
  <c r="CE80" i="1"/>
  <c r="CD80" i="1"/>
  <c r="BL80" i="1"/>
  <c r="BK80" i="1"/>
  <c r="I80" i="1"/>
  <c r="FU79" i="1"/>
  <c r="FV79" i="1"/>
  <c r="EU79" i="1"/>
  <c r="ET79" i="1"/>
  <c r="ES79" i="1"/>
  <c r="DY79" i="1"/>
  <c r="DX79" i="1"/>
  <c r="DW79" i="1"/>
  <c r="DP79" i="1"/>
  <c r="DD79" i="1"/>
  <c r="DF79" i="1"/>
  <c r="CQ79" i="1"/>
  <c r="CR79" i="1"/>
  <c r="CT79" i="1"/>
  <c r="CS79" i="1"/>
  <c r="CG79" i="1"/>
  <c r="H79" i="1"/>
  <c r="R79" i="1"/>
  <c r="Q79" i="1"/>
  <c r="P79" i="1"/>
  <c r="S79" i="1"/>
  <c r="CF79" i="1"/>
  <c r="CE79" i="1"/>
  <c r="CD79" i="1"/>
  <c r="BL79" i="1"/>
  <c r="BK79" i="1"/>
  <c r="I79" i="1"/>
  <c r="FU78" i="1"/>
  <c r="FV78" i="1"/>
  <c r="EU78" i="1"/>
  <c r="ET78" i="1"/>
  <c r="ES78" i="1"/>
  <c r="DY78" i="1"/>
  <c r="DX78" i="1"/>
  <c r="DW78" i="1"/>
  <c r="DP78" i="1"/>
  <c r="DD78" i="1"/>
  <c r="DF78" i="1"/>
  <c r="CQ78" i="1"/>
  <c r="CR78" i="1"/>
  <c r="CT78" i="1"/>
  <c r="CS78" i="1"/>
  <c r="CG78" i="1"/>
  <c r="H78" i="1"/>
  <c r="R78" i="1"/>
  <c r="Q78" i="1"/>
  <c r="P78" i="1"/>
  <c r="S78" i="1"/>
  <c r="CF78" i="1"/>
  <c r="CE78" i="1"/>
  <c r="CD78" i="1"/>
  <c r="BL78" i="1"/>
  <c r="BK78" i="1"/>
  <c r="I78" i="1"/>
  <c r="FU77" i="1"/>
  <c r="FV77" i="1"/>
  <c r="EU77" i="1"/>
  <c r="ET77" i="1"/>
  <c r="ES77" i="1"/>
  <c r="DY77" i="1"/>
  <c r="DX77" i="1"/>
  <c r="DW77" i="1"/>
  <c r="DP77" i="1"/>
  <c r="DD77" i="1"/>
  <c r="DF77" i="1"/>
  <c r="CR77" i="1"/>
  <c r="CT77" i="1"/>
  <c r="CS77" i="1"/>
  <c r="CG77" i="1"/>
  <c r="H77" i="1"/>
  <c r="R77" i="1"/>
  <c r="Q77" i="1"/>
  <c r="P77" i="1"/>
  <c r="S77" i="1"/>
  <c r="CF77" i="1"/>
  <c r="CE77" i="1"/>
  <c r="CD77" i="1"/>
  <c r="BL77" i="1"/>
  <c r="BK77" i="1"/>
  <c r="I77" i="1"/>
  <c r="FU76" i="1"/>
  <c r="FV76" i="1"/>
  <c r="EU76" i="1"/>
  <c r="ET76" i="1"/>
  <c r="ES76" i="1"/>
  <c r="DY76" i="1"/>
  <c r="DX76" i="1"/>
  <c r="DW76" i="1"/>
  <c r="DP76" i="1"/>
  <c r="DD76" i="1"/>
  <c r="DF76" i="1"/>
  <c r="CQ76" i="1"/>
  <c r="CR76" i="1"/>
  <c r="CT76" i="1"/>
  <c r="CS76" i="1"/>
  <c r="CG76" i="1"/>
  <c r="H76" i="1"/>
  <c r="R76" i="1"/>
  <c r="Q76" i="1"/>
  <c r="P76" i="1"/>
  <c r="S76" i="1"/>
  <c r="CF76" i="1"/>
  <c r="CE76" i="1"/>
  <c r="CD76" i="1"/>
  <c r="BL76" i="1"/>
  <c r="BK76" i="1"/>
  <c r="I76" i="1"/>
  <c r="FU75" i="1"/>
  <c r="FV75" i="1"/>
  <c r="EU75" i="1"/>
  <c r="ET75" i="1"/>
  <c r="ES75" i="1"/>
  <c r="DY75" i="1"/>
  <c r="DX75" i="1"/>
  <c r="DW75" i="1"/>
  <c r="DP75" i="1"/>
  <c r="DD75" i="1"/>
  <c r="DF75" i="1"/>
  <c r="CQ75" i="1"/>
  <c r="CR75" i="1"/>
  <c r="CT75" i="1"/>
  <c r="CS75" i="1"/>
  <c r="CG75" i="1"/>
  <c r="H75" i="1"/>
  <c r="R75" i="1"/>
  <c r="Q75" i="1"/>
  <c r="P75" i="1"/>
  <c r="S75" i="1"/>
  <c r="CF75" i="1"/>
  <c r="CE75" i="1"/>
  <c r="CD75" i="1"/>
  <c r="BL75" i="1"/>
  <c r="BK75" i="1"/>
  <c r="I75" i="1"/>
  <c r="DW74" i="1"/>
  <c r="FU74" i="1"/>
  <c r="FV74" i="1"/>
  <c r="EU74" i="1"/>
  <c r="ET74" i="1"/>
  <c r="ES74" i="1"/>
  <c r="DY74" i="1"/>
  <c r="DX74" i="1"/>
  <c r="DP74" i="1"/>
  <c r="DD74" i="1"/>
  <c r="DF74" i="1"/>
  <c r="CR74" i="1"/>
  <c r="CT74" i="1"/>
  <c r="CS74" i="1"/>
  <c r="CG74" i="1"/>
  <c r="H74" i="1"/>
  <c r="R74" i="1"/>
  <c r="Q74" i="1"/>
  <c r="P74" i="1"/>
  <c r="S74" i="1"/>
  <c r="CF74" i="1"/>
  <c r="CE74" i="1"/>
  <c r="CD74" i="1"/>
  <c r="BL74" i="1"/>
  <c r="BK74" i="1"/>
  <c r="I74" i="1"/>
  <c r="FU73" i="1"/>
  <c r="FV73" i="1"/>
  <c r="EU73" i="1"/>
  <c r="ET73" i="1"/>
  <c r="ES73" i="1"/>
  <c r="DY73" i="1"/>
  <c r="DX73" i="1"/>
  <c r="DW73" i="1"/>
  <c r="DP73" i="1"/>
  <c r="DD73" i="1"/>
  <c r="DF73" i="1"/>
  <c r="CR73" i="1"/>
  <c r="CT73" i="1"/>
  <c r="CS73" i="1"/>
  <c r="CG73" i="1"/>
  <c r="H73" i="1"/>
  <c r="R73" i="1"/>
  <c r="Q73" i="1"/>
  <c r="P73" i="1"/>
  <c r="S73" i="1"/>
  <c r="CF73" i="1"/>
  <c r="CE73" i="1"/>
  <c r="CD73" i="1"/>
  <c r="BL73" i="1"/>
  <c r="BK73" i="1"/>
  <c r="I73" i="1"/>
  <c r="FU72" i="1"/>
  <c r="FV72" i="1"/>
  <c r="EU72" i="1"/>
  <c r="ET72" i="1"/>
  <c r="ES72" i="1"/>
  <c r="DY72" i="1"/>
  <c r="DX72" i="1"/>
  <c r="DW72" i="1"/>
  <c r="DP72" i="1"/>
  <c r="DD72" i="1"/>
  <c r="DF72" i="1"/>
  <c r="CQ72" i="1"/>
  <c r="CR72" i="1"/>
  <c r="CT72" i="1"/>
  <c r="CS72" i="1"/>
  <c r="CG72" i="1"/>
  <c r="H72" i="1"/>
  <c r="R72" i="1"/>
  <c r="Q72" i="1"/>
  <c r="P72" i="1"/>
  <c r="S72" i="1"/>
  <c r="CF72" i="1"/>
  <c r="CE72" i="1"/>
  <c r="CD72" i="1"/>
  <c r="BL72" i="1"/>
  <c r="BK72" i="1"/>
  <c r="I72" i="1"/>
  <c r="FU71" i="1"/>
  <c r="FV71" i="1"/>
  <c r="EU71" i="1"/>
  <c r="ET71" i="1"/>
  <c r="ES71" i="1"/>
  <c r="DY71" i="1"/>
  <c r="DX71" i="1"/>
  <c r="DW71" i="1"/>
  <c r="DP71" i="1"/>
  <c r="DD71" i="1"/>
  <c r="DF71" i="1"/>
  <c r="CQ71" i="1"/>
  <c r="CR71" i="1"/>
  <c r="CT71" i="1"/>
  <c r="CS71" i="1"/>
  <c r="CG71" i="1"/>
  <c r="H71" i="1"/>
  <c r="R71" i="1"/>
  <c r="Q71" i="1"/>
  <c r="P71" i="1"/>
  <c r="S71" i="1"/>
  <c r="CF71" i="1"/>
  <c r="CE71" i="1"/>
  <c r="CD71" i="1"/>
  <c r="BL71" i="1"/>
  <c r="BK71" i="1"/>
  <c r="I71" i="1"/>
  <c r="DW70" i="1"/>
  <c r="FU70" i="1"/>
  <c r="FV70" i="1"/>
  <c r="EU70" i="1"/>
  <c r="ET70" i="1"/>
  <c r="ES70" i="1"/>
  <c r="DY70" i="1"/>
  <c r="DX70" i="1"/>
  <c r="DP70" i="1"/>
  <c r="DD70" i="1"/>
  <c r="DF70" i="1"/>
  <c r="CQ70" i="1"/>
  <c r="CR70" i="1"/>
  <c r="CT70" i="1"/>
  <c r="CS70" i="1"/>
  <c r="CG70" i="1"/>
  <c r="H70" i="1"/>
  <c r="R70" i="1"/>
  <c r="Q70" i="1"/>
  <c r="P70" i="1"/>
  <c r="S70" i="1"/>
  <c r="CF70" i="1"/>
  <c r="CE70" i="1"/>
  <c r="CD70" i="1"/>
  <c r="BL70" i="1"/>
  <c r="BK70" i="1"/>
  <c r="I70" i="1"/>
  <c r="FU69" i="1"/>
  <c r="FV69" i="1"/>
  <c r="EU69" i="1"/>
  <c r="ET69" i="1"/>
  <c r="ES69" i="1"/>
  <c r="DY69" i="1"/>
  <c r="DX69" i="1"/>
  <c r="DW69" i="1"/>
  <c r="DP69" i="1"/>
  <c r="DD69" i="1"/>
  <c r="DF69" i="1"/>
  <c r="CQ69" i="1"/>
  <c r="CR69" i="1"/>
  <c r="CT69" i="1"/>
  <c r="CS69" i="1"/>
  <c r="CG69" i="1"/>
  <c r="H69" i="1"/>
  <c r="R69" i="1"/>
  <c r="Q69" i="1"/>
  <c r="P69" i="1"/>
  <c r="S69" i="1"/>
  <c r="CF69" i="1"/>
  <c r="CE69" i="1"/>
  <c r="CD69" i="1"/>
  <c r="BL69" i="1"/>
  <c r="BK69" i="1"/>
  <c r="I69" i="1"/>
  <c r="FU68" i="1"/>
  <c r="FV68" i="1"/>
  <c r="EU68" i="1"/>
  <c r="ET68" i="1"/>
  <c r="ES68" i="1"/>
  <c r="DY68" i="1"/>
  <c r="DX68" i="1"/>
  <c r="DW68" i="1"/>
  <c r="DP68" i="1"/>
  <c r="DD68" i="1"/>
  <c r="DF68" i="1"/>
  <c r="CQ68" i="1"/>
  <c r="CR68" i="1"/>
  <c r="CT68" i="1"/>
  <c r="CS68" i="1"/>
  <c r="CG68" i="1"/>
  <c r="H68" i="1"/>
  <c r="R68" i="1"/>
  <c r="Q68" i="1"/>
  <c r="P68" i="1"/>
  <c r="S68" i="1"/>
  <c r="CF68" i="1"/>
  <c r="CE68" i="1"/>
  <c r="CD68" i="1"/>
  <c r="BL68" i="1"/>
  <c r="BK68" i="1"/>
  <c r="I68" i="1"/>
  <c r="FV67" i="1"/>
  <c r="FU67" i="1"/>
  <c r="EU67" i="1"/>
  <c r="ET67" i="1"/>
  <c r="ES67" i="1"/>
  <c r="DY67" i="1"/>
  <c r="DX67" i="1"/>
  <c r="DW67" i="1"/>
  <c r="DP67" i="1"/>
  <c r="DD67" i="1"/>
  <c r="DF67" i="1"/>
  <c r="CQ67" i="1"/>
  <c r="CR67" i="1"/>
  <c r="CT67" i="1"/>
  <c r="CS67" i="1"/>
  <c r="CG67" i="1"/>
  <c r="H67" i="1"/>
  <c r="R67" i="1"/>
  <c r="Q67" i="1"/>
  <c r="P67" i="1"/>
  <c r="S67" i="1"/>
  <c r="CF67" i="1"/>
  <c r="CE67" i="1"/>
  <c r="CD67" i="1"/>
  <c r="BL67" i="1"/>
  <c r="BK67" i="1"/>
  <c r="I67" i="1"/>
  <c r="FU66" i="1"/>
  <c r="FV66" i="1"/>
  <c r="EU66" i="1"/>
  <c r="ET66" i="1"/>
  <c r="ES66" i="1"/>
  <c r="DY66" i="1"/>
  <c r="DX66" i="1"/>
  <c r="DW66" i="1"/>
  <c r="DP66" i="1"/>
  <c r="DD66" i="1"/>
  <c r="DF66" i="1"/>
  <c r="CQ66" i="1"/>
  <c r="CR66" i="1"/>
  <c r="CT66" i="1"/>
  <c r="CS66" i="1"/>
  <c r="CG66" i="1"/>
  <c r="H66" i="1"/>
  <c r="R66" i="1"/>
  <c r="Q66" i="1"/>
  <c r="S66" i="1"/>
  <c r="CF66" i="1"/>
  <c r="CE66" i="1"/>
  <c r="CD66" i="1"/>
  <c r="BL66" i="1"/>
  <c r="BK66" i="1"/>
  <c r="P66" i="1"/>
  <c r="I66" i="1"/>
  <c r="FU65" i="1"/>
  <c r="FV65" i="1"/>
  <c r="EU65" i="1"/>
  <c r="ET65" i="1"/>
  <c r="ES65" i="1"/>
  <c r="DY65" i="1"/>
  <c r="DX65" i="1"/>
  <c r="DW65" i="1"/>
  <c r="DP65" i="1"/>
  <c r="DD65" i="1"/>
  <c r="DF65" i="1"/>
  <c r="CQ65" i="1"/>
  <c r="CR65" i="1"/>
  <c r="CT65" i="1"/>
  <c r="CS65" i="1"/>
  <c r="CG65" i="1"/>
  <c r="H65" i="1"/>
  <c r="R65" i="1"/>
  <c r="Q65" i="1"/>
  <c r="P65" i="1"/>
  <c r="S65" i="1"/>
  <c r="CF65" i="1"/>
  <c r="CE65" i="1"/>
  <c r="CD65" i="1"/>
  <c r="BL65" i="1"/>
  <c r="BK65" i="1"/>
  <c r="I65" i="1"/>
  <c r="FU64" i="1"/>
  <c r="FV64" i="1"/>
  <c r="EU64" i="1"/>
  <c r="ET64" i="1"/>
  <c r="ES64" i="1"/>
  <c r="DY64" i="1"/>
  <c r="DX64" i="1"/>
  <c r="DW64" i="1"/>
  <c r="DP64" i="1"/>
  <c r="DD64" i="1"/>
  <c r="DF64" i="1"/>
  <c r="CQ64" i="1"/>
  <c r="CR64" i="1"/>
  <c r="CT64" i="1"/>
  <c r="CS64" i="1"/>
  <c r="CG64" i="1"/>
  <c r="H64" i="1"/>
  <c r="R64" i="1"/>
  <c r="Q64" i="1"/>
  <c r="P64" i="1"/>
  <c r="S64" i="1"/>
  <c r="CF64" i="1"/>
  <c r="CE64" i="1"/>
  <c r="CD64" i="1"/>
  <c r="BL64" i="1"/>
  <c r="BK64" i="1"/>
  <c r="I64" i="1"/>
  <c r="FU63" i="1"/>
  <c r="FV63" i="1"/>
  <c r="EU63" i="1"/>
  <c r="ET63" i="1"/>
  <c r="ES63" i="1"/>
  <c r="DY63" i="1"/>
  <c r="DX63" i="1"/>
  <c r="DW63" i="1"/>
  <c r="DP63" i="1"/>
  <c r="DD63" i="1"/>
  <c r="DF63" i="1"/>
  <c r="CQ63" i="1"/>
  <c r="CR63" i="1"/>
  <c r="CT63" i="1"/>
  <c r="CS63" i="1"/>
  <c r="CG63" i="1"/>
  <c r="H63" i="1"/>
  <c r="R63" i="1"/>
  <c r="Q63" i="1"/>
  <c r="P63" i="1"/>
  <c r="S63" i="1"/>
  <c r="CF63" i="1"/>
  <c r="CE63" i="1"/>
  <c r="CD63" i="1"/>
  <c r="BL63" i="1"/>
  <c r="BK63" i="1"/>
  <c r="I63" i="1"/>
  <c r="FU62" i="1"/>
  <c r="FV62" i="1"/>
  <c r="EU62" i="1"/>
  <c r="ET62" i="1"/>
  <c r="ES62" i="1"/>
  <c r="DY62" i="1"/>
  <c r="DX62" i="1"/>
  <c r="DW62" i="1"/>
  <c r="DP62" i="1"/>
  <c r="DD62" i="1"/>
  <c r="DF62" i="1"/>
  <c r="CQ62" i="1"/>
  <c r="CR62" i="1"/>
  <c r="CT62" i="1"/>
  <c r="CS62" i="1"/>
  <c r="CG62" i="1"/>
  <c r="H62" i="1"/>
  <c r="R62" i="1"/>
  <c r="Q62" i="1"/>
  <c r="P62" i="1"/>
  <c r="S62" i="1"/>
  <c r="CF62" i="1"/>
  <c r="CE62" i="1"/>
  <c r="CD62" i="1"/>
  <c r="BL62" i="1"/>
  <c r="BK62" i="1"/>
  <c r="I62" i="1"/>
  <c r="FU61" i="1"/>
  <c r="FV61" i="1"/>
  <c r="EU61" i="1"/>
  <c r="ET61" i="1"/>
  <c r="ES61" i="1"/>
  <c r="DY61" i="1"/>
  <c r="DX61" i="1"/>
  <c r="DW61" i="1"/>
  <c r="DP61" i="1"/>
  <c r="DD61" i="1"/>
  <c r="DF61" i="1"/>
  <c r="CQ61" i="1"/>
  <c r="CR61" i="1"/>
  <c r="CT61" i="1"/>
  <c r="CS61" i="1"/>
  <c r="CG61" i="1"/>
  <c r="H61" i="1"/>
  <c r="R61" i="1"/>
  <c r="Q61" i="1"/>
  <c r="P61" i="1"/>
  <c r="S61" i="1"/>
  <c r="CF61" i="1"/>
  <c r="CE61" i="1"/>
  <c r="CD61" i="1"/>
  <c r="BL61" i="1"/>
  <c r="BK61" i="1"/>
  <c r="I61" i="1"/>
  <c r="FU60" i="1"/>
  <c r="FV60" i="1"/>
  <c r="EU60" i="1"/>
  <c r="ET60" i="1"/>
  <c r="ES60" i="1"/>
  <c r="DY60" i="1"/>
  <c r="DX60" i="1"/>
  <c r="DW60" i="1"/>
  <c r="DP60" i="1"/>
  <c r="DD60" i="1"/>
  <c r="DF60" i="1"/>
  <c r="CQ60" i="1"/>
  <c r="CR60" i="1"/>
  <c r="CT60" i="1"/>
  <c r="CS60" i="1"/>
  <c r="CG60" i="1"/>
  <c r="H60" i="1"/>
  <c r="R60" i="1"/>
  <c r="Q60" i="1"/>
  <c r="S60" i="1"/>
  <c r="CF60" i="1"/>
  <c r="CE60" i="1"/>
  <c r="CD60" i="1"/>
  <c r="BL60" i="1"/>
  <c r="BK60" i="1"/>
  <c r="P60" i="1"/>
  <c r="I60" i="1"/>
  <c r="FU59" i="1"/>
  <c r="FV59" i="1"/>
  <c r="EU59" i="1"/>
  <c r="ET59" i="1"/>
  <c r="ES59" i="1"/>
  <c r="DY59" i="1"/>
  <c r="DX59" i="1"/>
  <c r="DW59" i="1"/>
  <c r="DP59" i="1"/>
  <c r="DD59" i="1"/>
  <c r="DF59" i="1"/>
  <c r="CQ59" i="1"/>
  <c r="CR59" i="1"/>
  <c r="CT59" i="1"/>
  <c r="CS59" i="1"/>
  <c r="CG59" i="1"/>
  <c r="H59" i="1"/>
  <c r="R59" i="1"/>
  <c r="Q59" i="1"/>
  <c r="P59" i="1"/>
  <c r="S59" i="1"/>
  <c r="CF59" i="1"/>
  <c r="CE59" i="1"/>
  <c r="CD59" i="1"/>
  <c r="BL59" i="1"/>
  <c r="BK59" i="1"/>
  <c r="I59" i="1"/>
  <c r="FV58" i="1"/>
  <c r="FU58" i="1"/>
  <c r="EU58" i="1"/>
  <c r="ET58" i="1"/>
  <c r="ES58" i="1"/>
  <c r="DY58" i="1"/>
  <c r="DX58" i="1"/>
  <c r="DW58" i="1"/>
  <c r="DP58" i="1"/>
  <c r="DD58" i="1"/>
  <c r="DF58" i="1"/>
  <c r="CQ58" i="1"/>
  <c r="CR58" i="1"/>
  <c r="CT58" i="1"/>
  <c r="CS58" i="1"/>
  <c r="CG58" i="1"/>
  <c r="H58" i="1"/>
  <c r="R58" i="1"/>
  <c r="Q58" i="1"/>
  <c r="P58" i="1"/>
  <c r="S58" i="1"/>
  <c r="CF58" i="1"/>
  <c r="CE58" i="1"/>
  <c r="CD58" i="1"/>
  <c r="BL58" i="1"/>
  <c r="BK58" i="1"/>
  <c r="I58" i="1"/>
  <c r="FU57" i="1"/>
  <c r="FV57" i="1"/>
  <c r="EU57" i="1"/>
  <c r="ET57" i="1"/>
  <c r="ES57" i="1"/>
  <c r="DY57" i="1"/>
  <c r="DX57" i="1"/>
  <c r="DW57" i="1"/>
  <c r="DP57" i="1"/>
  <c r="DD57" i="1"/>
  <c r="DF57" i="1"/>
  <c r="CQ57" i="1"/>
  <c r="CR57" i="1"/>
  <c r="CT57" i="1"/>
  <c r="CS57" i="1"/>
  <c r="CG57" i="1"/>
  <c r="H57" i="1"/>
  <c r="R57" i="1"/>
  <c r="Q57" i="1"/>
  <c r="P57" i="1"/>
  <c r="S57" i="1"/>
  <c r="CF57" i="1"/>
  <c r="CE57" i="1"/>
  <c r="CD57" i="1"/>
  <c r="BL57" i="1"/>
  <c r="BK57" i="1"/>
  <c r="I57" i="1"/>
  <c r="FU56" i="1"/>
  <c r="FV56" i="1"/>
  <c r="EU56" i="1"/>
  <c r="ET56" i="1"/>
  <c r="ES56" i="1"/>
  <c r="DY56" i="1"/>
  <c r="DX56" i="1"/>
  <c r="DW56" i="1"/>
  <c r="DP56" i="1"/>
  <c r="DD56" i="1"/>
  <c r="DF56" i="1"/>
  <c r="CQ56" i="1"/>
  <c r="CR56" i="1"/>
  <c r="CT56" i="1"/>
  <c r="CS56" i="1"/>
  <c r="CG56" i="1"/>
  <c r="H56" i="1"/>
  <c r="R56" i="1"/>
  <c r="Q56" i="1"/>
  <c r="P56" i="1"/>
  <c r="S56" i="1"/>
  <c r="CF56" i="1"/>
  <c r="CE56" i="1"/>
  <c r="CD56" i="1"/>
  <c r="BL56" i="1"/>
  <c r="BK56" i="1"/>
  <c r="I56" i="1"/>
  <c r="FU55" i="1"/>
  <c r="FV55" i="1"/>
  <c r="EU55" i="1"/>
  <c r="ET55" i="1"/>
  <c r="ES55" i="1"/>
  <c r="DY55" i="1"/>
  <c r="DX55" i="1"/>
  <c r="DW55" i="1"/>
  <c r="DP55" i="1"/>
  <c r="DD55" i="1"/>
  <c r="DF55" i="1"/>
  <c r="CQ55" i="1"/>
  <c r="CR55" i="1"/>
  <c r="CT55" i="1"/>
  <c r="CS55" i="1"/>
  <c r="CG55" i="1"/>
  <c r="H55" i="1"/>
  <c r="R55" i="1"/>
  <c r="Q55" i="1"/>
  <c r="P55" i="1"/>
  <c r="S55" i="1"/>
  <c r="CF55" i="1"/>
  <c r="CE55" i="1"/>
  <c r="CD55" i="1"/>
  <c r="BL55" i="1"/>
  <c r="BK55" i="1"/>
  <c r="I55" i="1"/>
  <c r="FU54" i="1"/>
  <c r="FV54" i="1"/>
  <c r="EU54" i="1"/>
  <c r="ET54" i="1"/>
  <c r="ES54" i="1"/>
  <c r="DY54" i="1"/>
  <c r="DX54" i="1"/>
  <c r="DW54" i="1"/>
  <c r="DP54" i="1"/>
  <c r="DD54" i="1"/>
  <c r="DF54" i="1"/>
  <c r="CQ54" i="1"/>
  <c r="CR54" i="1"/>
  <c r="CT54" i="1"/>
  <c r="CS54" i="1"/>
  <c r="CG54" i="1"/>
  <c r="H54" i="1"/>
  <c r="R54" i="1"/>
  <c r="Q54" i="1"/>
  <c r="P54" i="1"/>
  <c r="S54" i="1"/>
  <c r="CF54" i="1"/>
  <c r="CE54" i="1"/>
  <c r="CD54" i="1"/>
  <c r="BL54" i="1"/>
  <c r="BK54" i="1"/>
  <c r="I54" i="1"/>
  <c r="FU53" i="1"/>
  <c r="FV53" i="1"/>
  <c r="EU53" i="1"/>
  <c r="ET53" i="1"/>
  <c r="ES53" i="1"/>
  <c r="DY53" i="1"/>
  <c r="DX53" i="1"/>
  <c r="DW53" i="1"/>
  <c r="DP53" i="1"/>
  <c r="DD53" i="1"/>
  <c r="DF53" i="1"/>
  <c r="CQ53" i="1"/>
  <c r="CR53" i="1"/>
  <c r="CT53" i="1"/>
  <c r="CS53" i="1"/>
  <c r="CG53" i="1"/>
  <c r="H53" i="1"/>
  <c r="R53" i="1"/>
  <c r="Q53" i="1"/>
  <c r="P53" i="1"/>
  <c r="S53" i="1"/>
  <c r="CF53" i="1"/>
  <c r="CE53" i="1"/>
  <c r="CD53" i="1"/>
  <c r="BL53" i="1"/>
  <c r="BK53" i="1"/>
  <c r="I53" i="1"/>
  <c r="FU52" i="1"/>
  <c r="FV52" i="1"/>
  <c r="EU52" i="1"/>
  <c r="ET52" i="1"/>
  <c r="ES52" i="1"/>
  <c r="DY52" i="1"/>
  <c r="DX52" i="1"/>
  <c r="DW52" i="1"/>
  <c r="DP52" i="1"/>
  <c r="DD52" i="1"/>
  <c r="DF52" i="1"/>
  <c r="CQ52" i="1"/>
  <c r="CR52" i="1"/>
  <c r="CT52" i="1"/>
  <c r="CS52" i="1"/>
  <c r="CG52" i="1"/>
  <c r="H52" i="1"/>
  <c r="R52" i="1"/>
  <c r="Q52" i="1"/>
  <c r="P52" i="1"/>
  <c r="S52" i="1"/>
  <c r="CF52" i="1"/>
  <c r="CE52" i="1"/>
  <c r="CD52" i="1"/>
  <c r="BL52" i="1"/>
  <c r="BK52" i="1"/>
  <c r="I52" i="1"/>
  <c r="FU51" i="1"/>
  <c r="FV51" i="1"/>
  <c r="EU51" i="1"/>
  <c r="ET51" i="1"/>
  <c r="ES51" i="1"/>
  <c r="DY51" i="1"/>
  <c r="DX51" i="1"/>
  <c r="DW51" i="1"/>
  <c r="DP51" i="1"/>
  <c r="DD51" i="1"/>
  <c r="DF51" i="1"/>
  <c r="CQ51" i="1"/>
  <c r="CR51" i="1"/>
  <c r="CT51" i="1"/>
  <c r="CS51" i="1"/>
  <c r="CG51" i="1"/>
  <c r="H51" i="1"/>
  <c r="R51" i="1"/>
  <c r="Q51" i="1"/>
  <c r="P51" i="1"/>
  <c r="S51" i="1"/>
  <c r="CF51" i="1"/>
  <c r="CE51" i="1"/>
  <c r="CD51" i="1"/>
  <c r="BL51" i="1"/>
  <c r="BK51" i="1"/>
  <c r="I51" i="1"/>
  <c r="FU50" i="1"/>
  <c r="FV50" i="1"/>
  <c r="EU50" i="1"/>
  <c r="ET50" i="1"/>
  <c r="ES50" i="1"/>
  <c r="DY50" i="1"/>
  <c r="DW50" i="1"/>
  <c r="DP50" i="1"/>
  <c r="DD50" i="1"/>
  <c r="DF50" i="1"/>
  <c r="CQ50" i="1"/>
  <c r="CR50" i="1"/>
  <c r="CT50" i="1"/>
  <c r="CS50" i="1"/>
  <c r="CG50" i="1"/>
  <c r="H50" i="1"/>
  <c r="R50" i="1"/>
  <c r="Q50" i="1"/>
  <c r="P50" i="1"/>
  <c r="S50" i="1"/>
  <c r="CF50" i="1"/>
  <c r="CE50" i="1"/>
  <c r="CD50" i="1"/>
  <c r="BL50" i="1"/>
  <c r="BK50" i="1"/>
  <c r="I50" i="1"/>
  <c r="FU49" i="1"/>
  <c r="FV49" i="1"/>
  <c r="EU49" i="1"/>
  <c r="ET49" i="1"/>
  <c r="ES49" i="1"/>
  <c r="DY49" i="1"/>
  <c r="DX49" i="1"/>
  <c r="DW49" i="1"/>
  <c r="DP49" i="1"/>
  <c r="DD49" i="1"/>
  <c r="DF49" i="1"/>
  <c r="CQ49" i="1"/>
  <c r="CR49" i="1"/>
  <c r="CT49" i="1"/>
  <c r="CS49" i="1"/>
  <c r="CG49" i="1"/>
  <c r="H49" i="1"/>
  <c r="R49" i="1"/>
  <c r="Q49" i="1"/>
  <c r="P49" i="1"/>
  <c r="S49" i="1"/>
  <c r="CF49" i="1"/>
  <c r="CE49" i="1"/>
  <c r="CD49" i="1"/>
  <c r="BL49" i="1"/>
  <c r="BK49" i="1"/>
  <c r="I49" i="1"/>
  <c r="FU48" i="1"/>
  <c r="FV48" i="1"/>
  <c r="EU48" i="1"/>
  <c r="ET48" i="1"/>
  <c r="ES48" i="1"/>
  <c r="DY48" i="1"/>
  <c r="DX48" i="1"/>
  <c r="DW48" i="1"/>
  <c r="DP48" i="1"/>
  <c r="DD48" i="1"/>
  <c r="DF48" i="1"/>
  <c r="CQ48" i="1"/>
  <c r="CR48" i="1"/>
  <c r="CT48" i="1"/>
  <c r="CS48" i="1"/>
  <c r="CG48" i="1"/>
  <c r="H48" i="1"/>
  <c r="R48" i="1"/>
  <c r="Q48" i="1"/>
  <c r="P48" i="1"/>
  <c r="S48" i="1"/>
  <c r="CF48" i="1"/>
  <c r="CE48" i="1"/>
  <c r="CD48" i="1"/>
  <c r="BL48" i="1"/>
  <c r="BK48" i="1"/>
  <c r="I48" i="1"/>
  <c r="FV47" i="1"/>
  <c r="FU47" i="1"/>
  <c r="EU47" i="1"/>
  <c r="ET47" i="1"/>
  <c r="ES47" i="1"/>
  <c r="DY47" i="1"/>
  <c r="DW47" i="1"/>
  <c r="DP47" i="1"/>
  <c r="DD47" i="1"/>
  <c r="DF47" i="1"/>
  <c r="CQ47" i="1"/>
  <c r="CR47" i="1"/>
  <c r="CT47" i="1"/>
  <c r="CS47" i="1"/>
  <c r="CG47" i="1"/>
  <c r="H47" i="1"/>
  <c r="R47" i="1"/>
  <c r="Q47" i="1"/>
  <c r="P47" i="1"/>
  <c r="S47" i="1"/>
  <c r="CF47" i="1"/>
  <c r="CE47" i="1"/>
  <c r="CD47" i="1"/>
  <c r="BL47" i="1"/>
  <c r="BK47" i="1"/>
  <c r="I47" i="1"/>
  <c r="FU46" i="1"/>
  <c r="FV46" i="1"/>
  <c r="EU46" i="1"/>
  <c r="ET46" i="1"/>
  <c r="ES46" i="1"/>
  <c r="DY46" i="1"/>
  <c r="DX46" i="1"/>
  <c r="DW46" i="1"/>
  <c r="DP46" i="1"/>
  <c r="DD46" i="1"/>
  <c r="DF46" i="1"/>
  <c r="CQ46" i="1"/>
  <c r="CR46" i="1"/>
  <c r="CT46" i="1"/>
  <c r="CS46" i="1"/>
  <c r="CG46" i="1"/>
  <c r="H46" i="1"/>
  <c r="R46" i="1"/>
  <c r="Q46" i="1"/>
  <c r="P46" i="1"/>
  <c r="S46" i="1"/>
  <c r="CF46" i="1"/>
  <c r="CE46" i="1"/>
  <c r="CD46" i="1"/>
  <c r="BL46" i="1"/>
  <c r="BK46" i="1"/>
  <c r="I46" i="1"/>
  <c r="FU45" i="1"/>
  <c r="FV45" i="1"/>
  <c r="EU45" i="1"/>
  <c r="ET45" i="1"/>
  <c r="ES45" i="1"/>
  <c r="DY45" i="1"/>
  <c r="DX45" i="1"/>
  <c r="DW45" i="1"/>
  <c r="DP45" i="1"/>
  <c r="DD45" i="1"/>
  <c r="DF45" i="1"/>
  <c r="CQ45" i="1"/>
  <c r="CR45" i="1"/>
  <c r="CT45" i="1"/>
  <c r="CS45" i="1"/>
  <c r="CG45" i="1"/>
  <c r="H45" i="1"/>
  <c r="R45" i="1"/>
  <c r="Q45" i="1"/>
  <c r="P45" i="1"/>
  <c r="S45" i="1"/>
  <c r="CF45" i="1"/>
  <c r="CE45" i="1"/>
  <c r="CD45" i="1"/>
  <c r="BL45" i="1"/>
  <c r="BK45" i="1"/>
  <c r="I45" i="1"/>
  <c r="FU44" i="1"/>
  <c r="FV44" i="1"/>
  <c r="EU44" i="1"/>
  <c r="ET44" i="1"/>
  <c r="ES44" i="1"/>
  <c r="DY44" i="1"/>
  <c r="DW44" i="1"/>
  <c r="DP44" i="1"/>
  <c r="DD44" i="1"/>
  <c r="DF44" i="1"/>
  <c r="CQ44" i="1"/>
  <c r="CR44" i="1"/>
  <c r="CT44" i="1"/>
  <c r="CS44" i="1"/>
  <c r="CG44" i="1"/>
  <c r="H44" i="1"/>
  <c r="R44" i="1"/>
  <c r="Q44" i="1"/>
  <c r="P44" i="1"/>
  <c r="S44" i="1"/>
  <c r="CF44" i="1"/>
  <c r="CE44" i="1"/>
  <c r="CD44" i="1"/>
  <c r="BL44" i="1"/>
  <c r="BK44" i="1"/>
  <c r="I44" i="1"/>
  <c r="FU43" i="1"/>
  <c r="FV43" i="1"/>
  <c r="EU43" i="1"/>
  <c r="ET43" i="1"/>
  <c r="ES43" i="1"/>
  <c r="DY43" i="1"/>
  <c r="DX43" i="1"/>
  <c r="DW43" i="1"/>
  <c r="DP43" i="1"/>
  <c r="DD43" i="1"/>
  <c r="DF43" i="1"/>
  <c r="CQ43" i="1"/>
  <c r="CR43" i="1"/>
  <c r="CT43" i="1"/>
  <c r="CS43" i="1"/>
  <c r="CG43" i="1"/>
  <c r="H43" i="1"/>
  <c r="R43" i="1"/>
  <c r="Q43" i="1"/>
  <c r="P43" i="1"/>
  <c r="S43" i="1"/>
  <c r="CF43" i="1"/>
  <c r="CE43" i="1"/>
  <c r="CD43" i="1"/>
  <c r="BL43" i="1"/>
  <c r="BK43" i="1"/>
  <c r="I43" i="1"/>
  <c r="FU42" i="1"/>
  <c r="FV42" i="1"/>
  <c r="EU42" i="1"/>
  <c r="ET42" i="1"/>
  <c r="ES42" i="1"/>
  <c r="DY42" i="1"/>
  <c r="DX42" i="1"/>
  <c r="DW42" i="1"/>
  <c r="DP42" i="1"/>
  <c r="DD42" i="1"/>
  <c r="DF42" i="1"/>
  <c r="CQ42" i="1"/>
  <c r="CR42" i="1"/>
  <c r="CT42" i="1"/>
  <c r="CS42" i="1"/>
  <c r="CG42" i="1"/>
  <c r="H42" i="1"/>
  <c r="R42" i="1"/>
  <c r="Q42" i="1"/>
  <c r="P42" i="1"/>
  <c r="S42" i="1"/>
  <c r="CF42" i="1"/>
  <c r="CE42" i="1"/>
  <c r="CD42" i="1"/>
  <c r="BL42" i="1"/>
  <c r="BK42" i="1"/>
  <c r="I42" i="1"/>
  <c r="FV41" i="1"/>
  <c r="FU41" i="1"/>
  <c r="EU41" i="1"/>
  <c r="ET41" i="1"/>
  <c r="ES41" i="1"/>
  <c r="DY41" i="1"/>
  <c r="DX41" i="1"/>
  <c r="DW41" i="1"/>
  <c r="DP41" i="1"/>
  <c r="DD41" i="1"/>
  <c r="DF41" i="1"/>
  <c r="CQ41" i="1"/>
  <c r="CR41" i="1"/>
  <c r="CT41" i="1"/>
  <c r="CS41" i="1"/>
  <c r="CG41" i="1"/>
  <c r="H41" i="1"/>
  <c r="R41" i="1"/>
  <c r="Q41" i="1"/>
  <c r="P41" i="1"/>
  <c r="S41" i="1"/>
  <c r="CF41" i="1"/>
  <c r="CE41" i="1"/>
  <c r="CD41" i="1"/>
  <c r="BL41" i="1"/>
  <c r="BK41" i="1"/>
  <c r="I41" i="1"/>
  <c r="FU40" i="1"/>
  <c r="FV40" i="1"/>
  <c r="EU40" i="1"/>
  <c r="ET40" i="1"/>
  <c r="ES40" i="1"/>
  <c r="DY40" i="1"/>
  <c r="DX40" i="1"/>
  <c r="DW40" i="1"/>
  <c r="DP40" i="1"/>
  <c r="DD40" i="1"/>
  <c r="DF40" i="1"/>
  <c r="CQ40" i="1"/>
  <c r="CR40" i="1"/>
  <c r="CT40" i="1"/>
  <c r="CS40" i="1"/>
  <c r="CG40" i="1"/>
  <c r="H40" i="1"/>
  <c r="R40" i="1"/>
  <c r="Q40" i="1"/>
  <c r="P40" i="1"/>
  <c r="S40" i="1"/>
  <c r="CF40" i="1"/>
  <c r="CE40" i="1"/>
  <c r="CD40" i="1"/>
  <c r="BL40" i="1"/>
  <c r="BK40" i="1"/>
  <c r="I40" i="1"/>
  <c r="FU39" i="1"/>
  <c r="FV39" i="1"/>
  <c r="EU39" i="1"/>
  <c r="ET39" i="1"/>
  <c r="ES39" i="1"/>
  <c r="DY39" i="1"/>
  <c r="DX39" i="1"/>
  <c r="DW39" i="1"/>
  <c r="DP39" i="1"/>
  <c r="DD39" i="1"/>
  <c r="DF39" i="1"/>
  <c r="CQ39" i="1"/>
  <c r="CR39" i="1"/>
  <c r="CT39" i="1"/>
  <c r="CS39" i="1"/>
  <c r="CG39" i="1"/>
  <c r="H39" i="1"/>
  <c r="R39" i="1"/>
  <c r="Q39" i="1"/>
  <c r="P39" i="1"/>
  <c r="S39" i="1"/>
  <c r="CF39" i="1"/>
  <c r="CE39" i="1"/>
  <c r="CD39" i="1"/>
  <c r="BL39" i="1"/>
  <c r="BK39" i="1"/>
  <c r="I39" i="1"/>
  <c r="DW38" i="1"/>
  <c r="FU38" i="1"/>
  <c r="FV38" i="1"/>
  <c r="EU38" i="1"/>
  <c r="ET38" i="1"/>
  <c r="ES38" i="1"/>
  <c r="DY38" i="1"/>
  <c r="DX38" i="1"/>
  <c r="DP38" i="1"/>
  <c r="DD38" i="1"/>
  <c r="DF38" i="1"/>
  <c r="CQ38" i="1"/>
  <c r="CR38" i="1"/>
  <c r="CT38" i="1"/>
  <c r="CS38" i="1"/>
  <c r="CG38" i="1"/>
  <c r="H38" i="1"/>
  <c r="R38" i="1"/>
  <c r="Q38" i="1"/>
  <c r="P38" i="1"/>
  <c r="S38" i="1"/>
  <c r="CF38" i="1"/>
  <c r="CE38" i="1"/>
  <c r="CD38" i="1"/>
  <c r="BL38" i="1"/>
  <c r="BK38" i="1"/>
  <c r="I38" i="1"/>
  <c r="FV37" i="1"/>
  <c r="FU37" i="1"/>
  <c r="EU37" i="1"/>
  <c r="ET37" i="1"/>
  <c r="ES37" i="1"/>
  <c r="DY37" i="1"/>
  <c r="DX37" i="1"/>
  <c r="DW37" i="1"/>
  <c r="DP37" i="1"/>
  <c r="DD37" i="1"/>
  <c r="DF37" i="1"/>
  <c r="CQ37" i="1"/>
  <c r="CR37" i="1"/>
  <c r="CT37" i="1"/>
  <c r="CS37" i="1"/>
  <c r="CG37" i="1"/>
  <c r="H37" i="1"/>
  <c r="R37" i="1"/>
  <c r="Q37" i="1"/>
  <c r="P37" i="1"/>
  <c r="S37" i="1"/>
  <c r="CF37" i="1"/>
  <c r="CE37" i="1"/>
  <c r="CD37" i="1"/>
  <c r="BL37" i="1"/>
  <c r="BK37" i="1"/>
  <c r="I37" i="1"/>
  <c r="FU36" i="1"/>
  <c r="FV36" i="1"/>
  <c r="EU36" i="1"/>
  <c r="ET36" i="1"/>
  <c r="ES36" i="1"/>
  <c r="DY36" i="1"/>
  <c r="DX36" i="1"/>
  <c r="DW36" i="1"/>
  <c r="DP36" i="1"/>
  <c r="DD36" i="1"/>
  <c r="DF36" i="1"/>
  <c r="CQ36" i="1"/>
  <c r="CR36" i="1"/>
  <c r="CT36" i="1"/>
  <c r="CS36" i="1"/>
  <c r="CG36" i="1"/>
  <c r="H36" i="1"/>
  <c r="R36" i="1"/>
  <c r="Q36" i="1"/>
  <c r="P36" i="1"/>
  <c r="S36" i="1"/>
  <c r="CF36" i="1"/>
  <c r="CE36" i="1"/>
  <c r="CD36" i="1"/>
  <c r="BL36" i="1"/>
  <c r="BK36" i="1"/>
  <c r="I36" i="1"/>
  <c r="FU35" i="1"/>
  <c r="FV35" i="1"/>
  <c r="EU35" i="1"/>
  <c r="ET35" i="1"/>
  <c r="ES35" i="1"/>
  <c r="DY35" i="1"/>
  <c r="DX35" i="1"/>
  <c r="DW35" i="1"/>
  <c r="DP35" i="1"/>
  <c r="DD35" i="1"/>
  <c r="DF35" i="1"/>
  <c r="CQ35" i="1"/>
  <c r="CR35" i="1"/>
  <c r="CT35" i="1"/>
  <c r="CS35" i="1"/>
  <c r="CG35" i="1"/>
  <c r="H35" i="1"/>
  <c r="R35" i="1"/>
  <c r="Q35" i="1"/>
  <c r="P35" i="1"/>
  <c r="S35" i="1"/>
  <c r="CF35" i="1"/>
  <c r="CE35" i="1"/>
  <c r="CD35" i="1"/>
  <c r="BL35" i="1"/>
  <c r="BK35" i="1"/>
  <c r="I35" i="1"/>
  <c r="FU34" i="1"/>
  <c r="FV34" i="1"/>
  <c r="EU34" i="1"/>
  <c r="ET34" i="1"/>
  <c r="ES34" i="1"/>
  <c r="DY34" i="1"/>
  <c r="DX34" i="1"/>
  <c r="DW34" i="1"/>
  <c r="DP34" i="1"/>
  <c r="DD34" i="1"/>
  <c r="DF34" i="1"/>
  <c r="CQ34" i="1"/>
  <c r="CR34" i="1"/>
  <c r="CT34" i="1"/>
  <c r="CS34" i="1"/>
  <c r="CG34" i="1"/>
  <c r="H34" i="1"/>
  <c r="R34" i="1"/>
  <c r="Q34" i="1"/>
  <c r="P34" i="1"/>
  <c r="S34" i="1"/>
  <c r="CF34" i="1"/>
  <c r="CE34" i="1"/>
  <c r="CD34" i="1"/>
  <c r="BL34" i="1"/>
  <c r="BK34" i="1"/>
  <c r="I34" i="1"/>
  <c r="FU33" i="1"/>
  <c r="FV33" i="1"/>
  <c r="EU33" i="1"/>
  <c r="ET33" i="1"/>
  <c r="ES33" i="1"/>
  <c r="DY33" i="1"/>
  <c r="DX33" i="1"/>
  <c r="DW33" i="1"/>
  <c r="DP33" i="1"/>
  <c r="DD33" i="1"/>
  <c r="DF33" i="1"/>
  <c r="CQ33" i="1"/>
  <c r="CR33" i="1"/>
  <c r="CT33" i="1"/>
  <c r="CS33" i="1"/>
  <c r="CG33" i="1"/>
  <c r="H33" i="1"/>
  <c r="R33" i="1"/>
  <c r="Q33" i="1"/>
  <c r="P33" i="1"/>
  <c r="S33" i="1"/>
  <c r="CF33" i="1"/>
  <c r="CE33" i="1"/>
  <c r="CD33" i="1"/>
  <c r="BL33" i="1"/>
  <c r="BK33" i="1"/>
  <c r="I33" i="1"/>
  <c r="FU32" i="1"/>
  <c r="FV32" i="1"/>
  <c r="EU32" i="1"/>
  <c r="ET32" i="1"/>
  <c r="ES32" i="1"/>
  <c r="DY32" i="1"/>
  <c r="DX32" i="1"/>
  <c r="DW32" i="1"/>
  <c r="DP32" i="1"/>
  <c r="DD32" i="1"/>
  <c r="DF32" i="1"/>
  <c r="CQ32" i="1"/>
  <c r="CR32" i="1"/>
  <c r="CT32" i="1"/>
  <c r="CS32" i="1"/>
  <c r="CG32" i="1"/>
  <c r="H32" i="1"/>
  <c r="R32" i="1"/>
  <c r="Q32" i="1"/>
  <c r="P32" i="1"/>
  <c r="S32" i="1"/>
  <c r="CF32" i="1"/>
  <c r="CE32" i="1"/>
  <c r="CD32" i="1"/>
  <c r="BL32" i="1"/>
  <c r="BK32" i="1"/>
  <c r="I32" i="1"/>
  <c r="FU31" i="1"/>
  <c r="FV31" i="1"/>
  <c r="EU31" i="1"/>
  <c r="ET31" i="1"/>
  <c r="ES31" i="1"/>
  <c r="DY31" i="1"/>
  <c r="DX31" i="1"/>
  <c r="DW31" i="1"/>
  <c r="DP31" i="1"/>
  <c r="DD31" i="1"/>
  <c r="DF31" i="1"/>
  <c r="CQ31" i="1"/>
  <c r="CR31" i="1"/>
  <c r="CT31" i="1"/>
  <c r="CS31" i="1"/>
  <c r="CG31" i="1"/>
  <c r="H31" i="1"/>
  <c r="R31" i="1"/>
  <c r="Q31" i="1"/>
  <c r="P31" i="1"/>
  <c r="S31" i="1"/>
  <c r="CF31" i="1"/>
  <c r="CE31" i="1"/>
  <c r="CD31" i="1"/>
  <c r="BL31" i="1"/>
  <c r="BK31" i="1"/>
  <c r="I31" i="1"/>
  <c r="FU30" i="1"/>
  <c r="FV30" i="1"/>
  <c r="EU30" i="1"/>
  <c r="ET30" i="1"/>
  <c r="ES30" i="1"/>
  <c r="DY30" i="1"/>
  <c r="DX30" i="1"/>
  <c r="DW30" i="1"/>
  <c r="DP30" i="1"/>
  <c r="DD30" i="1"/>
  <c r="DF30" i="1"/>
  <c r="CQ30" i="1"/>
  <c r="CR30" i="1"/>
  <c r="CT30" i="1"/>
  <c r="CS30" i="1"/>
  <c r="CG30" i="1"/>
  <c r="H30" i="1"/>
  <c r="R30" i="1"/>
  <c r="Q30" i="1"/>
  <c r="P30" i="1"/>
  <c r="S30" i="1"/>
  <c r="CF30" i="1"/>
  <c r="CE30" i="1"/>
  <c r="CD30" i="1"/>
  <c r="BL30" i="1"/>
  <c r="BK30" i="1"/>
  <c r="I30" i="1"/>
  <c r="FV29" i="1"/>
  <c r="FU29" i="1"/>
  <c r="EU29" i="1"/>
  <c r="ET29" i="1"/>
  <c r="ES29" i="1"/>
  <c r="DY29" i="1"/>
  <c r="DX29" i="1"/>
  <c r="DW29" i="1"/>
  <c r="DP29" i="1"/>
  <c r="DD29" i="1"/>
  <c r="DF29" i="1"/>
  <c r="CQ29" i="1"/>
  <c r="CR29" i="1"/>
  <c r="CT29" i="1"/>
  <c r="CS29" i="1"/>
  <c r="CG29" i="1"/>
  <c r="H29" i="1"/>
  <c r="R29" i="1"/>
  <c r="Q29" i="1"/>
  <c r="P29" i="1"/>
  <c r="S29" i="1"/>
  <c r="CF29" i="1"/>
  <c r="CE29" i="1"/>
  <c r="CD29" i="1"/>
  <c r="BL29" i="1"/>
  <c r="BK29" i="1"/>
  <c r="I29" i="1"/>
  <c r="FU28" i="1"/>
  <c r="FV28" i="1"/>
  <c r="EU28" i="1"/>
  <c r="ET28" i="1"/>
  <c r="ES28" i="1"/>
  <c r="DY28" i="1"/>
  <c r="DX28" i="1"/>
  <c r="DW28" i="1"/>
  <c r="DP28" i="1"/>
  <c r="DD28" i="1"/>
  <c r="DF28" i="1"/>
  <c r="CQ28" i="1"/>
  <c r="CR28" i="1"/>
  <c r="CT28" i="1"/>
  <c r="CS28" i="1"/>
  <c r="CG28" i="1"/>
  <c r="H28" i="1"/>
  <c r="R28" i="1"/>
  <c r="Q28" i="1"/>
  <c r="P28" i="1"/>
  <c r="S28" i="1"/>
  <c r="CF28" i="1"/>
  <c r="CE28" i="1"/>
  <c r="CD28" i="1"/>
  <c r="BL28" i="1"/>
  <c r="BK28" i="1"/>
  <c r="I28" i="1"/>
  <c r="DW27" i="1"/>
  <c r="FU27" i="1"/>
  <c r="FV27" i="1"/>
  <c r="EU27" i="1"/>
  <c r="ET27" i="1"/>
  <c r="ES27" i="1"/>
  <c r="DY27" i="1"/>
  <c r="DX27" i="1"/>
  <c r="DP27" i="1"/>
  <c r="DD27" i="1"/>
  <c r="DF27" i="1"/>
  <c r="CQ27" i="1"/>
  <c r="CR27" i="1"/>
  <c r="CT27" i="1"/>
  <c r="CS27" i="1"/>
  <c r="CG27" i="1"/>
  <c r="H27" i="1"/>
  <c r="R27" i="1"/>
  <c r="Q27" i="1"/>
  <c r="P27" i="1"/>
  <c r="S27" i="1"/>
  <c r="CF27" i="1"/>
  <c r="CE27" i="1"/>
  <c r="CD27" i="1"/>
  <c r="BL27" i="1"/>
  <c r="BK27" i="1"/>
  <c r="I27" i="1"/>
  <c r="FV26" i="1"/>
  <c r="FU26" i="1"/>
  <c r="EU26" i="1"/>
  <c r="ET26" i="1"/>
  <c r="ES26" i="1"/>
  <c r="DY26" i="1"/>
  <c r="DX26" i="1"/>
  <c r="DW26" i="1"/>
  <c r="DP26" i="1"/>
  <c r="DD26" i="1"/>
  <c r="DF26" i="1"/>
  <c r="CQ26" i="1"/>
  <c r="CR26" i="1"/>
  <c r="CT26" i="1"/>
  <c r="CS26" i="1"/>
  <c r="CG26" i="1"/>
  <c r="H26" i="1"/>
  <c r="R26" i="1"/>
  <c r="Q26" i="1"/>
  <c r="P26" i="1"/>
  <c r="S26" i="1"/>
  <c r="CF26" i="1"/>
  <c r="CE26" i="1"/>
  <c r="CD26" i="1"/>
  <c r="BL26" i="1"/>
  <c r="BK26" i="1"/>
  <c r="I26" i="1"/>
  <c r="FU25" i="1"/>
  <c r="FV25" i="1"/>
  <c r="EU25" i="1"/>
  <c r="ET25" i="1"/>
  <c r="ES25" i="1"/>
  <c r="DY25" i="1"/>
  <c r="DX25" i="1"/>
  <c r="DW25" i="1"/>
  <c r="DP25" i="1"/>
  <c r="DD25" i="1"/>
  <c r="DF25" i="1"/>
  <c r="CR25" i="1"/>
  <c r="CT25" i="1"/>
  <c r="CS25" i="1"/>
  <c r="CG25" i="1"/>
  <c r="H25" i="1"/>
  <c r="R25" i="1"/>
  <c r="Q25" i="1"/>
  <c r="P25" i="1"/>
  <c r="S25" i="1"/>
  <c r="CF25" i="1"/>
  <c r="CE25" i="1"/>
  <c r="CD25" i="1"/>
  <c r="I25" i="1"/>
  <c r="FU24" i="1"/>
  <c r="FV24" i="1"/>
  <c r="EU24" i="1"/>
  <c r="ET24" i="1"/>
  <c r="ES24" i="1"/>
  <c r="DY24" i="1"/>
  <c r="DX24" i="1"/>
  <c r="DW24" i="1"/>
  <c r="DP24" i="1"/>
  <c r="DD24" i="1"/>
  <c r="DF24" i="1"/>
  <c r="CQ24" i="1"/>
  <c r="CR24" i="1"/>
  <c r="CT24" i="1"/>
  <c r="CS24" i="1"/>
  <c r="CG24" i="1"/>
  <c r="H24" i="1"/>
  <c r="R24" i="1"/>
  <c r="Q24" i="1"/>
  <c r="P24" i="1"/>
  <c r="S24" i="1"/>
  <c r="CF24" i="1"/>
  <c r="CE24" i="1"/>
  <c r="CD24" i="1"/>
  <c r="BL24" i="1"/>
  <c r="BK24" i="1"/>
  <c r="I24" i="1"/>
  <c r="FU23" i="1"/>
  <c r="FV23" i="1"/>
  <c r="EU23" i="1"/>
  <c r="ET23" i="1"/>
  <c r="ES23" i="1"/>
  <c r="DY23" i="1"/>
  <c r="DX23" i="1"/>
  <c r="DW23" i="1"/>
  <c r="DP23" i="1"/>
  <c r="DD23" i="1"/>
  <c r="DF23" i="1"/>
  <c r="CQ23" i="1"/>
  <c r="CR23" i="1"/>
  <c r="CT23" i="1"/>
  <c r="CS23" i="1"/>
  <c r="CG23" i="1"/>
  <c r="H23" i="1"/>
  <c r="R23" i="1"/>
  <c r="Q23" i="1"/>
  <c r="P23" i="1"/>
  <c r="S23" i="1"/>
  <c r="CF23" i="1"/>
  <c r="CE23" i="1"/>
  <c r="CD23" i="1"/>
  <c r="BL23" i="1"/>
  <c r="BK23" i="1"/>
  <c r="I23" i="1"/>
  <c r="FU22" i="1"/>
  <c r="FV22" i="1"/>
  <c r="EU22" i="1"/>
  <c r="ET22" i="1"/>
  <c r="ES22" i="1"/>
  <c r="DY22" i="1"/>
  <c r="DX22" i="1"/>
  <c r="DW22" i="1"/>
  <c r="DP22" i="1"/>
  <c r="DD22" i="1"/>
  <c r="DF22" i="1"/>
  <c r="CQ22" i="1"/>
  <c r="CR22" i="1"/>
  <c r="CT22" i="1"/>
  <c r="CS22" i="1"/>
  <c r="CG22" i="1"/>
  <c r="H22" i="1"/>
  <c r="R22" i="1"/>
  <c r="Q22" i="1"/>
  <c r="P22" i="1"/>
  <c r="S22" i="1"/>
  <c r="CF22" i="1"/>
  <c r="CE22" i="1"/>
  <c r="CD22" i="1"/>
  <c r="BL22" i="1"/>
  <c r="BK22" i="1"/>
  <c r="I22" i="1"/>
  <c r="FU21" i="1"/>
  <c r="FV21" i="1"/>
  <c r="EU21" i="1"/>
  <c r="ET21" i="1"/>
  <c r="ES21" i="1"/>
  <c r="DY21" i="1"/>
  <c r="DW21" i="1"/>
  <c r="DP21" i="1"/>
  <c r="DD21" i="1"/>
  <c r="DF21" i="1"/>
  <c r="CQ21" i="1"/>
  <c r="CR21" i="1"/>
  <c r="CT21" i="1"/>
  <c r="CS21" i="1"/>
  <c r="CG21" i="1"/>
  <c r="H21" i="1"/>
  <c r="R21" i="1"/>
  <c r="Q21" i="1"/>
  <c r="P21" i="1"/>
  <c r="S21" i="1"/>
  <c r="CF21" i="1"/>
  <c r="CE21" i="1"/>
  <c r="CD21" i="1"/>
  <c r="BL21" i="1"/>
  <c r="BK21" i="1"/>
  <c r="I21" i="1"/>
  <c r="FU20" i="1"/>
  <c r="FV20" i="1"/>
  <c r="EU20" i="1"/>
  <c r="ET20" i="1"/>
  <c r="ES20" i="1"/>
  <c r="DY20" i="1"/>
  <c r="DX20" i="1"/>
  <c r="DW20" i="1"/>
  <c r="DP20" i="1"/>
  <c r="DD20" i="1"/>
  <c r="DF20" i="1"/>
  <c r="CQ20" i="1"/>
  <c r="CR20" i="1"/>
  <c r="CT20" i="1"/>
  <c r="CS20" i="1"/>
  <c r="CG20" i="1"/>
  <c r="H20" i="1"/>
  <c r="R20" i="1"/>
  <c r="Q20" i="1"/>
  <c r="P20" i="1"/>
  <c r="S20" i="1"/>
  <c r="CF20" i="1"/>
  <c r="CE20" i="1"/>
  <c r="CD20" i="1"/>
  <c r="BL20" i="1"/>
  <c r="BK20" i="1"/>
  <c r="I20" i="1"/>
  <c r="DW19" i="1"/>
  <c r="FU19" i="1"/>
  <c r="FV19" i="1"/>
  <c r="EU19" i="1"/>
  <c r="ET19" i="1"/>
  <c r="ES19" i="1"/>
  <c r="DY19" i="1"/>
  <c r="DX19" i="1"/>
  <c r="DP19" i="1"/>
  <c r="DD19" i="1"/>
  <c r="CQ19" i="1"/>
  <c r="CR19" i="1"/>
  <c r="CT19" i="1"/>
  <c r="CS19" i="1"/>
  <c r="CG19" i="1"/>
  <c r="H19" i="1"/>
  <c r="R19" i="1"/>
  <c r="Q19" i="1"/>
  <c r="S19" i="1"/>
  <c r="CF19" i="1"/>
  <c r="CE19" i="1"/>
  <c r="CD19" i="1"/>
  <c r="BL19" i="1"/>
  <c r="BK19" i="1"/>
  <c r="P19" i="1"/>
  <c r="I19" i="1"/>
  <c r="FU18" i="1"/>
  <c r="FV18" i="1"/>
  <c r="EU18" i="1"/>
  <c r="ET18" i="1"/>
  <c r="ES18" i="1"/>
  <c r="DY18" i="1"/>
  <c r="DX18" i="1"/>
  <c r="DW18" i="1"/>
  <c r="DP18" i="1"/>
  <c r="DD18" i="1"/>
  <c r="DF18" i="1"/>
  <c r="CQ18" i="1"/>
  <c r="CR18" i="1"/>
  <c r="CT18" i="1"/>
  <c r="CS18" i="1"/>
  <c r="CG18" i="1"/>
  <c r="H18" i="1"/>
  <c r="R18" i="1"/>
  <c r="Q18" i="1"/>
  <c r="P18" i="1"/>
  <c r="S18" i="1"/>
  <c r="CF18" i="1"/>
  <c r="CE18" i="1"/>
  <c r="CD18" i="1"/>
  <c r="BL18" i="1"/>
  <c r="BK18" i="1"/>
  <c r="I18" i="1"/>
  <c r="FU17" i="1"/>
  <c r="FV17" i="1"/>
  <c r="EU17" i="1"/>
  <c r="ET17" i="1"/>
  <c r="ES17" i="1"/>
  <c r="DY17" i="1"/>
  <c r="DX17" i="1"/>
  <c r="DW17" i="1"/>
  <c r="DP17" i="1"/>
  <c r="DD17" i="1"/>
  <c r="DF17" i="1"/>
  <c r="CQ17" i="1"/>
  <c r="CR17" i="1"/>
  <c r="CT17" i="1"/>
  <c r="CS17" i="1"/>
  <c r="CG17" i="1"/>
  <c r="H17" i="1"/>
  <c r="R17" i="1"/>
  <c r="Q17" i="1"/>
  <c r="P17" i="1"/>
  <c r="S17" i="1"/>
  <c r="CF17" i="1"/>
  <c r="CE17" i="1"/>
  <c r="CD17" i="1"/>
  <c r="BL17" i="1"/>
  <c r="BK17" i="1"/>
  <c r="I17" i="1"/>
  <c r="DW16" i="1"/>
  <c r="FU16" i="1"/>
  <c r="FV16" i="1"/>
  <c r="EU16" i="1"/>
  <c r="ET16" i="1"/>
  <c r="ES16" i="1"/>
  <c r="DY16" i="1"/>
  <c r="DP16" i="1"/>
  <c r="DD16" i="1"/>
  <c r="DF16" i="1"/>
  <c r="CQ16" i="1"/>
  <c r="CR16" i="1"/>
  <c r="CT16" i="1"/>
  <c r="CS16" i="1"/>
  <c r="CG16" i="1"/>
  <c r="H16" i="1"/>
  <c r="R16" i="1"/>
  <c r="Q16" i="1"/>
  <c r="P16" i="1"/>
  <c r="S16" i="1"/>
  <c r="CF16" i="1"/>
  <c r="CE16" i="1"/>
  <c r="CD16" i="1"/>
  <c r="BL16" i="1"/>
  <c r="BK16" i="1"/>
  <c r="I16" i="1"/>
  <c r="DW15" i="1"/>
  <c r="FU15" i="1"/>
  <c r="FV15" i="1"/>
  <c r="EU15" i="1"/>
  <c r="ET15" i="1"/>
  <c r="ES15" i="1"/>
  <c r="DY15" i="1"/>
  <c r="DX15" i="1"/>
  <c r="DP15" i="1"/>
  <c r="DD15" i="1"/>
  <c r="DF15" i="1"/>
  <c r="CQ15" i="1"/>
  <c r="CR15" i="1"/>
  <c r="CT15" i="1"/>
  <c r="CS15" i="1"/>
  <c r="CG15" i="1"/>
  <c r="H15" i="1"/>
  <c r="R15" i="1"/>
  <c r="Q15" i="1"/>
  <c r="P15" i="1"/>
  <c r="S15" i="1"/>
  <c r="CF15" i="1"/>
  <c r="CE15" i="1"/>
  <c r="CD15" i="1"/>
  <c r="BL15" i="1"/>
  <c r="BK15" i="1"/>
  <c r="I15" i="1"/>
  <c r="FU14" i="1"/>
  <c r="FV14" i="1"/>
  <c r="EU14" i="1"/>
  <c r="ET14" i="1"/>
  <c r="ES14" i="1"/>
  <c r="DY14" i="1"/>
  <c r="DX14" i="1"/>
  <c r="DW14" i="1"/>
  <c r="DP14" i="1"/>
  <c r="DD14" i="1"/>
  <c r="DF14" i="1"/>
  <c r="CQ14" i="1"/>
  <c r="CR14" i="1"/>
  <c r="CT14" i="1"/>
  <c r="CS14" i="1"/>
  <c r="CG14" i="1"/>
  <c r="H14" i="1"/>
  <c r="R14" i="1"/>
  <c r="Q14" i="1"/>
  <c r="P14" i="1"/>
  <c r="S14" i="1"/>
  <c r="CF14" i="1"/>
  <c r="CE14" i="1"/>
  <c r="CD14" i="1"/>
  <c r="BL14" i="1"/>
  <c r="BK14" i="1"/>
  <c r="I14" i="1"/>
  <c r="FU13" i="1"/>
  <c r="FV13" i="1"/>
  <c r="EU13" i="1"/>
  <c r="ET13" i="1"/>
  <c r="ES13" i="1"/>
  <c r="DY13" i="1"/>
  <c r="DX13" i="1"/>
  <c r="DW13" i="1"/>
  <c r="DP13" i="1"/>
  <c r="DD13" i="1"/>
  <c r="DF13" i="1"/>
  <c r="CQ13" i="1"/>
  <c r="CR13" i="1"/>
  <c r="CT13" i="1"/>
  <c r="CS13" i="1"/>
  <c r="CG13" i="1"/>
  <c r="H13" i="1"/>
  <c r="R13" i="1"/>
  <c r="Q13" i="1"/>
  <c r="P13" i="1"/>
  <c r="S13" i="1"/>
  <c r="CF13" i="1"/>
  <c r="CE13" i="1"/>
  <c r="CD13" i="1"/>
  <c r="BL13" i="1"/>
  <c r="BK13" i="1"/>
  <c r="I13" i="1"/>
  <c r="FU12" i="1"/>
  <c r="FV12" i="1"/>
  <c r="EU12" i="1"/>
  <c r="ET12" i="1"/>
  <c r="ES12" i="1"/>
  <c r="DY12" i="1"/>
  <c r="DX12" i="1"/>
  <c r="DW12" i="1"/>
  <c r="DP12" i="1"/>
  <c r="DD12" i="1"/>
  <c r="DF12" i="1"/>
  <c r="CQ12" i="1"/>
  <c r="CR12" i="1"/>
  <c r="CT12" i="1"/>
  <c r="CS12" i="1"/>
  <c r="CG12" i="1"/>
  <c r="H12" i="1"/>
  <c r="R12" i="1"/>
  <c r="Q12" i="1"/>
  <c r="P12" i="1"/>
  <c r="S12" i="1"/>
  <c r="CF12" i="1"/>
  <c r="CE12" i="1"/>
  <c r="CD12" i="1"/>
  <c r="BL12" i="1"/>
  <c r="BK12" i="1"/>
  <c r="I12" i="1"/>
  <c r="FU11" i="1"/>
  <c r="FV11" i="1"/>
  <c r="EU11" i="1"/>
  <c r="ET11" i="1"/>
  <c r="ES11" i="1"/>
  <c r="DY11" i="1"/>
  <c r="DX11" i="1"/>
  <c r="DW11" i="1"/>
  <c r="DP11" i="1"/>
  <c r="DD11" i="1"/>
  <c r="DF11" i="1"/>
  <c r="CQ11" i="1"/>
  <c r="CR11" i="1"/>
  <c r="CT11" i="1"/>
  <c r="CS11" i="1"/>
  <c r="CG11" i="1"/>
  <c r="H11" i="1"/>
  <c r="R11" i="1"/>
  <c r="Q11" i="1"/>
  <c r="P11" i="1"/>
  <c r="S11" i="1"/>
  <c r="CF11" i="1"/>
  <c r="CE11" i="1"/>
  <c r="CD11" i="1"/>
  <c r="BL11" i="1"/>
  <c r="BK11" i="1"/>
  <c r="I11" i="1"/>
  <c r="FU10" i="1"/>
  <c r="FV10" i="1"/>
  <c r="EU10" i="1"/>
  <c r="ET10" i="1"/>
  <c r="ES10" i="1"/>
  <c r="DY10" i="1"/>
  <c r="DX10" i="1"/>
  <c r="DW10" i="1"/>
  <c r="DP10" i="1"/>
  <c r="DD10" i="1"/>
  <c r="DF10" i="1"/>
  <c r="CQ10" i="1"/>
  <c r="CR10" i="1"/>
  <c r="CT10" i="1"/>
  <c r="CS10" i="1"/>
  <c r="CG10" i="1"/>
  <c r="H10" i="1"/>
  <c r="R10" i="1"/>
  <c r="Q10" i="1"/>
  <c r="P10" i="1"/>
  <c r="S10" i="1"/>
  <c r="CF10" i="1"/>
  <c r="CE10" i="1"/>
  <c r="CD10" i="1"/>
  <c r="BL10" i="1"/>
  <c r="BK10" i="1"/>
  <c r="I10" i="1"/>
  <c r="FU9" i="1"/>
  <c r="FV9" i="1"/>
  <c r="EU9" i="1"/>
  <c r="ET9" i="1"/>
  <c r="ES9" i="1"/>
  <c r="DY9" i="1"/>
  <c r="DW9" i="1"/>
  <c r="DP9" i="1"/>
  <c r="DD9" i="1"/>
  <c r="DF9" i="1"/>
  <c r="CQ9" i="1"/>
  <c r="CR9" i="1"/>
  <c r="CT9" i="1"/>
  <c r="CS9" i="1"/>
  <c r="CG9" i="1"/>
  <c r="H9" i="1"/>
  <c r="R9" i="1"/>
  <c r="Q9" i="1"/>
  <c r="P9" i="1"/>
  <c r="S9" i="1"/>
  <c r="CF9" i="1"/>
  <c r="CE9" i="1"/>
  <c r="CD9" i="1"/>
  <c r="BL9" i="1"/>
  <c r="BK9" i="1"/>
  <c r="I9" i="1"/>
  <c r="FU8" i="1"/>
  <c r="FV8" i="1"/>
  <c r="EU8" i="1"/>
  <c r="ET8" i="1"/>
  <c r="ES8" i="1"/>
  <c r="DY8" i="1"/>
  <c r="DX8" i="1"/>
  <c r="DW8" i="1"/>
  <c r="DP8" i="1"/>
  <c r="DD8" i="1"/>
  <c r="DF8" i="1"/>
  <c r="CQ8" i="1"/>
  <c r="CR8" i="1"/>
  <c r="CT8" i="1"/>
  <c r="CS8" i="1"/>
  <c r="CG8" i="1"/>
  <c r="H8" i="1"/>
  <c r="R8" i="1"/>
  <c r="Q8" i="1"/>
  <c r="P8" i="1"/>
  <c r="S8" i="1"/>
  <c r="CF8" i="1"/>
  <c r="CE8" i="1"/>
  <c r="CD8" i="1"/>
  <c r="BL8" i="1"/>
  <c r="BK8" i="1"/>
  <c r="I8" i="1"/>
  <c r="FU7" i="1"/>
  <c r="FV7" i="1"/>
  <c r="EU7" i="1"/>
  <c r="ET7" i="1"/>
  <c r="ES7" i="1"/>
  <c r="DY7" i="1"/>
  <c r="DX7" i="1"/>
  <c r="DW7" i="1"/>
  <c r="DP7" i="1"/>
  <c r="DD7" i="1"/>
  <c r="DF7" i="1"/>
  <c r="CQ7" i="1"/>
  <c r="CR7" i="1"/>
  <c r="CT7" i="1"/>
  <c r="CS7" i="1"/>
  <c r="CG7" i="1"/>
  <c r="H7" i="1"/>
  <c r="R7" i="1"/>
  <c r="Q7" i="1"/>
  <c r="P7" i="1"/>
  <c r="S7" i="1"/>
  <c r="CF7" i="1"/>
  <c r="CE7" i="1"/>
  <c r="CD7" i="1"/>
  <c r="BL7" i="1"/>
  <c r="BK7" i="1"/>
  <c r="I7" i="1"/>
  <c r="FV6" i="1"/>
  <c r="FU6" i="1"/>
  <c r="EU6" i="1"/>
  <c r="ET6" i="1"/>
  <c r="ES6" i="1"/>
  <c r="DY6" i="1"/>
  <c r="DX6" i="1"/>
  <c r="DW6" i="1"/>
  <c r="DP6" i="1"/>
  <c r="DD6" i="1"/>
  <c r="DF6" i="1"/>
  <c r="CQ6" i="1"/>
  <c r="CR6" i="1"/>
  <c r="CT6" i="1"/>
  <c r="CS6" i="1"/>
  <c r="CG6" i="1"/>
  <c r="H6" i="1"/>
  <c r="R6" i="1"/>
  <c r="Q6" i="1"/>
  <c r="P6" i="1"/>
  <c r="S6" i="1"/>
  <c r="CF6" i="1"/>
  <c r="CE6" i="1"/>
  <c r="CD6" i="1"/>
  <c r="BL6" i="1"/>
  <c r="BK6" i="1"/>
  <c r="I6" i="1"/>
  <c r="DW5" i="1"/>
  <c r="FU5" i="1"/>
  <c r="FV5" i="1"/>
  <c r="EU5" i="1"/>
  <c r="ET5" i="1"/>
  <c r="ES5" i="1"/>
  <c r="DY5" i="1"/>
  <c r="DX5" i="1"/>
  <c r="DP5" i="1"/>
  <c r="DD5" i="1"/>
  <c r="DF5" i="1"/>
  <c r="CQ5" i="1"/>
  <c r="CR5" i="1"/>
  <c r="CT5" i="1"/>
  <c r="CS5" i="1"/>
  <c r="CG5" i="1"/>
  <c r="H5" i="1"/>
  <c r="R5" i="1"/>
  <c r="Q5" i="1"/>
  <c r="P5" i="1"/>
  <c r="S5" i="1"/>
  <c r="CF5" i="1"/>
  <c r="CE5" i="1"/>
  <c r="CD5" i="1"/>
  <c r="BL5" i="1"/>
  <c r="BK5" i="1"/>
  <c r="I5" i="1"/>
  <c r="FV4" i="1"/>
  <c r="FU4" i="1"/>
  <c r="EU4" i="1"/>
  <c r="ET4" i="1"/>
  <c r="ES4" i="1"/>
  <c r="DY4" i="1"/>
  <c r="DX4" i="1"/>
  <c r="DW4" i="1"/>
  <c r="DP4" i="1"/>
  <c r="DD4" i="1"/>
  <c r="DF4" i="1"/>
  <c r="CQ4" i="1"/>
  <c r="CR4" i="1"/>
  <c r="CT4" i="1"/>
  <c r="CS4" i="1"/>
  <c r="CG4" i="1"/>
  <c r="H4" i="1"/>
  <c r="R4" i="1"/>
  <c r="Q4" i="1"/>
  <c r="P4" i="1"/>
  <c r="S4" i="1"/>
  <c r="CF4" i="1"/>
  <c r="CE4" i="1"/>
  <c r="CD4" i="1"/>
  <c r="BL4" i="1"/>
  <c r="BK4" i="1"/>
  <c r="I4" i="1"/>
  <c r="FU3" i="1"/>
  <c r="FV3" i="1"/>
  <c r="EU3" i="1"/>
  <c r="ET3" i="1"/>
  <c r="ES3" i="1"/>
  <c r="DY3" i="1"/>
  <c r="DX3" i="1"/>
  <c r="DW3" i="1"/>
  <c r="DP3" i="1"/>
  <c r="DD3" i="1"/>
  <c r="DF3" i="1"/>
  <c r="CQ3" i="1"/>
  <c r="CR3" i="1"/>
  <c r="CT3" i="1"/>
  <c r="CS3" i="1"/>
  <c r="CG3" i="1"/>
  <c r="H3" i="1"/>
  <c r="R3" i="1"/>
  <c r="Q3" i="1"/>
  <c r="P3" i="1"/>
  <c r="S3" i="1"/>
  <c r="CF3" i="1"/>
  <c r="CE3" i="1"/>
  <c r="CD3" i="1"/>
  <c r="BL3" i="1"/>
  <c r="BK3" i="1"/>
  <c r="I3" i="1"/>
  <c r="FU2" i="1"/>
  <c r="FV2" i="1"/>
  <c r="EU2" i="1"/>
  <c r="ET2" i="1"/>
  <c r="ES2" i="1"/>
  <c r="DY2" i="1"/>
  <c r="DX2" i="1"/>
  <c r="DW2" i="1"/>
  <c r="DP2" i="1"/>
  <c r="DD2" i="1"/>
  <c r="DF2" i="1"/>
  <c r="CQ2" i="1"/>
  <c r="CR2" i="1"/>
  <c r="CT2" i="1"/>
  <c r="CS2" i="1"/>
  <c r="CG2" i="1"/>
  <c r="H2" i="1"/>
  <c r="R2" i="1"/>
  <c r="Q2" i="1"/>
  <c r="P2" i="1"/>
  <c r="S2" i="1"/>
  <c r="CF2" i="1"/>
  <c r="CE2" i="1"/>
  <c r="CD2" i="1"/>
  <c r="BL2" i="1"/>
  <c r="BK2" i="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Astrid Cecilia Surra</author>
  </authors>
  <commentList>
    <comment ref="FT1" authorId="0" shapeId="0" xr:uid="{099FE122-6963-47E2-913E-254A0A9AC30D}">
      <text>
        <r>
          <rPr>
            <b/>
            <sz val="9"/>
            <color indexed="81"/>
            <rFont val="Tahoma"/>
            <family val="2"/>
          </rPr>
          <t>Astrid Cecilia Surra:</t>
        </r>
        <r>
          <rPr>
            <sz val="9"/>
            <color indexed="81"/>
            <rFont val="Tahoma"/>
            <family val="2"/>
          </rPr>
          <t xml:space="preserve">
</t>
        </r>
      </text>
    </comment>
  </commentList>
</comments>
</file>

<file path=xl/sharedStrings.xml><?xml version="1.0" encoding="utf-8"?>
<sst xmlns="http://schemas.openxmlformats.org/spreadsheetml/2006/main" count="26405" uniqueCount="1371">
  <si>
    <t>OLT</t>
  </si>
  <si>
    <t>Sex</t>
  </si>
  <si>
    <t>ABO</t>
  </si>
  <si>
    <t>AnniOLT</t>
  </si>
  <si>
    <t>RangoOLT</t>
  </si>
  <si>
    <t>WeightR</t>
  </si>
  <si>
    <t>HeightR</t>
  </si>
  <si>
    <t>BMI</t>
  </si>
  <si>
    <t>BSA</t>
  </si>
  <si>
    <t>Albumin</t>
  </si>
  <si>
    <t>Na</t>
  </si>
  <si>
    <t>CMV</t>
  </si>
  <si>
    <t>CreaOLTreal</t>
  </si>
  <si>
    <t>BiliOLTreal</t>
  </si>
  <si>
    <t>INROLTreal</t>
  </si>
  <si>
    <t>CreaOLTround</t>
  </si>
  <si>
    <t>BiliOLTround</t>
  </si>
  <si>
    <t>INROLTround</t>
  </si>
  <si>
    <t>MeldOLT</t>
  </si>
  <si>
    <t>PrevAbdSurg</t>
  </si>
  <si>
    <t>Dialysis</t>
  </si>
  <si>
    <t>StatusPre</t>
  </si>
  <si>
    <t>LifeSupp</t>
  </si>
  <si>
    <t>EncephaloPre</t>
  </si>
  <si>
    <t>MentalStatusOLT</t>
  </si>
  <si>
    <t>Ascites</t>
  </si>
  <si>
    <t>PortalThromb</t>
  </si>
  <si>
    <t>PortalBleed48h</t>
  </si>
  <si>
    <t>StatusPt</t>
  </si>
  <si>
    <t>FupPt</t>
  </si>
  <si>
    <t>DaysFup</t>
  </si>
  <si>
    <t>CausePt</t>
  </si>
  <si>
    <t>StatusGraft</t>
  </si>
  <si>
    <t>FupGraft</t>
  </si>
  <si>
    <t>DaysGraft</t>
  </si>
  <si>
    <t>CauseGraft</t>
  </si>
  <si>
    <t>IndiOLT</t>
  </si>
  <si>
    <t>HCC</t>
  </si>
  <si>
    <t>HCV</t>
  </si>
  <si>
    <t>HBV</t>
  </si>
  <si>
    <t>Delta</t>
  </si>
  <si>
    <t>ALCI</t>
  </si>
  <si>
    <t>AUCI</t>
  </si>
  <si>
    <t>UKCI</t>
  </si>
  <si>
    <t>FUHE</t>
  </si>
  <si>
    <t>Metaboliche</t>
  </si>
  <si>
    <t>Colestatiche</t>
  </si>
  <si>
    <t>others</t>
  </si>
  <si>
    <t>DobD</t>
  </si>
  <si>
    <t>AgeD</t>
  </si>
  <si>
    <t>TypeD</t>
  </si>
  <si>
    <t>TypeGraft</t>
  </si>
  <si>
    <t>SexD</t>
  </si>
  <si>
    <t>RaceD</t>
  </si>
  <si>
    <t>ABOD</t>
  </si>
  <si>
    <t>Cod</t>
  </si>
  <si>
    <t>Allocation</t>
  </si>
  <si>
    <t>HBcD</t>
  </si>
  <si>
    <t>HCVD</t>
  </si>
  <si>
    <t>CMVD</t>
  </si>
  <si>
    <t>WeightD</t>
  </si>
  <si>
    <t>HeightD</t>
  </si>
  <si>
    <t>BMID</t>
  </si>
  <si>
    <t>BSAD</t>
  </si>
  <si>
    <t>NaD</t>
  </si>
  <si>
    <t>CreaD</t>
  </si>
  <si>
    <t>IcuStayD</t>
  </si>
  <si>
    <t>CardiacArrest</t>
  </si>
  <si>
    <t>ArrestMin</t>
  </si>
  <si>
    <t>Inotropes</t>
  </si>
  <si>
    <t>TypeInotropes</t>
  </si>
  <si>
    <t>SteaMacro</t>
  </si>
  <si>
    <t>SteaMicro</t>
  </si>
  <si>
    <t>PresInjury</t>
  </si>
  <si>
    <t>Necrosis</t>
  </si>
  <si>
    <t>Fibrosis</t>
  </si>
  <si>
    <t>OtherIssueD</t>
  </si>
  <si>
    <t>Donor AB therapy</t>
  </si>
  <si>
    <t>Recipient AB therapy</t>
  </si>
  <si>
    <t>LiverAssist</t>
  </si>
  <si>
    <t>LiverAssistMin</t>
  </si>
  <si>
    <t>D-MELD</t>
  </si>
  <si>
    <t>BAR</t>
  </si>
  <si>
    <t>SOFT</t>
  </si>
  <si>
    <t>DRI</t>
  </si>
  <si>
    <t>DonorHepatectomyMin</t>
  </si>
  <si>
    <t>PackagingMin</t>
  </si>
  <si>
    <t>StorageMin</t>
  </si>
  <si>
    <t>BacktableMin</t>
  </si>
  <si>
    <t>SecStorageMin</t>
  </si>
  <si>
    <t>FlushMin</t>
  </si>
  <si>
    <t>AnastomosesMin</t>
  </si>
  <si>
    <t>RepFirst</t>
  </si>
  <si>
    <t>SecVesselMin</t>
  </si>
  <si>
    <t>CIT</t>
  </si>
  <si>
    <t>RWIT</t>
  </si>
  <si>
    <t>D+RWIT</t>
  </si>
  <si>
    <t>IT</t>
  </si>
  <si>
    <t>mlPRBC</t>
  </si>
  <si>
    <t>mlFFP</t>
  </si>
  <si>
    <t>mlCryst</t>
  </si>
  <si>
    <t>mlColl</t>
  </si>
  <si>
    <t>minSurgery</t>
  </si>
  <si>
    <t>endLactate</t>
  </si>
  <si>
    <t>hoursMV</t>
  </si>
  <si>
    <t>MAPclamp</t>
  </si>
  <si>
    <t>MAPdeclamp</t>
  </si>
  <si>
    <t>%MAPreduction</t>
  </si>
  <si>
    <t>MinPRS</t>
  </si>
  <si>
    <t>SeverePRS</t>
  </si>
  <si>
    <t>IssueImplant</t>
  </si>
  <si>
    <t>Tretrieval</t>
  </si>
  <si>
    <t>Tpackaging</t>
  </si>
  <si>
    <t>TstartBt</t>
  </si>
  <si>
    <t>TendBt</t>
  </si>
  <si>
    <t>TstartFlush</t>
  </si>
  <si>
    <t>TstartAnastomoses</t>
  </si>
  <si>
    <t>TendAnastomoses</t>
  </si>
  <si>
    <t>GraftWeight</t>
  </si>
  <si>
    <t>GRWR</t>
  </si>
  <si>
    <t>PeakAST</t>
  </si>
  <si>
    <t>PeakALT</t>
  </si>
  <si>
    <t>Bili7</t>
  </si>
  <si>
    <t>INR7</t>
  </si>
  <si>
    <t>maxCrea2</t>
  </si>
  <si>
    <t>maxCreat7</t>
  </si>
  <si>
    <t>EAD_Olthoff</t>
  </si>
  <si>
    <t xml:space="preserve">EAD_Salvalaggio </t>
  </si>
  <si>
    <t>AKI_stage</t>
  </si>
  <si>
    <t>Induction</t>
  </si>
  <si>
    <t>TypeInduction</t>
  </si>
  <si>
    <t>SoluIO</t>
  </si>
  <si>
    <t>DoseSoluIO</t>
  </si>
  <si>
    <t>TypeCNI</t>
  </si>
  <si>
    <t>CNI1</t>
  </si>
  <si>
    <t>CNI2</t>
  </si>
  <si>
    <t>CNI3</t>
  </si>
  <si>
    <t>CNI4</t>
  </si>
  <si>
    <t>CNI5</t>
  </si>
  <si>
    <t>CNI6</t>
  </si>
  <si>
    <t>CNI7</t>
  </si>
  <si>
    <t>CNI10</t>
  </si>
  <si>
    <t>CNI12</t>
  </si>
  <si>
    <t>CNI15</t>
  </si>
  <si>
    <t>CNI17</t>
  </si>
  <si>
    <t>CNI20</t>
  </si>
  <si>
    <t>CNI25</t>
  </si>
  <si>
    <t>CNI30</t>
  </si>
  <si>
    <t>CNIexp7</t>
  </si>
  <si>
    <t>CNIexp15</t>
  </si>
  <si>
    <t>CNIexp30</t>
  </si>
  <si>
    <t>Rej30</t>
  </si>
  <si>
    <t>nEpisodes</t>
  </si>
  <si>
    <t>SteroidsPulses</t>
  </si>
  <si>
    <t>Thymo</t>
  </si>
  <si>
    <t>OpenAbdo</t>
  </si>
  <si>
    <t>Reoperation</t>
  </si>
  <si>
    <t>Dindo-Clavien</t>
  </si>
  <si>
    <t>DeNovoDiabetes</t>
  </si>
  <si>
    <t>rrt</t>
  </si>
  <si>
    <t>OtherComp</t>
  </si>
  <si>
    <t>DaysITU</t>
  </si>
  <si>
    <t>Delirium</t>
  </si>
  <si>
    <t>PODdelirium</t>
  </si>
  <si>
    <t>DaysDelirium</t>
  </si>
  <si>
    <t>Haloperidol</t>
  </si>
  <si>
    <t>Promazine</t>
  </si>
  <si>
    <t>Alcover</t>
  </si>
  <si>
    <t>OtherDeliriumTher</t>
  </si>
  <si>
    <t>Fall</t>
  </si>
  <si>
    <t>NGTout</t>
  </si>
  <si>
    <t>LinesOut</t>
  </si>
  <si>
    <t>PhysRestraint</t>
  </si>
  <si>
    <t>PostopStay</t>
  </si>
  <si>
    <t>PostopEvents</t>
  </si>
  <si>
    <t>BiliComp</t>
  </si>
  <si>
    <t>SignifEAD</t>
  </si>
  <si>
    <t>EAD_BILI</t>
  </si>
  <si>
    <t>F</t>
  </si>
  <si>
    <t>A</t>
  </si>
  <si>
    <t>pos</t>
  </si>
  <si>
    <t>no</t>
  </si>
  <si>
    <t>home</t>
  </si>
  <si>
    <t>normal</t>
  </si>
  <si>
    <t>yes</t>
  </si>
  <si>
    <t>DBD</t>
  </si>
  <si>
    <t>whole</t>
  </si>
  <si>
    <t>Caucasian</t>
  </si>
  <si>
    <t>Cerebrovascular</t>
  </si>
  <si>
    <t>regional</t>
  </si>
  <si>
    <t>neg</t>
  </si>
  <si>
    <t>nora</t>
  </si>
  <si>
    <t>mild</t>
  </si>
  <si>
    <t>16/03/16 colture: negative</t>
  </si>
  <si>
    <t>Amoxicillin+Clavulanic acid</t>
  </si>
  <si>
    <t>Cefepime 1g/12h; Amphotericin B 3mg/kg</t>
  </si>
  <si>
    <t>portal</t>
  </si>
  <si>
    <t>na</t>
  </si>
  <si>
    <t>Tac</t>
  </si>
  <si>
    <t>none</t>
  </si>
  <si>
    <t>M</t>
  </si>
  <si>
    <t>O</t>
  </si>
  <si>
    <t>extra</t>
  </si>
  <si>
    <t>moderate</t>
  </si>
  <si>
    <t>19/03/16 colture: negative</t>
  </si>
  <si>
    <t>Piperacillin+Tazobactam 4,5g/6h</t>
  </si>
  <si>
    <t>hospital</t>
  </si>
  <si>
    <t>ALCI + Dismetabolica</t>
  </si>
  <si>
    <t>severe</t>
  </si>
  <si>
    <t>23/03/16 e. coli on preservation fluid</t>
  </si>
  <si>
    <t>Piperacillin+Tazobactam 4,5g/6h; Vancomycin 1500mg/24h;  Amphotericin B 3mg/kg</t>
  </si>
  <si>
    <t>PHBDCC + ALCI + HCC</t>
  </si>
  <si>
    <t>nora + adre</t>
  </si>
  <si>
    <t>31/03/16 colture: negative// steatosis not assessed due to extensive necrosis</t>
  </si>
  <si>
    <t>Ampicillin + Sulbactam</t>
  </si>
  <si>
    <t>Piperacillin+Tazobactam 4,5g/6h; Amphotericin B 3mg/kg</t>
  </si>
  <si>
    <t>low pulse in artery -&gt; splenic artery tied. Accessory posterior hepatic duct separated from hepatic duct -&gt; double barrel hepatico-jejunostomy</t>
  </si>
  <si>
    <t>4a</t>
  </si>
  <si>
    <t>difficult weaniing fro mechanical ventilation requiring overall 16 days of mechanical ventilation; reoperation for hypovolemic shock due to bleeding from jejuno-jejunal Roux-n-Y anastomosis; respiratory failure due to reoperation, liver graft dysfunction and pulmonary embolism; confirmation of myeloprolipherative disease (polycitaemia); ascites and moderate AKI</t>
  </si>
  <si>
    <t>see complications</t>
  </si>
  <si>
    <t>Trauma</t>
  </si>
  <si>
    <t>01/04/16 micrococcus luteus on preservation fluid/// grade 1 traumatic injury to liver graft</t>
  </si>
  <si>
    <t>Piperacillin+Tazobactam 4,5g/6h;  Amphotericin B 3mg/kg</t>
  </si>
  <si>
    <t>classic</t>
  </si>
  <si>
    <t>PHCC + ALCI + HCC</t>
  </si>
  <si>
    <t>nora + dopa</t>
  </si>
  <si>
    <t>05/04/16 st warneri on preservation fluid; 03/04/16 blood + bal K. Pneumoniae</t>
  </si>
  <si>
    <t>Piperacillin+Tazobactam, Meropenem</t>
  </si>
  <si>
    <t>Piperacillin+Tazobactam 4,5g/6h; Meropenem 1g/8h</t>
  </si>
  <si>
    <t>06/04/16 candida albicans on preservation fluid and st epidermidis on blood</t>
  </si>
  <si>
    <t>Piperacillin+Tazobactam, Ciprofloxacin</t>
  </si>
  <si>
    <t>Meropenem 1g/8h</t>
  </si>
  <si>
    <t>raise in bilirubin after t-tube closure, spontaneously settled</t>
  </si>
  <si>
    <t>PHCC + HCC</t>
  </si>
  <si>
    <t>12/04/16 enterococcus faecium pres fluid</t>
  </si>
  <si>
    <t>Ciprofloxacin 400mg i.o. then 200mg/12 h; Vancomycin 1g/24h then based on blood level;  Amphotericina B 2mg/kg/die</t>
  </si>
  <si>
    <t>bleeding, packing</t>
  </si>
  <si>
    <t>3b</t>
  </si>
  <si>
    <t>PFIC</t>
  </si>
  <si>
    <t>split</t>
  </si>
  <si>
    <t>13/04/16 st epidermidis and warneri + acinetobacter baumanni on preservation fluid // right split S1, S5-S8</t>
  </si>
  <si>
    <t>Piperacillin+Tazobactam</t>
  </si>
  <si>
    <t>14/04/16 st hominis on preservation fluid and st capitis and enterobacter cloacae on blood</t>
  </si>
  <si>
    <t>Imipenem 1gx4</t>
  </si>
  <si>
    <t>mild bleeding requiring 4 PRBC units</t>
  </si>
  <si>
    <t>ALCI + Hbc pos</t>
  </si>
  <si>
    <t>18/04/16 st epidermidis on preservation fluid</t>
  </si>
  <si>
    <t xml:space="preserve">Ceftriaxone </t>
  </si>
  <si>
    <t>NASH + HCC</t>
  </si>
  <si>
    <t>dopa</t>
  </si>
  <si>
    <t>29/04/16 st cohnii and haemolyticus on preservation fluid</t>
  </si>
  <si>
    <t xml:space="preserve">M </t>
  </si>
  <si>
    <t>B</t>
  </si>
  <si>
    <t>ALCI + HCC</t>
  </si>
  <si>
    <t>28/04/16 colture: negative</t>
  </si>
  <si>
    <t>Levofloxacin, Amoxicillin+Clavulanic acid, Piperacillin+Tazobactam</t>
  </si>
  <si>
    <t>seizure spontaneusly resolved; in course of seizure possible NSTEMI with no cardica fucntion impairment</t>
  </si>
  <si>
    <t>diarrhea, spontaneously resolved</t>
  </si>
  <si>
    <t>sepsi</t>
  </si>
  <si>
    <t>dopa + adre</t>
  </si>
  <si>
    <t>04/05/16 s. epidermidis and e. faecium on pres. Fluid; e. faecium on blood</t>
  </si>
  <si>
    <t>Ceftriaxone, Levofloxacin</t>
  </si>
  <si>
    <t>hemodynamic instability during implant; decision for open abdomen to sustain liver with retrohepatic gauzes</t>
  </si>
  <si>
    <t>basiliximab</t>
  </si>
  <si>
    <t>slow introduction of TAC due to hemodynamic instability during implant; pneumonia requiring MV; delirium, fall with femur fracture; second fall without consequences; CMV reactivation without systemic involvement requiring prolonged treatment; k. pneumoniae isolation on urine culture not requiring atb treatment</t>
  </si>
  <si>
    <t>seroquel</t>
  </si>
  <si>
    <t>femur fracture due to accidental fall, soon after almost complete recovery of mental status</t>
  </si>
  <si>
    <t>PBC</t>
  </si>
  <si>
    <t>06/05/16 st.capitis on preservation fluid; right split S1, S5-S8</t>
  </si>
  <si>
    <t>Piperacillin+Tazobactam 4,5g/6h; Vancomycin;  Amphotericin B 3mg/kg/die</t>
  </si>
  <si>
    <t>bleeding, packing; external biliary drain</t>
  </si>
  <si>
    <t>prolonged weaning from mechanical ventilation;early allograft dysfunction; subcutaneous enphysema due to chest tube clamping after reoperation; extubation on POD 10 -&gt; diagnosis of delirum soon thereafter. Delirum lasting 21 days, finally resolved after haloperidol and olanzapine therapy + precious help from two sons. Associated with delirium several episodes of copious hemorrhage from the nose due to scratching and NG tube; urinary tract infection (E. Coli) treated with antibiotics</t>
  </si>
  <si>
    <t>olanzapine</t>
  </si>
  <si>
    <t>UKCI + HCC</t>
  </si>
  <si>
    <t>07/05/16 st hominis on preservation fluid</t>
  </si>
  <si>
    <t>NASH</t>
  </si>
  <si>
    <t>Anoxia</t>
  </si>
  <si>
    <t>12/05/16 s. epidermidis and simulans on preservation fluid</t>
  </si>
  <si>
    <t>Ampicillin + Sulbactam, Metronidazole</t>
  </si>
  <si>
    <t>arterial anastomosis done twice for wall hematoma; 150 ml/min after 2nd anastomosis</t>
  </si>
  <si>
    <t>need for physiotherapy due to pre-transplant disability</t>
  </si>
  <si>
    <t>ICU</t>
  </si>
  <si>
    <t>WILSON</t>
  </si>
  <si>
    <t>15/05/16 s.capitis ssp urealyticus and st epidermidis on preservation fluid</t>
  </si>
  <si>
    <t>Ceftazidime</t>
  </si>
  <si>
    <t>Piperacillin+Tazobactam , Vancomycin, (dose not specified),  Amphotericin B 3mg/kg</t>
  </si>
  <si>
    <t>double arterial anastomosis: donor common hepatic on recipient common hepatic + recipient aberrant right on gda stump; 70 ml/min flow</t>
  </si>
  <si>
    <t>3a</t>
  </si>
  <si>
    <t>Prolonged weaning from mechanical ventilation (extubated on pod 4); dialysis postoperatively for atn; candida spp and enterococcus faecium infection on bile with cholangitis and prolonged cholestasis; CMV reactivation without systemic involvement</t>
  </si>
  <si>
    <t>prolonged cholestasis and raised lfts; 2 biopsies negative for rejection; poor flow into hepatic artery</t>
  </si>
  <si>
    <t xml:space="preserve">18/05/16 E. Coli on preservation fluid; steatotic looking graft; </t>
  </si>
  <si>
    <t>Piperacillin+Tazobactam 4,5g/8h;  Amphotericin B 3mg/kg</t>
  </si>
  <si>
    <t>attempt at doing second IVC anastomosis prior reperfusion (unsuccessful) justifying long warm ischemia</t>
  </si>
  <si>
    <t>biopsy for prolonged cholestasis; no rejection</t>
  </si>
  <si>
    <t>PHCC</t>
  </si>
  <si>
    <t>21/05/16 st epidermidis on preservation fluid// ECMO! deceased for aortic dissecation; ECMO during retrieval</t>
  </si>
  <si>
    <t>delayed operation due to unsuitable first recipient</t>
  </si>
  <si>
    <t>increased cholestsis after t-tube closure</t>
  </si>
  <si>
    <t>24/05/16 st epidermidis on preservation fluid// fragile parenchyma; two small subcapsular hematomas on left lobe</t>
  </si>
  <si>
    <t>Ceftazidime, Levofloxacin</t>
  </si>
  <si>
    <t>28/05/16 KPC and s. epidermidis on preservation fluid; 22/05/16 donor blood colture positive for corynebacterium sp.</t>
  </si>
  <si>
    <t xml:space="preserve">Levofloxacin </t>
  </si>
  <si>
    <t>increased cholestsis after t-tube closure; insulin therapy modified in pre-transplant diabetes</t>
  </si>
  <si>
    <t xml:space="preserve">31/05/16 S. Epidermidis on preservation fluid /// bleeding from left hepatic vein tear; implantation by IVC replacement; open abdomen + packing. </t>
  </si>
  <si>
    <t>Piperacillin+Tazobactam 4,5g/6h;  Amphotericin B 3mg/kg/die</t>
  </si>
  <si>
    <t>bleeding from left hepatic vein tear; implantation by IVC replacement; open abdomen + packing. S. Epidermidis on preservation fluid</t>
  </si>
  <si>
    <t>abdominal collection not requiring drainage</t>
  </si>
  <si>
    <t>abdominal collection anteriorly to hepatic hilum (not drained as no clinical sign of infection); urine culture growing pseudomonas aeruginosa, not treated as clinically not symptomatic</t>
  </si>
  <si>
    <t>31/05/16 st. epidermidis on preservation fluid///steatosis</t>
  </si>
  <si>
    <t>01/06/16 colture: negative</t>
  </si>
  <si>
    <t>insulin therapy modified in patients with pre-transplant diabetes</t>
  </si>
  <si>
    <t>Polycystic liver and kidney disease</t>
  </si>
  <si>
    <t>03/06/16 s. capitis and epidermidis, pediococcus acidilactici and candida tropicalis on preservation fluid/// steatosis</t>
  </si>
  <si>
    <t>Piperacillin+Tazobactam 4,5g/6h; Linezolid 600mg/12h</t>
  </si>
  <si>
    <t>classic; combined kidney tx;; diaphragm opened due to cysts adhesions; severe hemorrhage requiring packing; external biliary derivation; reparation of massive humbilical hernia</t>
  </si>
  <si>
    <t>reoperation for packs removal and biliary anastomosis on pod3; delirium after extubation; sepsis of indetermined origin (preservation fluid??) treated with imipenem and daptomycin; ileus</t>
  </si>
  <si>
    <t>alprazolam</t>
  </si>
  <si>
    <t>AB</t>
  </si>
  <si>
    <t>nora + dobu</t>
  </si>
  <si>
    <t>07/06/16 s. epidermidis on preservation fluid</t>
  </si>
  <si>
    <t>Ceftazidime, Ampicillin + Sulbactam</t>
  </si>
  <si>
    <t>triangular piggy-back as in pediatric cases</t>
  </si>
  <si>
    <t>ascites medically treated; de novo diabetes, CMV reactivation with low viremia not requiring treatment</t>
  </si>
  <si>
    <t>PHBDC + HCC</t>
  </si>
  <si>
    <t>12/06/16 s. aureus on preservation fluid</t>
  </si>
  <si>
    <t xml:space="preserve">hepatic artery spasm, settled after further dissection and eupaverin </t>
  </si>
  <si>
    <t>raise of transaminases on pod 6; biopsy on pod7, negative for rejection. Decrease without treatment</t>
  </si>
  <si>
    <t xml:space="preserve">14/06/16 s. hominis and epidermidis on preservation fluid; </t>
  </si>
  <si>
    <t>Meropenem</t>
  </si>
  <si>
    <t>combined liver-kidney transplant; classic technique</t>
  </si>
  <si>
    <t>ascites, arterial hypertension</t>
  </si>
  <si>
    <t>16/06/16 s. hominis and epidermidis on preservation fluid; enterobacter cencerogenus on blood culture; e. coli on urine</t>
  </si>
  <si>
    <t>Vancomycin, Piperacillin+Tazobactam</t>
  </si>
  <si>
    <t>Piperacillin+Tazobactam 4,5g/6hh; Vancomycin 1g in bolus + 1g/24h</t>
  </si>
  <si>
    <t>antibiotic therapy with ciprofloxacin for preservation fluid cultures</t>
  </si>
  <si>
    <t>accidental fall with no consequences during delirium</t>
  </si>
  <si>
    <t>21/06/16 s. hominis and micrococcus luteus/lylae on preservation fluid</t>
  </si>
  <si>
    <t>Clindamycin, Ceftriaxone</t>
  </si>
  <si>
    <t>hepatic artery hematoma due to clam injury -&gt; redo hepatic artery anastomosis</t>
  </si>
  <si>
    <t>arterial hypertension; poor glycemic control</t>
  </si>
  <si>
    <t>PHCC + ALCI</t>
  </si>
  <si>
    <t>01/07/16 negative coltures/// end-stage kidney disease requiring dialysis</t>
  </si>
  <si>
    <t>cardiac arrest after allograft reperfusion</t>
  </si>
  <si>
    <t>no complications; considering on-table cardiac arrest had echocardiography confirming good lv fucntion and mild pulmonary hypertension</t>
  </si>
  <si>
    <t>PHBDC</t>
  </si>
  <si>
    <t>03/07/16 s. anginosus and s. haemolyticus on preservation fluid</t>
  </si>
  <si>
    <t>delirium, mild renal failure, ascites, vancomycin resistant enteroccoccus treated with Linezolid</t>
  </si>
  <si>
    <t>PHBC + HCC</t>
  </si>
  <si>
    <t xml:space="preserve"> 04/07/16 S. epidermidis on preservation fluid/// HbsAg POSITIVE!</t>
  </si>
  <si>
    <t>urinary tract infection with blood stream infection caused be e.coli requiring levofloxacin, vancomycin and ertapenem</t>
  </si>
  <si>
    <t>fever of undetermined origin with raised inflammatory markers; empiric levofloxacin and vancomycin</t>
  </si>
  <si>
    <t>06/07/16: e. cloacae on preservation fluid</t>
  </si>
  <si>
    <t>no; liver biopsy not done because of fragile parenchyma</t>
  </si>
  <si>
    <t>PHBC + NASH + HCC</t>
  </si>
  <si>
    <t>08/07/17 s. hominis and epidermidis on preservation fluid///UTI in the donor not requiring atb in liver recipient</t>
  </si>
  <si>
    <t>Ciprofloxacin</t>
  </si>
  <si>
    <t>chest tube right side for pleural effusion</t>
  </si>
  <si>
    <t xml:space="preserve">FALSO </t>
  </si>
  <si>
    <t>MOF</t>
  </si>
  <si>
    <t>HAT</t>
  </si>
  <si>
    <t>12/07/16 s. epidermidis on preservation fluid</t>
  </si>
  <si>
    <t>piggy-back on previous piggy-back; packing for bleeding; duodenal ulcer having caused hepatic artery thrombosis sutured; external biliary derivation</t>
  </si>
  <si>
    <t>re-operation in POD 2 for hepatico-jejunostomy, distal gastrectomy (reconstruction with double Roux-N-Y) and omentoplasty. pancreatic fistula (duodenal ulcer? Pancreatic capsule tear?). Vancomycin resistant enterococcus on peritoneal fluid. Abdominal wound abscess (VAC). on POD 23 major abdominal bleeding from anastomotic pseudoaneurysm, treated with stenting. Subsequent hepatic artery and portal vein thrombosis leading to hepatic failure and death</t>
  </si>
  <si>
    <t>14/07/16 s- hominis and epidermidis on preservation fluid; 12/07/16 e. coli on urine</t>
  </si>
  <si>
    <t>sepsis of indetermined origin; blood culture positive for k. Oxytoca. Seizure requiring Levetiracetam</t>
  </si>
  <si>
    <t>epylepsia</t>
  </si>
  <si>
    <t>PHBCC + ALCI + HCC</t>
  </si>
  <si>
    <t xml:space="preserve">18/07/16 k. Pneumoniae on blood and preservation fluid; 17/07/16 h. influenzae and k. Pneumoniae on bal; s. epidermidis on blood </t>
  </si>
  <si>
    <t>Piperacillin+Tazobactam 4,5g/6h; Vancomycin 2g/24h</t>
  </si>
  <si>
    <t>cholecysto-duodenal fistula; important adhesions; duodenal suture on fistula tract</t>
  </si>
  <si>
    <t>sepsis on POD 0-1 treated with tigecyclin with good response, based on donor cultures. Moderate renal failure, arterial hypertension; ascites requiring diuretics</t>
  </si>
  <si>
    <t>28/07/16 k. Oxytoca on preservation fluid, blood and bile</t>
  </si>
  <si>
    <t>packing for bleeding; external biliary derivation</t>
  </si>
  <si>
    <t>tigecyclin for k. Oxytoca on donor cultures</t>
  </si>
  <si>
    <t>Secondary SCCH</t>
  </si>
  <si>
    <t>African</t>
  </si>
  <si>
    <t>nora + dopa + adre</t>
  </si>
  <si>
    <t>01/08/16 plasmodium falciparum; 31/07/17 st. hominis on preservation fluid</t>
  </si>
  <si>
    <t>Teicoplanin, Piperacillin+Tazobactam</t>
  </si>
  <si>
    <t>Piperacillin+Tazobactam 4,5g/6h; Linezolid 600mg/12h;  Amphotericin B 3mg/kg</t>
  </si>
  <si>
    <t>piggy-back with posterior triangular widening plasty; hepaticojejunostomy</t>
  </si>
  <si>
    <t>treament with Eurartemisin for donor transmitted malaria</t>
  </si>
  <si>
    <t>NET liver metastases</t>
  </si>
  <si>
    <t>09/08/16 s.epidermidis  on blood; c. albicans on preservation fluid (21/07/16: st. agalatiae on blood)</t>
  </si>
  <si>
    <t>Ampicillin, Gentamicin, Amoxicillin</t>
  </si>
  <si>
    <t>Ceftriaxone 2g/24h; Amphotericin B 2mg/kg</t>
  </si>
  <si>
    <t>classic technique due to underlying pathology; hepaticojejunostomy for biliary ducts mismatch</t>
  </si>
  <si>
    <t>hepatic artery thrombosis -&gt; reoperation on pod 1 (thrombectomy and redo anastomosis on splenic artery). Pancreatic fistula (Grade A) from pancreatic capsule tear, spontaneously settled</t>
  </si>
  <si>
    <t>18/08/16 s. epidermidis on preservation fluid</t>
  </si>
  <si>
    <t>Piperacillin+Tazobactam 4,5g/6h,  Amphotericin B 2,5mg/kg</t>
  </si>
  <si>
    <t>massive bleeding; piggy-back on previous piggy-back; open abdomen + external biliary derivation</t>
  </si>
  <si>
    <t>moderate biopsy proven rejection treated with steroid pulses</t>
  </si>
  <si>
    <t>rejection; open abdomen</t>
  </si>
  <si>
    <t>PHCC + Haepatocolangioca.</t>
  </si>
  <si>
    <t>21/08/16 st. epidermidis and aureus on preservation fluid; 18/08/16 s. aureus and candida albicans on bal; streptococcus gallolyticus on blood culture</t>
  </si>
  <si>
    <t>Ceftriaxone 2g/24h</t>
  </si>
  <si>
    <t>21/08/16 s. epidermidis on preservation fluid</t>
  </si>
  <si>
    <t>23/08/16 e. faecium on preservation fluid; enterococcus species on bile</t>
  </si>
  <si>
    <t xml:space="preserve">Piperacillin+Tazobactam 4,5g/6h;  Amphotericin B 2mg/kg; Vancomycin 1g </t>
  </si>
  <si>
    <t>renal failure</t>
  </si>
  <si>
    <t xml:space="preserve">PHBC + HCC </t>
  </si>
  <si>
    <t xml:space="preserve">24/08/16 s. epidermidis on preservation fluid and blood; 23/08/16 s. capitis and epidermidis on blood cultures; 9/08/16 and 14/08/16 aspergillus niger group, h. influenzae and s. epidermidis on bal; serratia marcescens and e. cloacae on blood; </t>
  </si>
  <si>
    <t>Meropenem, Ciprofloxacin</t>
  </si>
  <si>
    <t>Ceftriaxone 2g/die</t>
  </si>
  <si>
    <t>mild acute rejection (biopsy proven) treated with steroid pulses</t>
  </si>
  <si>
    <t>26/08/16 e. aerogenes and s. warneri on preservation fluid; strept. Anginosus and e. aerogenes on bile</t>
  </si>
  <si>
    <t>Ceftriaxone</t>
  </si>
  <si>
    <t>bleeding from surgical wound requiring revision under local anesthesia; raise in bilirubin and lfts after t-tube closure -&gt; biopsy negative for rejection</t>
  </si>
  <si>
    <t>BILI</t>
  </si>
  <si>
    <t>27/08/16 s. epidermidis on preservation fluid</t>
  </si>
  <si>
    <t>Piperacillin+Tazobactam 4,5g/6h; Vancomycin 1g/24h; 2mg/kg</t>
  </si>
  <si>
    <t>classic techinque; bleeding -&gt; packing, external biliary derivation</t>
  </si>
  <si>
    <t>delirium</t>
  </si>
  <si>
    <t>CBP + HCC</t>
  </si>
  <si>
    <t>15/09/16 s. hominis on preservation fluid; s. aureus on blood; 14/09/16 e. faecalis on urine; s. aureus and haemoliticus on bal</t>
  </si>
  <si>
    <t>biliary reconstruction</t>
  </si>
  <si>
    <t>17/09/16 s. epidermidis on preservation fluid</t>
  </si>
  <si>
    <t>Cefazolin</t>
  </si>
  <si>
    <t>18/09/16 s. epidermidis and candida glabrata on preservation fluid; s. epidermidis on blood</t>
  </si>
  <si>
    <t>Meropenem, Teicoplanin</t>
  </si>
  <si>
    <t>19/09/16 k. Oxytoca on preservation fluid</t>
  </si>
  <si>
    <t>Ampicillin+Sulbactam</t>
  </si>
  <si>
    <t>tie on recipient splenic</t>
  </si>
  <si>
    <t>arterial hypertesnion</t>
  </si>
  <si>
    <t>21/09/16 negative colture; iron overload</t>
  </si>
  <si>
    <t>22/09/16 staph. Lugdunensis, epidermidis and k. Pneumoniae on preservation fluid; a. baumanii and hemolyticus + s. hominis and epidermidis on blood; 21/09/16 acinetobacter baumanii and k. Pneumoniae kpc producing on bal</t>
  </si>
  <si>
    <t>bleeding at reperfusion from glisson capsule tears; 20 min + 2 h pause</t>
  </si>
  <si>
    <t>egds for epigastric pain: no significative findings (hyperemic gastropathy) micophenolic acid instead of mmf; e. coli and multi sensible k. Pneumoniae on bile, not treated</t>
  </si>
  <si>
    <t>23/09/16 s. epidermidis on preservation fluid</t>
  </si>
  <si>
    <t>temporary porto-caval shunt for bleeding</t>
  </si>
  <si>
    <t>ascites</t>
  </si>
  <si>
    <t>ascites treated with diuretics and albumin</t>
  </si>
  <si>
    <t xml:space="preserve">27/09/16 s. hominis and epidermidis on preservation fluid; </t>
  </si>
  <si>
    <t>gi infection by clostridium difficile</t>
  </si>
  <si>
    <t>clostridium difficile gastroenteritis</t>
  </si>
  <si>
    <t>30/09/16 s. capitis and warneri on preservation fluid</t>
  </si>
  <si>
    <t>Linezolid</t>
  </si>
  <si>
    <t>classic technique for oncological reason (HCC close to IVC)</t>
  </si>
  <si>
    <t>CARD</t>
  </si>
  <si>
    <t>Polycystic liver disease</t>
  </si>
  <si>
    <t>03/10/16 st warneri  and epidermidis on preservation fluid</t>
  </si>
  <si>
    <t>Piperacillin+Tazobactam, Vancomycin, Ciprofloxacin</t>
  </si>
  <si>
    <t>Piperacillin+Tazobactam 2,5g/6h</t>
  </si>
  <si>
    <t>combined liver kidney tx; complex artery reconstruction due to recipient and donor vascular anatomy variations</t>
  </si>
  <si>
    <t>delayed graft function of kidney allograft requiring rrt; bilateral penumonia with right lung infarction; multiorgan failure and death on postoperative day 8</t>
  </si>
  <si>
    <t>05/10/16 s. maltophilia, s. warnery, s. aureus on preservation fluid; s. aureus, s. maltophilia and candida albicans on urine</t>
  </si>
  <si>
    <t>Piperacillin+Tazobactam 4,5g/6h;  Amphotericin B 2mg/kg/die</t>
  </si>
  <si>
    <t>right split</t>
  </si>
  <si>
    <t>chylous ascites, spontaneously resolved</t>
  </si>
  <si>
    <t>nora + dobu + adre</t>
  </si>
  <si>
    <t>06/10/16 no</t>
  </si>
  <si>
    <t>Amoxicillin+Clavulanic acid, Vancomycin</t>
  </si>
  <si>
    <t>e. faecium and s. maltophilia isolated on bile (no treatment); e. coli on urine (no treatment)</t>
  </si>
  <si>
    <t>NASH + AUCI</t>
  </si>
  <si>
    <t>07/10/16 s. warneri on preservation fluid</t>
  </si>
  <si>
    <t>Ceftriaxone, Piperacillin+Tazobactam</t>
  </si>
  <si>
    <t>atrial fibrillation (resolved with amiodarone + b block) de-novo diabetes</t>
  </si>
  <si>
    <t>07/10/16 st. hominis and epidermidis on preservation fluid; 03/10/16 s. hominis on blood + e. coli on bal</t>
  </si>
  <si>
    <t>Imipenem, Vancomycin</t>
  </si>
  <si>
    <t>Piperacillin+Tazobactam 4,5g/6h; Vancomycin 1g/24h</t>
  </si>
  <si>
    <t>bile colture positiva for carbapenemase-producing klebsiella, not requiring treatment</t>
  </si>
  <si>
    <t>08/10/16 e. aerogenes and c. glabrata on preservation fluid</t>
  </si>
  <si>
    <t>Ceftriaxone 2gr/die</t>
  </si>
  <si>
    <t>life support</t>
  </si>
  <si>
    <t>Invasive pulmonary aspergillosis and septic shock</t>
  </si>
  <si>
    <t>HELLP</t>
  </si>
  <si>
    <t>11/10/16 s. epidermidis and capitis on preservation fluid; st. capitis on blood</t>
  </si>
  <si>
    <t>Teicoplanin, Meropenem</t>
  </si>
  <si>
    <t>Piperacillin+Tazobactam 4,5g/6h; Vancomycin;  Amphotericin B</t>
  </si>
  <si>
    <t>hypoperfused ruptured native liver in HELLP previously treated with perihepatic gauze packing</t>
  </si>
  <si>
    <t>renal failure requiring CVVH, invasive pulmonary aspergillosis with severe septic shock, hypotension, hemodynamic instability and secodnary hepatic artery thrombosis</t>
  </si>
  <si>
    <t>death due to invasive pulmonary aspergillosis and septic shock</t>
  </si>
  <si>
    <t>12/10/16  nothing in blood and preservation fluid; 10/10/16 e. faecalis and pseudomonas putida on donor urine; p. aeruginosa on bal;</t>
  </si>
  <si>
    <t>Piperacillina+Tazobactam 4,5g/6h</t>
  </si>
  <si>
    <t>ascites, de novo diabetes</t>
  </si>
  <si>
    <t>encephalopatic</t>
  </si>
  <si>
    <t xml:space="preserve">12/10/16 colture: negative; 17/10/16 e. faecalis and pseudomonas ae on urine; p. ae. On bal; </t>
  </si>
  <si>
    <t>Ciprofloxacin, Piperacillin+Tazobactam</t>
  </si>
  <si>
    <t>accidental fall, not delirium-related; worsening of diabetes requiring adjustments of insulin therapy; rehabilitation due to prevoius rotula fracture</t>
  </si>
  <si>
    <t>graft failure and consequent multiorgan failure</t>
  </si>
  <si>
    <t>26/10/16 E. cloacae and c. albicans on preservation fluid</t>
  </si>
  <si>
    <t>Metronidazole</t>
  </si>
  <si>
    <t>postoperative renal failure; reoperation on pod 2 to convert piggy back to classic technique (renal failure thought to be caused by IVC compression by heavy graft). Postoperative course complicated by renal failure requiring renal replacement therapy, graft dysfucntion and posterior liver graft sergments necrosis. Death from multiorgan failure on postoperative day 18. Delirium not treated for progressively arising multi-organ failure</t>
  </si>
  <si>
    <t>death for graft failure and consequent multiorgan failure</t>
  </si>
  <si>
    <t>PSC</t>
  </si>
  <si>
    <t>28/10/16 k. Oxytoca on preservation fluid</t>
  </si>
  <si>
    <t>surgical site infection treated with negative pressure wound therapy and surgical revision under local; groin hernia repair under local</t>
  </si>
  <si>
    <t>on POD 11 biopsy negative for rejection</t>
  </si>
  <si>
    <t>28/10/16 s. epidermidis and e. faecalis on preservation fluid</t>
  </si>
  <si>
    <t>01/11/16 s. haemolyticus, s. hominis and c. albicans on preservation fluid</t>
  </si>
  <si>
    <t>Piperacillin+Tazobactam 4,5g/6h; Daptomycin 6mg/kg</t>
  </si>
  <si>
    <t xml:space="preserve">03/11/16 s. epidermidis on preservation fluid </t>
  </si>
  <si>
    <t>worsening of glycemic control requiring insulin (previously treated with oral antidiabetics)</t>
  </si>
  <si>
    <t>start of insulin in type II diabetes previously treated with oral drugs</t>
  </si>
  <si>
    <t>Overlap syndrome</t>
  </si>
  <si>
    <t>07/11/16 s. epidermidis on preservation fluid</t>
  </si>
  <si>
    <t>Cefotaxime</t>
  </si>
  <si>
    <t>left accessory from left gastric + right accessory from sma -&gt; right accessory on splenic stump and donor celiac trunk on recipient common hepatic</t>
  </si>
  <si>
    <t>mild renal and respiratory insufficiency due to previous heart disease; de novo diabetes; switch to bid tacrolimus due to poor absorption of advagraf</t>
  </si>
  <si>
    <t>cardio checks for pre-transplant TAVI</t>
  </si>
  <si>
    <t>07/11/16 s. conhii on preservation fluid</t>
  </si>
  <si>
    <t>07/11/16 e. coli on preservation fluid</t>
  </si>
  <si>
    <t>Piperacillin+Tazobactam, Vancomicina</t>
  </si>
  <si>
    <t>pneumonia</t>
  </si>
  <si>
    <t>SCCH</t>
  </si>
  <si>
    <t>07/11/16 s. warneri on preservation fluid</t>
  </si>
  <si>
    <t>hepaticojejunostomy for scch</t>
  </si>
  <si>
    <t>1 gr metilpred for weak flow into hepatic artery</t>
  </si>
  <si>
    <t>11/11/16 s. hominis on preservation fluid</t>
  </si>
  <si>
    <t>classic technique for caudate lobe hypertrophy; tie on recipient splenic</t>
  </si>
  <si>
    <t>15/11/16 s.epidermidis on preservation fluid</t>
  </si>
  <si>
    <t>Piperacillin+Tazobactam 4,5g/6h;  Amphotericin B 2mg/kg; Vancomycin 1g</t>
  </si>
  <si>
    <t>peritoneal fluid infection (?) supposed due to high wbc on drain fluid; exploratory aspiration of abdominal fluid collection</t>
  </si>
  <si>
    <t>17/11/16 s. epidermidis on preservation fluid</t>
  </si>
  <si>
    <t>Metronidazole, Amoxicillin+Clavulanic acid</t>
  </si>
  <si>
    <t>low flow at doppler us into hepatic artery; three metilpred 500 mg boluses</t>
  </si>
  <si>
    <t xml:space="preserve">17/11/16 s. hominis, baumanii, hemoliticus and epidermidis on preservation fluid; </t>
  </si>
  <si>
    <t>Vancomycin, Meropenem, Metronidazole</t>
  </si>
  <si>
    <t>redo hepatic artery anastomosis for bleeding; donor common hepatic on recipient splenic</t>
  </si>
  <si>
    <t>relaparotomy for lost gauze during transplant procedure</t>
  </si>
  <si>
    <t>missed swab during transplant operation requiring relaparotomy</t>
  </si>
  <si>
    <t>24/11/16 s. epidermidis on preservation fluid</t>
  </si>
  <si>
    <t>Piperacilline+Tazobactam</t>
  </si>
  <si>
    <t>right accessory on gda on backtable; tie on recipient splenic</t>
  </si>
  <si>
    <t>respiratory insufficiency favoured by pre-transplant smoke habit; herpes stomatitis; surgical site infection treated with VAC therapy; urinary tract infection e. coli</t>
  </si>
  <si>
    <t>Hemochromatosis + HCC</t>
  </si>
  <si>
    <t>27/11/16 s. haemolyticus and s. epidermidis on preservation fluid</t>
  </si>
  <si>
    <t>adhesions; suspicion of multifocal HCC beyon milan criteria on recipient liver; direct reconstruction of previous incisional hernia</t>
  </si>
  <si>
    <t>Hepatic artery damage during hepatico-jejunostomy operation</t>
  </si>
  <si>
    <t>ALCI + Dismetabolica + HCC</t>
  </si>
  <si>
    <t>DCD</t>
  </si>
  <si>
    <t>02/12/16 s. epidermidis on preservation fluid</t>
  </si>
  <si>
    <t>Amikacin, Piperacillin+Tazobactam, Ciprofloxacin</t>
  </si>
  <si>
    <t>redo hepatic artery anastomosis for kinking; adhesiolysis due to previous abdominal surgery</t>
  </si>
  <si>
    <t>prolonged cholestasis. Two liver biopsies negative for rejection</t>
  </si>
  <si>
    <t>prolonged cholestasis</t>
  </si>
  <si>
    <t>03/12/16 s. hemoliticus on preservation fluid; 01/12/16 h. influenzae on bal</t>
  </si>
  <si>
    <t>right split (S1, 4-8); triangular piggy-back; tie on recipient splenic</t>
  </si>
  <si>
    <t>sepsis of undetermined origin; (glazidim, vanco, abelcet), prolonged cholestasis, liver biopsy negative for rejection</t>
  </si>
  <si>
    <t>12/12/16  s. epidermidis and s. simulans on preservation fluid</t>
  </si>
  <si>
    <t>Piperacillin+Tazobactam 2,25g/6h; Vancomycin 500mg/die;  Amphotericin B2mg/Kg</t>
  </si>
  <si>
    <t>precautionary packing due to dialysis requirement during postoperative period</t>
  </si>
  <si>
    <t>early allograft dysfucntion with slow recovery of liver allograft function; bilateral thromboembolism treated with lmwh and caval filter; invasive fungal infection (probable; candida on bile) treated with amphotericin B; CMV reactivation; acute pancreatitis treated with percutaneous drain and subsequent pancreatic fistula; e.avium sepsis; de-novo diabetes</t>
  </si>
  <si>
    <t>04/12/16 s. epidermidis on preservation fluid; multi-s k. Pneumoniae on blood</t>
  </si>
  <si>
    <t>bleeding during hepatectomy; tie on recipient splenic</t>
  </si>
  <si>
    <t>haemilysis due to anti-RBC ab -&gt; steroids and Privigen</t>
  </si>
  <si>
    <t>haemolysis</t>
  </si>
  <si>
    <t>05/12/16 s. epidermidis on preservation fluid</t>
  </si>
  <si>
    <t>Meropenem, Linezolid, Teicoplanin, Anidulafungin, Ceftriaxone</t>
  </si>
  <si>
    <t>backtable reconstruction of accessory right hepatic artery on gda; tie on recipient splenic</t>
  </si>
  <si>
    <t>hemoperitoneum; reoperation on pod1; de-novo diabetes</t>
  </si>
  <si>
    <t>06/12/16 enterococcus durans, pantoea agglomerans and st epidermidis on preservation fluid</t>
  </si>
  <si>
    <t>26/11/16 colture: negative</t>
  </si>
  <si>
    <t>Sulfamethoxazole+Trimethoprim</t>
  </si>
  <si>
    <t>05/12/17 e. faecalis on preservation fluid</t>
  </si>
  <si>
    <t>Amoxicillin+Clavulanic acid 2,2g</t>
  </si>
  <si>
    <t>right split (S1, 4-8); donor hepatic on recipient right accessory on sma</t>
  </si>
  <si>
    <t>cystoscopy for doubt of bladder lesion at us -&gt; catheter injury</t>
  </si>
  <si>
    <t>PHBC + ALCI</t>
  </si>
  <si>
    <t>09/12/16 s. epidermidis multiresistant on preservation fluid</t>
  </si>
  <si>
    <t>Meropenem 1g/8h; Daptomycin 6mg/Kg</t>
  </si>
  <si>
    <t>worsening of glycemic control requiring start of insulin</t>
  </si>
  <si>
    <t>11/12/16 s. simulans on preservation fluid; s. hominis on blood</t>
  </si>
  <si>
    <t>donor common hepatic on recipient gda</t>
  </si>
  <si>
    <t xml:space="preserve">mild raise in transaminases and markers of cholestasis after t-tube closure. Liver biopsy negative for rejection. </t>
  </si>
  <si>
    <t>PHCC + ALCI + NASH + HCC</t>
  </si>
  <si>
    <t xml:space="preserve">13/12/16 s. epidermidis on preservation fluid </t>
  </si>
  <si>
    <t>Piperacillin+Tazobactam 4,5x3</t>
  </si>
  <si>
    <t xml:space="preserve">20/12/16  s. capitis on preservation fluid </t>
  </si>
  <si>
    <t>donor common hepatic anastomosed to recipient splenic</t>
  </si>
  <si>
    <t>temporary ascites</t>
  </si>
  <si>
    <t>cholangiogram through t-tube for suspicion of bile leak (not confirmed)</t>
  </si>
  <si>
    <t>PNF</t>
  </si>
  <si>
    <t>nora  + adre + vasopressin</t>
  </si>
  <si>
    <t xml:space="preserve">23/12/16  p.aeruginosa on bal, blood and cerebrospinal fluid </t>
  </si>
  <si>
    <t>Rifampicin, Colistin, Meropenem</t>
  </si>
  <si>
    <t>Meropenem 1gx4; Amikacin 15mg/Kg;  Amphotericin B 5mg/kg/die</t>
  </si>
  <si>
    <t>classic technique for major caudate hypertrophy; severe hypotension aftergraft reperfusion</t>
  </si>
  <si>
    <t>severe early allograft dysfucntion evolving to primary non function with multi-organ failure (hypotension, renal failure, respiratory insufficiency). Re-LT on POD 7 complicated by vancomycin-resistant enterococcus sepsis, ongoing multi-organ failure, superior IVC anastomosis stenosis (reoperation on pod 14 after Re-LT redo IVC anastomosis using autologous vein patch). Late hepatic artery thrombosis. Deceased of mof on pod 18 after re-LT</t>
  </si>
  <si>
    <t>death due to pnf and mof</t>
  </si>
  <si>
    <t xml:space="preserve">27/12/16 s. epidermidis on  preservation fluid; s. aureus on blood </t>
  </si>
  <si>
    <t>Piperacillin+Tazobactam 4,5x4;  Amphotericin B 2mg/kg/die</t>
  </si>
  <si>
    <t>classic technique; right nephrectomy</t>
  </si>
  <si>
    <t>slow recovery of kidney allograft function</t>
  </si>
  <si>
    <t>transferred to kidney transplant unit before discharge</t>
  </si>
  <si>
    <t>Asian</t>
  </si>
  <si>
    <t xml:space="preserve">30/12/16  e. coli and e. faecalis on preservation fluid; s. auricularis on blood </t>
  </si>
  <si>
    <t>Cefazolin 1g x2</t>
  </si>
  <si>
    <t>Meropenem 1gx4; Amikacin 15mg/Kg ;  Amphotericin B 5mg/kg/die</t>
  </si>
  <si>
    <t>classic technique</t>
  </si>
  <si>
    <t>02/01/17 s. epidermidis, s. hominis, str. Mitis/oralis on preservation fluid</t>
  </si>
  <si>
    <t>Meropenem 1g/8h; Daptomycin 6mg/kg/24h (420mg/24h)</t>
  </si>
  <si>
    <t>fever of undetermined origin on pod1; large-spectrum antibiotics with no evidence of ongoing infection</t>
  </si>
  <si>
    <t>04/01/17 s. hominis on blood; s. haemilyticus on preservation fluid</t>
  </si>
  <si>
    <t>Piperacillin+Tazobactam, Levofloxacin</t>
  </si>
  <si>
    <t>portal thrombectomy; tear of portal posterior wall, requiring more proximal clamping</t>
  </si>
  <si>
    <t>06/01/17 s. aureus on bal; s. simulans and epidermidis on preservation fluid</t>
  </si>
  <si>
    <t>Ceftriaxone 4mg during surgery; 2mg/2h from 1st day post OLT</t>
  </si>
  <si>
    <t>modified piggy-back with triangular anastomosis (complete IVC clamping) due to TIPS involvement of hepatic-venous confluent</t>
  </si>
  <si>
    <t>prolonged ascites</t>
  </si>
  <si>
    <t>08/01/17 e. coli and s. epidermidis on preservation fluid; s. aureus and streptococci on BAL</t>
  </si>
  <si>
    <t>Vacomycin, Piperacillin+Tazobactam</t>
  </si>
  <si>
    <t>worsening of glycemic control in previously insulin-treated diabetes; transitory delirium</t>
  </si>
  <si>
    <t>14/01/17 s. hominis on preservation fluid</t>
  </si>
  <si>
    <t>low tac levels requiring fluconazole</t>
  </si>
  <si>
    <t>14/01/17 colture: negative</t>
  </si>
  <si>
    <t>worsening of glycemic control in previously insulin-treated diabetes</t>
  </si>
  <si>
    <t>14/01/17 s. hominis on blood</t>
  </si>
  <si>
    <t>Ampicillina+Sulbactam, Metronidazole</t>
  </si>
  <si>
    <t>Piperacillin+Tazobactam 4,5g/6h; Vancomycin 1g/24h;  Amphotericin B 3mg/kg/6h</t>
  </si>
  <si>
    <t>splenic rupture during anhepatic phase requiring splenectomy</t>
  </si>
  <si>
    <t>portal vein thrombosis -&gt; redo portal anastomosis on POD 1; hepatic artery thrombosis -&gt; redo anastomosis on POD 4; delirium; de-novo diabetes</t>
  </si>
  <si>
    <t>trazodone</t>
  </si>
  <si>
    <t>19/01/17 ncolture: negative</t>
  </si>
  <si>
    <t>Belghiti techinique; bowel oedema: 90 minutes pause during surgery</t>
  </si>
  <si>
    <t>moderate renal failure, sponatneously resolved. Delirium</t>
  </si>
  <si>
    <t>quetiapine</t>
  </si>
  <si>
    <t xml:space="preserve">diffult weaning from respiratory support due to previous porto-pulmonary hypertension. Severe delirium. </t>
  </si>
  <si>
    <t>19/01/17 s. hominis on blood; s. capitis and s. epidermidis on preservation fluid</t>
  </si>
  <si>
    <t>Cefazemide 2gx3</t>
  </si>
  <si>
    <t>re-do artery anastomosis, finally achieved using donor iliac patch between donor common hepatic and recipient splenic</t>
  </si>
  <si>
    <t>PSC + HCC</t>
  </si>
  <si>
    <t>20/01/17 s. hominis and s. epidermidis on blood; s. luganensis and staf. Comnii on preservation fluid</t>
  </si>
  <si>
    <t>Meropenem 2gx3; Vancomycin 1,5gx3</t>
  </si>
  <si>
    <t>bromazepam</t>
  </si>
  <si>
    <t>PSC + ALCI</t>
  </si>
  <si>
    <t xml:space="preserve">DBD </t>
  </si>
  <si>
    <t>26/01/17 s. epidermidis on blood; s. simulans and s. epidermidis on preservation fluid</t>
  </si>
  <si>
    <t>Piperacillin+Tazobactam 4,5g/6h;  Amphotericin B 2mg/Kg/die</t>
  </si>
  <si>
    <t>temporary porto-caval shunt; Belghiti's techinique for IVC anastomosis</t>
  </si>
  <si>
    <t>27/01/17 colture: negative</t>
  </si>
  <si>
    <t>29/01/17 s. warneri on preservation fluid</t>
  </si>
  <si>
    <t>haemoperitoneum requiring re-laparotomy on POD 1; moderate renal failure spontaneously settled</t>
  </si>
  <si>
    <t>04/02/17 colture: negative</t>
  </si>
  <si>
    <t>bleeding from surgical drain orifice requiring 2 PRBC units transfusion and large abdominal wall hematoma after stitching; switch to micophenolic acid for epigastralgia</t>
  </si>
  <si>
    <t>PHBCC + HCC</t>
  </si>
  <si>
    <t>04/02/17 s. hemoliticus and warneri on preservation fluid</t>
  </si>
  <si>
    <t>Ampicillin+ Sulbactam</t>
  </si>
  <si>
    <t>acute rejection (mild) treated with steroid pulses; epigastralgia -&gt; EGDS: oesophagitis (fungal? No biopsies)</t>
  </si>
  <si>
    <t>07/02/17 S. Hominis, S. Epiderm, S. Cohnii ssp cohnii on preservation fluid</t>
  </si>
  <si>
    <t>Cefazolin 3gr</t>
  </si>
  <si>
    <t>Piperacillin+Tazobactam 4,5g/6h;  Amphotericin B 2mg/kg</t>
  </si>
  <si>
    <t>combined liver-kidney transplant; standard piggy-back. Associated right nephrectomy</t>
  </si>
  <si>
    <t>delayed graft function of kidney allograft; major bleeding after percutaneuos kidney biopsy requiring laparotomy for hemostasis</t>
  </si>
  <si>
    <t>PHBDC + ALCI + HCC</t>
  </si>
  <si>
    <t>08/02/17 s. hominis and s. warneri on preservation fluid;</t>
  </si>
  <si>
    <t>Oxacillin, Piperacillin+Tazobactam, Levofloxacin</t>
  </si>
  <si>
    <t>major bleeding; donor hepatic artery (common) implanted on recipient splenic due to atrophy of recipient hepatic; chronic pancreatitis making splenic isolation difficult</t>
  </si>
  <si>
    <t xml:space="preserve">metilpred boluses first days after lt because of difficulty to visualize left hepatic artery at doppler us; seizure with suspicion of PRES, tacrolimus temporarily halted -&gt; everolimus, then tacrolimus again for leucopenia. Imaging negative for PRES despite typical neurologic symptoms. Slow improvement with neuroleptics (doubt concerning history of seizures pre-LT) </t>
  </si>
  <si>
    <t>neurological complications</t>
  </si>
  <si>
    <t>16/02/17 colture: negative</t>
  </si>
  <si>
    <t>PBC + HCC</t>
  </si>
  <si>
    <t>16/02/17 k. Pneumoniae on preservation fluid and bile</t>
  </si>
  <si>
    <t>18/02/17 e. faecalis on bile and preservation fluid</t>
  </si>
  <si>
    <t>redo portal vein anastomosis for excess length (clamp time 16 min)</t>
  </si>
  <si>
    <t>lft's raise after t-tube closure. Biopsy not showing acute rejection. Spontaneous decrease in lft's afterwards</t>
  </si>
  <si>
    <t>23/02/17 st epidermidis and simulans on preservation fluid</t>
  </si>
  <si>
    <t>minor bleeding from surgical drain sites after removal (2 prbc units transfused); trembling due to advagraf -&gt; switch to envarsus; ascites spontaneously resolved</t>
  </si>
  <si>
    <t>PHBC</t>
  </si>
  <si>
    <t>26/02/17 st epidermidis on preservation fluid</t>
  </si>
  <si>
    <t>thickened portal vein as an issue of previous resolved portal vein thrombosis</t>
  </si>
  <si>
    <t>hepatic artery thrombosis on pod 10; delirium after re-admission in ITU, re-LT on pod 12, de novo diabetes</t>
  </si>
  <si>
    <t>26/02/17 s. epidermidis on preservation fluid</t>
  </si>
  <si>
    <t xml:space="preserve">Cefazolin 2g </t>
  </si>
  <si>
    <t>reoperation on pod1 for hemoperitoneum; urinary tract infection treated with ciprofloxacin</t>
  </si>
  <si>
    <t>01/03/17 s. hominis on preservation fluid</t>
  </si>
  <si>
    <t>hypertension; diabetes treated with oral antidiabetics; depression treated with citalopram</t>
  </si>
  <si>
    <t>02/03/17 st haemolyticus</t>
  </si>
  <si>
    <t>classic technique for major caudate lobe hypertrophy</t>
  </si>
  <si>
    <t>postoperative hypertension</t>
  </si>
  <si>
    <t>04/03/17 colture: negative</t>
  </si>
  <si>
    <t>hemoperitoneum on pod1 requiring re-laparotomy and bleeding control (no source identified); worsening of glycemic control requiring insulin (previously treated with diet); arterial hypertension, mild ascites</t>
  </si>
  <si>
    <t>adre</t>
  </si>
  <si>
    <t>06/03/17 s. epidermidis on preservation fluid</t>
  </si>
  <si>
    <t>classic technique for oncological reason (HCC close to IVC); complex artery reconstruction on backtable: right accessory on gda; left accessory end to side on common hepatic; reconstruction of divided left accessory</t>
  </si>
  <si>
    <t>de-novo diabetes and arterial hypertension</t>
  </si>
  <si>
    <t>09/03/17 s. capitis ssp urealyticus on blood; e. coli on preservation fluid and bile</t>
  </si>
  <si>
    <t>temporary porto-caval shunt; recipient splenic prepared for subsequent anastomosis; donor common hepatic anastomosed to recipient splenic</t>
  </si>
  <si>
    <t>ascites; delirium; acute rejection (RAI 4/9) treated with 3 steroid boluses (500 mg x 3); ascites leak from abdominal wound</t>
  </si>
  <si>
    <t>fluoxetine</t>
  </si>
  <si>
    <t>10/03/17 hafnia alvei, s. hemolyticus and e. coli on preservation fluid+ hafnia alvei on bile</t>
  </si>
  <si>
    <t>no issue during implant; accessory right anastomosed to gda on backtable</t>
  </si>
  <si>
    <t>thrombosis of reconstructed right hepatic artery; steroid boluses (not for rejection!) hyperbaric oxygen therapy with partial retrograde recanalization on the right side</t>
  </si>
  <si>
    <t>10/03/17 e. faecalis on blood; e. coli on bile and preservation fluid</t>
  </si>
  <si>
    <t>tringular piggy-back with total IVC clamping; donor ceoliac trunk anastomosed to recipient splenic</t>
  </si>
  <si>
    <t xml:space="preserve">11/03/17 st.aureus on preservation fluid/// Transferred from Novara Maggiore Hospital for DCD process; several lung and urinary tract infection by P. Aeruginosa, Proteus Mirabilis and Stenotrophomonas Maltophilia; </t>
  </si>
  <si>
    <t>Rifampicin, Tigecycline, Colistin, Sulfamethoxazole+Trimethoprim</t>
  </si>
  <si>
    <t>Piperacillin+Tazobactam 4,5g/6h; Trimethoprim+Sulfamethoxazole</t>
  </si>
  <si>
    <t>classic technique to expedite hepatectomy; very cumbersome hepatic artery anastomosis (done 5x) with low flow despite several attempts at improving flow. Splenic artery tied.</t>
  </si>
  <si>
    <t>retransplantation on pod 5 for hepatic artery thrombosis</t>
  </si>
  <si>
    <t>11/03/17 s. capitis ssp capitis on preservation fluid</t>
  </si>
  <si>
    <t>donor left accessory hepatic artery anastomosed to GDA on backtable, redo after implant due to low flow into recontructed left</t>
  </si>
  <si>
    <t>acute rejection (RAI 5/9) treated with steroid boluses and tapering; c. difficile gastroenteritis treated with oral vancomycin; de-novo diabetes</t>
  </si>
  <si>
    <t>11/03/17 microbacterium paraoxydans on preservation fluid</t>
  </si>
  <si>
    <t>Linezolid, Cefepime</t>
  </si>
  <si>
    <t>none besides open abdomen</t>
  </si>
  <si>
    <t>HAT in OLT n 2946</t>
  </si>
  <si>
    <t>16/03/17 colture: negative</t>
  </si>
  <si>
    <t>hepatic artery thrombosis and donor IVC thrombosis (unexpected) observed during hepatectomy</t>
  </si>
  <si>
    <t>delirium, arterial hypertension, episode of atrial fibrillation</t>
  </si>
  <si>
    <t>Hepatic artery damage during hepatico-jejunostomy operation at 15/03/2017 (post 1st OLT)</t>
  </si>
  <si>
    <t>17/03/17 s. epidermidis on preservation fluid</t>
  </si>
  <si>
    <t>classic technique; IVC fibrosis, outflow obstruction due to unsatisfactory shape of superior IVC anastomosis (redo delayed due to bowel edema); artery reconstructed using donor caratid patch</t>
  </si>
  <si>
    <t>two-stage liver transplant. Procedure completed on pod 3: superior IVC anastomosis was found angulated and re-done. Biliary reconstruction by hepaticojejunostomy. CMV reactivation with low viremia (10600 copies). Severe EAD confirmed by histologic picture of long standing cholangitis at liver biopsy. CT showed partial portal thrombosis of S7 branch and necrosis of posterior segments. Decision to start hyperbaric oxygen with no major benefit; on pod 17 candida and torulopsis found on bile. On pod 20 bowel perforation of undetermined origin (likely NOT CMV related). Bowel resection and open abdomen for second look four days after. No further complication</t>
  </si>
  <si>
    <t>19/03/17 citrobacter freundii on preservation fluid</t>
  </si>
  <si>
    <t xml:space="preserve">shock of indeterminate origin (anaphylaxis?) after infusion of one unit of red cells from cell saver system, requiring massive infusion of inotropes and nitric oxyde </t>
  </si>
  <si>
    <t>shock of undetermined origin during transplant operation immediately after re-infusion of red cells from cell saver system, requiring high dose inotropes and seroids; on pod bleeding from dieulafoy lesion and, during following days, from other gastric lesions. Endoscopic bleeding control x 3</t>
  </si>
  <si>
    <t>Epithelioid hemangioendotelioma</t>
  </si>
  <si>
    <t>23/03/17 s. lugudunensis and acinetobacter baumanii on preservation fluid; enterobacter cloacae on bal</t>
  </si>
  <si>
    <t>Ampicillin + Sulbactam, Meropenem</t>
  </si>
  <si>
    <t>temporary porto-caval shunt to avoid sudden portal hypertension during portal vein clamp</t>
  </si>
  <si>
    <t>steroid-resistant rejection on pod 6. Steroid pulses with minor decrease of lfts the re-biopsy on pod14: persistent rejection. 10 days of Thomoglobulin 1.5 mg/kg, with good response</t>
  </si>
  <si>
    <t>temporary arterial hypertension, then spontaneously resolved</t>
  </si>
  <si>
    <t>25/03/17 s. epidermidis on blood; 24/3/17 citrobacter koserii on bal; e. faecalis on urine</t>
  </si>
  <si>
    <t>Meropenem 1gx3</t>
  </si>
  <si>
    <t>FUHE (HBV)</t>
  </si>
  <si>
    <t>25/03/17 s. hominis on blood; e. coli on bile and peritoneal fluid</t>
  </si>
  <si>
    <t>na (Trimethoprim+Sulfamethoxazole only on discarge)</t>
  </si>
  <si>
    <t>artery</t>
  </si>
  <si>
    <t>temporary porto-caval shunt; hepatic artery reperfused first</t>
  </si>
  <si>
    <t>PHCC +ALCI + HCC</t>
  </si>
  <si>
    <t>26/03/17 enterobacter cloacae on bal;  st epidermidis on blood</t>
  </si>
  <si>
    <t>diaphragm patch resected for oncological reasons; classic technique due to marked caudate lobe hypertrophy</t>
  </si>
  <si>
    <t>acute cellular rejection RAI 7/9 on pod 11, treated with steroid boluses. At lb on pod 16 picture of persistent rejection, not treated with thymoglobulin due to concomitant positivity for KPC-producing K. Pneumoniae on blood, treated with amikacine and tigecyclin</t>
  </si>
  <si>
    <t>31/03/17 s. epidermidis on blood</t>
  </si>
  <si>
    <t>02/04/17 s. epidermidis on preservation fluid</t>
  </si>
  <si>
    <t>Piperacillin+Tazobactam 4,5g/6h; Amphotericin B  5mg/Kg/die</t>
  </si>
  <si>
    <t>portal vein thrombosis; complicated portal vein anastomosis due to chronic thickening of portal vein walls</t>
  </si>
  <si>
    <t>FUHE (Wilson)</t>
  </si>
  <si>
    <t>desmopressin</t>
  </si>
  <si>
    <t>04/04/17 serratia marcescens on blood and p. fluid</t>
  </si>
  <si>
    <t xml:space="preserve">Amoxicillin+Clavulanic acid </t>
  </si>
  <si>
    <t>Piperacillin+Tazobactam 4,5g/6h; Amphotericin B 2mg/kg/die</t>
  </si>
  <si>
    <t>recipient splenic used for vascular reconstruction (donor coeliac trunk on recipient splenic EtoE)</t>
  </si>
  <si>
    <t>anemia, coombs+ IgG anti-A, 5 blood units transfusion</t>
  </si>
  <si>
    <t>07/04/17 s. aureus + strepto mitis + strepto oralis on preservation fluid</t>
  </si>
  <si>
    <t>prolonged jaundice due to preservation onjury and early allograft dysfucntion; liver biopsy on pod6 negative for rejection (preservation injury)</t>
  </si>
  <si>
    <t>early allograft dysfunction with prolonged jaundice (bil 12 at discharge)</t>
  </si>
  <si>
    <t>PHCC + NASH + HCC</t>
  </si>
  <si>
    <t>08/04/17 s. aureus on blood and preservation fluid</t>
  </si>
  <si>
    <t>reoperation on POD2 for abdo bleeding; worsening previously insulin-treated diabetes</t>
  </si>
  <si>
    <t>12/04/17 s.epidermidis on preservation fluid</t>
  </si>
  <si>
    <t>Piperacillin+Tazobactam 4,5g/6h; Vancomycin 1g i.o poi 1g/24h; Amphotericin B B 2mg/kg/die</t>
  </si>
  <si>
    <t>severe portal hypertension with varices extensively involving abdominal wall; major bleeding during hepatectomy and implant; temporary portocaval shunt. Severe hypotension at the end of hepatectomy time. Triangular piggy-back anastomosis with total IVC clamping; artery on recipient splenic (donor common hepatic) for small size of recipient hepatic; persistent bleeding requiring packing and second look</t>
  </si>
  <si>
    <t>severe bleeding, open abdomen</t>
  </si>
  <si>
    <t>sereprile, quetiapine, aripiprazole</t>
  </si>
  <si>
    <t>danno da preservazione, anti-PLTS ab +, long standing cholangitis</t>
  </si>
  <si>
    <t>13/04/17 Staphylococcus warneri on preservation fluid</t>
  </si>
  <si>
    <t>Amoxicillin+Clavulanic acid, Metronidazole</t>
  </si>
  <si>
    <t>Tigecycline (dose based on renal function); Meropenem 1gx3/die; Amphotericin B  2mg/kg/die</t>
  </si>
  <si>
    <t>tringular piggy-back with total IVC clamping</t>
  </si>
  <si>
    <t>25/04/17 colture: negative</t>
  </si>
  <si>
    <t>Piperacillin+Tazobactam4,5gx3</t>
  </si>
  <si>
    <t>moderate renal insufficiency treated with fenoldopam; arterial hypertension; high trough levels with advagraf -&gt; bid tacrolimus</t>
  </si>
  <si>
    <t>26/04/17 s. epidermidis, s. haemolyticus on preservation fluid; 25/04/17 s. aureus on bal</t>
  </si>
  <si>
    <t>Levofloxacin</t>
  </si>
  <si>
    <t>severe adhesion after MW HCC ablation + severe portal hypertension; temporary porto-caval shunt; donor coeliac trunk on recipient splenic due to small size of recipient hepatic</t>
  </si>
  <si>
    <t>blood transfusion after surgery 1u, late persistent headache refractory to therapy, afasia + perioral clonus. Self limiting episode, RM ok</t>
  </si>
  <si>
    <t>DNF</t>
  </si>
  <si>
    <t>moderate-severe</t>
  </si>
  <si>
    <t>01/05/17 k. Oxytoca on preservation fluid</t>
  </si>
  <si>
    <t>Meropenem 1g/8h; Vancomycin 1g/24h; Amphotericin B 3mg/kg/die</t>
  </si>
  <si>
    <t>adhesions, difficult to approach hylum</t>
  </si>
  <si>
    <t>acute moderate rejection treated with steroid pulses; eigastric ascites collection; progressive raise in bilirubin; delayed graft dysfunction leading to retransplantation on pod23</t>
  </si>
  <si>
    <t>rejection</t>
  </si>
  <si>
    <t>03/05/17 st. warnerii on preservation fluid</t>
  </si>
  <si>
    <t>Piperacillin+Tazobactam 4,5g/6h; Vancomycin 1g/24h; Amphotericin B  3mg/kg/6h</t>
  </si>
  <si>
    <t>acute cellular rejection on pod 7 (RAI5/9) treated with steroid bolulses</t>
  </si>
  <si>
    <t>04/05/17 s. anginosus and s. capitis ssp urealyticus on preervation fluid</t>
  </si>
  <si>
    <t>mild hypertension trend</t>
  </si>
  <si>
    <t>nora+dopa</t>
  </si>
  <si>
    <t>05/05/17 s. epidermidis oxacillin resistant on preservation fluid</t>
  </si>
  <si>
    <t>Tigecycline 100mg/12h; Ceftriaxone 2g/die; Meropenem 1g/8h o 1g/6h (based on renal function); Amphotericin B 2mg/kg/die</t>
  </si>
  <si>
    <t>classic technique for caudate lobe hypertrophy</t>
  </si>
  <si>
    <t>symptomatic hyperamylasaemia in CF, candida and E. Cloacae infection (ATB), albumine and furosemide to treat severe postop. Ascitis</t>
  </si>
  <si>
    <t>06/05/17 s. haemolyticus on preservation fluid</t>
  </si>
  <si>
    <t>Piperacillin+Tazobactam 4,5x4</t>
  </si>
  <si>
    <t>Piperacillin+Tazobactam 4,5g/6h; Vancomycin (based on blood level); Amphotericin B 2mg/kg/die</t>
  </si>
  <si>
    <t>bleeding during operation; two-stage procedure with packing to avoid ex-vacuo bleeding</t>
  </si>
  <si>
    <t>right jugular vein and intrahepatic vena cava thrombosis, disphagia, disphonia due to chord paralysis, episode of desaturation</t>
  </si>
  <si>
    <t>09/05/17 S. capitis and simulans on preservation fluid</t>
  </si>
  <si>
    <t>temporary porto-caval shunt for bleeding; tie on splenic artery</t>
  </si>
  <si>
    <t>FAP</t>
  </si>
  <si>
    <t>09/05/17 st. warneri and en.avium on preservation fluid</t>
  </si>
  <si>
    <t>domino liver transplantation: recipient donor used for recipient 2973</t>
  </si>
  <si>
    <t>4b</t>
  </si>
  <si>
    <t>renal failure, progressively recovered but requiring temporary cvvh; myocardial infarction with prolonged requirement for inotropes. Ischemic necrosis of inteventricular septum. Trial closure with unplatzer -&gt; unsuccessful. Listed for heart transplant; respiratory insufficiency in early phases requiring reintubation; incisional hernia</t>
  </si>
  <si>
    <t>no liver complications; myocardial infarction and IV septum perforation requiring heart transplant; incisional hernia on righr subcostal incision</t>
  </si>
  <si>
    <t>09/05/17 colture: negative</t>
  </si>
  <si>
    <t>triangular piggy-back with total IVC clamping; tie on recipient splenic</t>
  </si>
  <si>
    <t>contraction of diuresis and inc. of crea (treated)</t>
  </si>
  <si>
    <t>increasing flapping tremors (switch to envarsus)</t>
  </si>
  <si>
    <t>Piggy-back stenosis and hepatic artery thrombosis after LT n 2769 for PHCC + HCC at 01/12/2015</t>
  </si>
  <si>
    <t>15/05/17 s. haemolyticus on p. fluid</t>
  </si>
  <si>
    <t>Piperacillin+Tazobactam, Ceftriaxone</t>
  </si>
  <si>
    <t>Piperacillin+Tazobactam 4,5g/6h; Vancomycin 1g/24h; Amphotericin B 3mg/kg</t>
  </si>
  <si>
    <t>classic technique for adhesions and bleeding; precautionary two-stage procedure to allow biliary anastomosis (important bowel oedema precluding hepatico-jejunostomy)</t>
  </si>
  <si>
    <t>acute rejection (RAI 5/9) treated with steroid boluses</t>
  </si>
  <si>
    <t>rejection (danno da preservazione)</t>
  </si>
  <si>
    <t>18/05/17  S. capitis ssp urealyticus on preservation fluid; 16/05/16 b. ovatus + prevotella bivia on peritoneal fluid, k. Pneumoniae on bronchosp.</t>
  </si>
  <si>
    <t>Meropenem 2g x3</t>
  </si>
  <si>
    <t>Piperacillin+Tazobactam 4,5g/6h; Amphotericin B  2mg/Kg/die</t>
  </si>
  <si>
    <t>Seizure-like crisis, limbs' contraction, no morsus, no clonus, doesn't remember. Treatment with escitalopram</t>
  </si>
  <si>
    <t>mild hyperglycemia</t>
  </si>
  <si>
    <t>21/05/17 staphylococcus hominis on preservation fluid</t>
  </si>
  <si>
    <t>mild ascitis</t>
  </si>
  <si>
    <t>dobu</t>
  </si>
  <si>
    <t>23/05/17 st epidermidis on preservation fluid; 22/05/17 citrobacter and s. aureus metic. resist on bronchoaspirate</t>
  </si>
  <si>
    <t>previous TIPS for portal vein thrombosis</t>
  </si>
  <si>
    <t>24/05/17 st hemolyticus on preservation fluid; blood not executed</t>
  </si>
  <si>
    <t>FA treated with B blockers</t>
  </si>
  <si>
    <t xml:space="preserve">raise in bilirubin after t-tube closure, low blood tacrolimus (switch to envarsus) </t>
  </si>
  <si>
    <t>28/05/17 KPC on preservation fluid</t>
  </si>
  <si>
    <t>donor urine + K. Pneumoniae CP, no profilaxis with atb required</t>
  </si>
  <si>
    <t>28/05/17 s. warneri on preservation fluid; 26/05/17  S. epidermidis on blood pre olt</t>
  </si>
  <si>
    <t>Ceftazidime, Linezolid</t>
  </si>
  <si>
    <t xml:space="preserve">Piperacillin+Tazobactam 4,5g/6h; Amphotericin B  3mg/kg </t>
  </si>
  <si>
    <t>ascitis treated with drugs, two hernias post olt, one in election, one new in urgency, persistent thrombocytopenia</t>
  </si>
  <si>
    <t>29/05/17 s. warnerii and s. simulas on preservation fluid, 28/05/17  h. influenzae and s. aureus on bronchoasp.</t>
  </si>
  <si>
    <t>acute rejection RAI 5/9 treated with steroid boluses, reduction of GFR (suspension of tacrolimus for 48h)</t>
  </si>
  <si>
    <t>PHCC + HCC (HCV RNA pos)</t>
  </si>
  <si>
    <t>30/05/17 s. epidermidis on preservation fluid</t>
  </si>
  <si>
    <t>Cefazolin 2gx3, Amoxicillin+Clavulanic acid 2,5gx4</t>
  </si>
  <si>
    <t>ast alt high in G7</t>
  </si>
  <si>
    <t>raise in bilirubin after t-tube closure, ast alt high in g7/// biopsy in g9:"preservation damage, not evidence of rejection"</t>
  </si>
  <si>
    <t>30/05/17 s. aureus and e. faecalis on p. fluid</t>
  </si>
  <si>
    <t xml:space="preserve">Ceftazidime 2g/8h; Vancomycin 1g/h; </t>
  </si>
  <si>
    <t>recipient splenic used for arterial reconstruction; native bile duct used for biliary anastomosis</t>
  </si>
  <si>
    <t>anemia, transfusions, CMV-DNA reactivation, diabetes ex novo, AF (flecainide)</t>
  </si>
  <si>
    <t>nora+dobu</t>
  </si>
  <si>
    <t>09/06/17 ss.warneri on p fluid</t>
  </si>
  <si>
    <t>Vacomycina, Piperacillin+Tazobactam</t>
  </si>
  <si>
    <t>small caliper of recipient portal vein -&gt; portoplasty</t>
  </si>
  <si>
    <t>delirium, diabetes, transfusion for anemia</t>
  </si>
  <si>
    <t>olanzapine, amisulpiride</t>
  </si>
  <si>
    <t>delirium, diabetes, anemia</t>
  </si>
  <si>
    <t>10/06/17 enterococcus gallinarum on p. fluid and st.epidermidis on blood</t>
  </si>
  <si>
    <t>accessory donor right on gda on backtable; tie on recipient splenic</t>
  </si>
  <si>
    <t>mild rejection RAI 3/9 treated with raise in immunosuppression and switch from advagraf to bid formulation, diarrhoea;  disarthria and fine tremors (CT -), switched from bid formulation to envarsus, suspension of micofenolate</t>
  </si>
  <si>
    <t>mild rejection, disarthria and fine tremors (CT -), switch to tacni, suspension of micofenolate</t>
  </si>
  <si>
    <t>10/06/17 s. epidermidis, s. mitis and oralis on preservation fluid</t>
  </si>
  <si>
    <t>11/06/17 s. epidermidis on p. fluid</t>
  </si>
  <si>
    <t>bronchopneumonia (levofloxacine)</t>
  </si>
  <si>
    <t>bronchopneumonia</t>
  </si>
  <si>
    <t>11/06/17 e. coli on preservation fluid</t>
  </si>
  <si>
    <t>onset of PSVT start b blockers</t>
  </si>
  <si>
    <t>mild-moderate</t>
  </si>
  <si>
    <t>17/06/17 acinetobacter baumannii complex and s.mitis/oralis on blood + acinetobacter baumannii and pseudomonas aeruginosa on preservation fluid</t>
  </si>
  <si>
    <t>profilaxis with atb for A. Baumanni complex (donor haemoc. +)</t>
  </si>
  <si>
    <t>FUHE (HBV related)</t>
  </si>
  <si>
    <t>01/07/17 st capitis and aureus on preservation fluid</t>
  </si>
  <si>
    <t>amoxicillina+ac clavulanico</t>
  </si>
  <si>
    <t>Piperacillin+Tazobactam 2,25g/6h</t>
  </si>
  <si>
    <t>numerous blood trasfusion; suspected adverse reaction with eritema pomfoide, spontanously resolved</t>
  </si>
  <si>
    <t>Budd chiari/AUCI</t>
  </si>
  <si>
    <t>03/07/17 st warneri on preservation fluid</t>
  </si>
  <si>
    <t>ceftriaxone</t>
  </si>
  <si>
    <t>PHCC (HCV RNA -) + HCC</t>
  </si>
  <si>
    <t>04/07/17 st epidermidis and sanguis on preservation fluid</t>
  </si>
  <si>
    <t>graft portal riperfusion: rapid but initially disomogeneus</t>
  </si>
  <si>
    <t>07/07/17 st epidermidis and caprae on preservation fluid</t>
  </si>
  <si>
    <t>Piperacillin + Tazobactam // Linezolid</t>
  </si>
  <si>
    <t>Piperacillin+Tazobactam 4,5g/6h // Daptomicina 500mg h13 poi secondo indicazioni</t>
  </si>
  <si>
    <t>nora+dobutamina</t>
  </si>
  <si>
    <t>10/07/17 st epidermidis on blood; e.coli on preservation fluid</t>
  </si>
  <si>
    <t xml:space="preserve">bleeding during hepatectomy (1UEC)// Anastomosis on bank between right hepat and gastroduodenal so during OLT anastomosis between graft and recipient's common hepatic artery </t>
  </si>
  <si>
    <t>During hospital stay HbSAg+ so 5000UI/die of Ig Anti HBV (Hepatect); HbS- in G7 (HbSAb&gt;1000). At discarge mild ascitis, follow up and home treatment</t>
  </si>
  <si>
    <t xml:space="preserve"> M </t>
  </si>
  <si>
    <t>PHCC + ALCI + HCC (HCV RNA +)</t>
  </si>
  <si>
    <t xml:space="preserve">10/07/17 st warnerii and epidermidis on preservation fluid </t>
  </si>
  <si>
    <t>occludens stenosis of celiac tripod so preservation of gastroduodenal art</t>
  </si>
  <si>
    <t>Acute severe rejection (RAI 7/9) in G9, Anti-A AB + -&gt; Plasmapheresis and human Ig and also after with Anti-CD20 (rituximab, monos-administration). Subsequently (24/7) the acute rejection framework is resolved but remains centrilobular cholestasis and granulocytic hepatocyte infiltrate; biopsy 31/7: hydropic degeneration, severe cholestasis, thrombus, portal and periportal inflammatory  infiltrate, signs of cholangitis -&gt; DNF with MELD 20 and Re-OLT on 19/08/2017 (G40)</t>
  </si>
  <si>
    <t>13/07/17 st epidermidis on preservation fluid</t>
  </si>
  <si>
    <t>gentamicina, daptomicina, ceftriaxone</t>
  </si>
  <si>
    <t>Piperacillin+Tazobactam 4,5g/6h // Daptomicina 500mg/die x 3d</t>
  </si>
  <si>
    <t xml:space="preserve"> ectasic portal vein, no trombosis// primary T-T portal anastomosis but non perfect diameter so new anastomosis T-L between subhepatic graft's cava and supra-renal cava of recipient</t>
  </si>
  <si>
    <t>PHBDC + PHCC + ALCI</t>
  </si>
  <si>
    <t>17/07/17 st epidermidis on preservation flui</t>
  </si>
  <si>
    <t>bleeding during hepatectomy (14 EUC, 5000 FFP, 2 PTLs POOL)</t>
  </si>
  <si>
    <t>During hospital stay HbSAg+ so 5000UI/die of Ig Anti HBV (Hepatect); HbS- in G7 (HbSAb&gt;1000). /// in G11 hb 8 g/dl so trasfusion</t>
  </si>
  <si>
    <t>22/07/17 st epidermidis, lugdunensis, and pantoea agglomerans on prservation fluid</t>
  </si>
  <si>
    <t>amoxicillina+acido clavulanico</t>
  </si>
  <si>
    <t>Anastomosis T-T between celiac trunk and proper hepatic artery</t>
  </si>
  <si>
    <t>VOD</t>
  </si>
  <si>
    <t xml:space="preserve">mild </t>
  </si>
  <si>
    <t>25/07/17 st epidermidis on blood and preservation fluid; st hominis on preservation fluid</t>
  </si>
  <si>
    <t>moderate bleeding during hepatectomy (9EUC)/ Trombotic plaque in portal vein (25% del lume) no prob for anastomosis</t>
  </si>
  <si>
    <t>low ptls and WBC --&gt; in total: 2 pool ptls + 1 UEC</t>
  </si>
  <si>
    <t>raise in bilirubin after t-tube closure, spontaneously settled///stop MMF for low ptls and WBC</t>
  </si>
  <si>
    <t>PHCC + ALCI+ HCC (HCV RNA - )</t>
  </si>
  <si>
    <t>nora+dopa+dobutamina</t>
  </si>
  <si>
    <t>27/07/17 no</t>
  </si>
  <si>
    <t>mild bleeding during hepatectomy (6EUC + 1000cc on plasma) /// initially disomogeneus reperfusion, thne resolved</t>
  </si>
  <si>
    <t>28/07/17 serratia marcescens on blood; st hominis on preservation fluid</t>
  </si>
  <si>
    <t>cefazolina</t>
  </si>
  <si>
    <t>Piperacillin+Tazobactam 4,5g/6h // Vancomicina // Amfotericina B 2mg/kg/die</t>
  </si>
  <si>
    <t xml:space="preserve">moderate bleeding during hepatectomy </t>
  </si>
  <si>
    <t>blood loss from drainage with anenemization, then exploratory laparotomy and abdominal toilet with haemostatic control (blood and clots evacuation about 1500ml), no apparent source of bleeding from anastomoses</t>
  </si>
  <si>
    <t>MRKP ESBL on BA --&gt; linezolid, cefezidime and tigecicline/// POD 20 dyspnea + tachycardia no angor  (beta blocker and stabilization /// surgery wound dehiesced --&gt; VAC, resolved //CMV+ so vangalciclovir</t>
  </si>
  <si>
    <t>29/07/17 st hominis on preservation fluid</t>
  </si>
  <si>
    <t>mild bleeding during hepatectomy (1EUC + 1000cc plasma)</t>
  </si>
  <si>
    <t>01/08/17 st aureus on blood; st epidermidis on preservation fluid</t>
  </si>
  <si>
    <t xml:space="preserve">moderate bleeding during hepatectomy (8 EUC + 1500cc plasma)// diameter of recipient  BD &gt;&gt; donor BD /// little haematoma on cholecistic bed and superior face of left liver </t>
  </si>
  <si>
    <t>Few days post op suboptimal respiratory exchange, improved with FKT///Hepatect until HbsAg negativation</t>
  </si>
  <si>
    <t xml:space="preserve"> A</t>
  </si>
  <si>
    <t>06/08/17 st hominis and cor. Afermentans on preservation fluid</t>
  </si>
  <si>
    <t>Piperacillin+Tazobactam 4,5g/6h // Vancomicina 1g/die  // Amfotericina B 2mg/kg/die</t>
  </si>
  <si>
    <t>mild bleeding during hepatectomy (4EUC)</t>
  </si>
  <si>
    <t>PHCC + HCC (HbcAb +; HBC RNA -)</t>
  </si>
  <si>
    <t>10/08/2017 e.coli and preoteus mirabilis on preservation fluid</t>
  </si>
  <si>
    <t>mild bleeding during hepatectomu (3euc + 1000cc plasma + 1pool ptls)</t>
  </si>
  <si>
    <t xml:space="preserve">AB </t>
  </si>
  <si>
    <t>PHCC + HAEMOCROMATOSIS + HCC</t>
  </si>
  <si>
    <t>15/08/17 st warneri on preservation fluid</t>
  </si>
  <si>
    <t>cefazolina; gentamicina</t>
  </si>
  <si>
    <t>moderate bleeding during hepatectomu (7euc)</t>
  </si>
  <si>
    <t xml:space="preserve">VP not occludent trombosis (branch VII and VIII) --&gt; enoxaparina </t>
  </si>
  <si>
    <t>Biopsy POD5: cholangiolitis, focal endotelitis // CT scan in POD7 mild ascitis (inter hepato-diphaframm), adbundant pleuric effusion and atelectasia at right inferior lobe)</t>
  </si>
  <si>
    <t>DNF - ReOLT</t>
  </si>
  <si>
    <t>19/08/17 st simulans and epidermidis on preservation fluid</t>
  </si>
  <si>
    <t>bleeding on arterial anastomosis</t>
  </si>
  <si>
    <t>POD2: HJA;  re-explorative laparotomy (14/09)</t>
  </si>
  <si>
    <t xml:space="preserve">in POD8: Anemization--&gt; 2EUC /// in 10/09 cardiac tamponade --&gt; pericardiocentesis ///25/09 pnx /// </t>
  </si>
  <si>
    <t>PHCC + HCC (HCV RNA neg, HBsAb e HBcAb pos)</t>
  </si>
  <si>
    <t>24/08/17 st hominis on preservation fluid</t>
  </si>
  <si>
    <t>moderate bleeding during hepatectomy (8 euc)</t>
  </si>
  <si>
    <t>cellulitis  &gt;&gt; left side</t>
  </si>
  <si>
    <t>PHCC + HCC (HCV RNA neg)</t>
  </si>
  <si>
    <t>24/08/17 st hominis, epidermidis; bacillus simplex and serratia marcescens on preservation fluid</t>
  </si>
  <si>
    <t>PHCC + HCC + ALCI</t>
  </si>
  <si>
    <t>25/08/17 st epidermidis and hominis on preservation fluid</t>
  </si>
  <si>
    <t xml:space="preserve">Amoxicillina+Acido clavulanico </t>
  </si>
  <si>
    <t>olaxapina</t>
  </si>
  <si>
    <t>11/09/2017 st hominis on preservation fluid and blood; epidermidis on blood</t>
  </si>
  <si>
    <t>levofloxacina</t>
  </si>
  <si>
    <t>KPC</t>
  </si>
  <si>
    <t>colistina, meropenem, zylinezolid</t>
  </si>
  <si>
    <t>19/09/17 st auricularis on preservation fluid</t>
  </si>
  <si>
    <t>Entecavir from POD0 to POD4</t>
  </si>
  <si>
    <t>20/09/17 st epidermidis on preservation fluid</t>
  </si>
  <si>
    <t>vancomicina and ceftazidima</t>
  </si>
  <si>
    <t>Vancomicina 1g/die // Meropenem 1g/8h</t>
  </si>
  <si>
    <t>continuous anemization, echo --&gt; discovery of epigastric and subhepatic blood collection -&gt; 2 exploratory laparotomies in a few days, in the first HJA and in the second only skin closure (24/10); on 26/10 complete closure of the wall</t>
  </si>
  <si>
    <t xml:space="preserve">NASH + ALCI </t>
  </si>
  <si>
    <t>22/09/17 ent cloacae and stenotrophomonas matophilia on preservation fluid</t>
  </si>
  <si>
    <t>Meropenem 1g/8h; Tifeciclina 100mg/12h</t>
  </si>
  <si>
    <t>Portal trombosis + kpc infection --&gt; death in POD 28</t>
  </si>
  <si>
    <t>PHCC (HCV RNA neg) + ALCI + HCC</t>
  </si>
  <si>
    <t>27/09/17 st haemolyticus on preservation fluid</t>
  </si>
  <si>
    <t>cefuroxima</t>
  </si>
  <si>
    <t>mild morning hypertension --&gt; amlodipin</t>
  </si>
  <si>
    <t>29/09/17 st caprae on preservation fluid</t>
  </si>
  <si>
    <t xml:space="preserve">Piperacillin+Tazobactam </t>
  </si>
  <si>
    <t>PHCC + HCC  (HbcAb pos)</t>
  </si>
  <si>
    <t>02/10/17 st capitis, hominis and epidermidis on preservation fluid</t>
  </si>
  <si>
    <t>mild-moderate hypertension --&gt; amlodipin + clonidin</t>
  </si>
  <si>
    <t>Caroli's desease</t>
  </si>
  <si>
    <t>06/10/17 st. epidermidis on preservation fluid and blood; str pneumoniae on blood</t>
  </si>
  <si>
    <t>Linezolid // Meropenem // Amfotericina B</t>
  </si>
  <si>
    <t>11/10/17 ecterococcus casseliflavus and st hominis on preservation fluid</t>
  </si>
  <si>
    <t>Severe portal hypertension --&gt; porta-cava shunt, during this procedure severe hypotension, inotropes and cardiac massage--&gt; after 3 mins hemodinamic stable/// bleeding in hepatectomy (43euc)</t>
  </si>
  <si>
    <t>KPC infection --&gt; death in POD 16</t>
  </si>
  <si>
    <t>SBC</t>
  </si>
  <si>
    <t>11/10/17 st epidermidis on preservation fluid</t>
  </si>
  <si>
    <t>Meropenem 1g/8h // Tigeciclina 100mg/12h</t>
  </si>
  <si>
    <t>severe bleeding during hepatectomy, 23 euc+4000plasma+3poolptls/// hoedema of bowel --&gt; 1 hour pause --&gt; mesh and HJA</t>
  </si>
  <si>
    <t>POD2: exploratory laparotomy, abdominal cavity washing and HJA</t>
  </si>
  <si>
    <t>SCCH + RCU</t>
  </si>
  <si>
    <t>caucasian</t>
  </si>
  <si>
    <t>17/10/17 st. epidermidis on blood</t>
  </si>
  <si>
    <t>External derivation of biliary tract/// second look with HJA</t>
  </si>
  <si>
    <t>POD2: HJA; POD3; exploratory laparotomy</t>
  </si>
  <si>
    <t>18/10/17 st. epidermidis on preservation fluid</t>
  </si>
  <si>
    <t>Amoxicillina + Acido Clavulanico</t>
  </si>
  <si>
    <t>donor arterial with dissecation (probably due to a clamp mediated lesion)</t>
  </si>
  <si>
    <t>mild hypertension --&gt;  amlodipin</t>
  </si>
  <si>
    <t>18/10/17 enterococcus faecium, e. coli, klebsiella oxytoca on preservation fluid</t>
  </si>
  <si>
    <t>POD 0: ribavirin + sofosbuvir/velpatasvir</t>
  </si>
  <si>
    <t>ALCI + NASH + HCC</t>
  </si>
  <si>
    <t>19/10/17 st intermedius and hominis on preservation fluid</t>
  </si>
  <si>
    <t>Piperacillin+Tazobactam // levofloxacina</t>
  </si>
  <si>
    <t xml:space="preserve">no </t>
  </si>
  <si>
    <t>24/10/17 candida albicans, st hominis, bacteroides fragilis on preservation fluid</t>
  </si>
  <si>
    <t xml:space="preserve">nora </t>
  </si>
  <si>
    <t>24/10/17 st. epidermidis and lugdunensis on preservation fluid</t>
  </si>
  <si>
    <t>Difficulty in Tac target value achievement</t>
  </si>
  <si>
    <t>26/10/17 st epidermidis on preservation fluid</t>
  </si>
  <si>
    <t>ceftriaxone; linezolid</t>
  </si>
  <si>
    <t>Ceftriaxone 2gr/die // Tigeciclina 100mg/12h</t>
  </si>
  <si>
    <t>HJA in second look</t>
  </si>
  <si>
    <t>G2: HJA</t>
  </si>
  <si>
    <t>28/10/17 st. capitis on preservation flui</t>
  </si>
  <si>
    <t>daptomicina</t>
  </si>
  <si>
    <t>Meropenem 1g/6h // Daptomicina 650mg/24h</t>
  </si>
  <si>
    <t>transient worsening in renal function--&gt; temporary suspension of Tac, then Tac+Ever without Mmf</t>
  </si>
  <si>
    <t>PHBD + ALCI + NASH + HCC</t>
  </si>
  <si>
    <t>29/10717 no</t>
  </si>
  <si>
    <t xml:space="preserve">caucasian </t>
  </si>
  <si>
    <t>29/10/17 st. hominis and micrococcus luteus on preservation fluid</t>
  </si>
  <si>
    <t>metronidazolo // Sulfabactam+ampicillina</t>
  </si>
  <si>
    <t>moderate bleeding during hepatectomy (12 euc)/// HJA</t>
  </si>
  <si>
    <t>DVT at conflunce jugulo-succlavian -&gt; clexane</t>
  </si>
  <si>
    <t>nora+adre</t>
  </si>
  <si>
    <t>29/10/17 serratia marcescens on preservation fluid</t>
  </si>
  <si>
    <t>30/10: bronchoscopy and BAL negative// diarrhea resolved with lactic ferments// isolated raise in crea (1,3mg/dl), spontaneusly settled</t>
  </si>
  <si>
    <t xml:space="preserve">SCCH </t>
  </si>
  <si>
    <t>31/10/17 st. haemolyticus on preservation fluid</t>
  </si>
  <si>
    <t>Piperacillin+Tazobactam 4,5g/6h // Metronidazolo 500mg/8h from G4 // Amfotericina B 2mg/kg ev from G0 to G7</t>
  </si>
  <si>
    <t>POD8: Metronidazole for e.coli, aeromonas, str anginosus, preovetella and c perfringens on biliary tract</t>
  </si>
  <si>
    <t>03/11/17 st. epidermidis on blood</t>
  </si>
  <si>
    <t>Amoxicillina+Acido clavulanico // Meropenem // Vancomicina</t>
  </si>
  <si>
    <t xml:space="preserve">Piperacillin+Tazobactam 4,5g/6h </t>
  </si>
  <si>
    <t>BAL positive for polimicrobic flora Gram+; right pleural effusion --&gt;  reabsorption to subsequent controls</t>
  </si>
  <si>
    <t>CCS (re-olt recurrent cholangitis)</t>
  </si>
  <si>
    <t xml:space="preserve"> moderate</t>
  </si>
  <si>
    <t xml:space="preserve">07/11/11 st. warneri and epidermidis on preservation fluid </t>
  </si>
  <si>
    <t>Piperacillin+Tazobactam 4,5g/6h // Vancomicina // Amfotericina B</t>
  </si>
  <si>
    <t>massive bleeding during haepatectomy (29 euc) ///classic tecnique///HJA in second look</t>
  </si>
  <si>
    <t>POD2: exploratory laparoscopy with meches recovery and abdominal cavity washing + HJA</t>
  </si>
  <si>
    <t>PCS</t>
  </si>
  <si>
    <t>YES</t>
  </si>
  <si>
    <t>08/11/17 no</t>
  </si>
  <si>
    <t>Piperacillin+Tazobactam 4,5g/6h // Amfotericina B 2mg/kg</t>
  </si>
  <si>
    <t>PCS relapse</t>
  </si>
  <si>
    <t>08/11/17 st. capitis on preservation fluid</t>
  </si>
  <si>
    <t>Piperacillin+Tazobactam // Linezolid</t>
  </si>
  <si>
    <t>Piperacillin+Tazobactam 4,5g/6h // Amfotericina B 2mg/kg (replaced with Abelcet in G2)</t>
  </si>
  <si>
    <t>massive bleeding during haepatectomy and after declamp</t>
  </si>
  <si>
    <t>n</t>
  </si>
  <si>
    <t>10/11/17 st warneri and epidermidis on preservation fluid</t>
  </si>
  <si>
    <t xml:space="preserve">PEA during hepatectomy, 2 mins of cardiac massage </t>
  </si>
  <si>
    <t>Biopsy: Eosinop. and Leuc. infiltrate</t>
  </si>
  <si>
    <t xml:space="preserve">POD2: Comitial crisis; brain RM: ischaemic sign; at the awakening no cognitiv deficit, motor activity recovery with FKT, permanent deficit of partial field of view; transient double incontinence; episodes of hypotension and tachycardia without chest pain --&gt; bisoprolol, echocardiogram and cardioRM, diagnosis of infiltrative myocardial desease </t>
  </si>
  <si>
    <t>Graft vs Host</t>
  </si>
  <si>
    <t>african</t>
  </si>
  <si>
    <t>10/11/17 st epidermidis on preservation fluid and blood</t>
  </si>
  <si>
    <t>Klindamicina; Ceftazidime; Teicoplanina</t>
  </si>
  <si>
    <t xml:space="preserve">O </t>
  </si>
  <si>
    <t>11/11/17 st. epidermidis on preservation fluid and blood; st. haemolyticus on preservation fluid</t>
  </si>
  <si>
    <t>Piperacillin+Tazobactam 4,5g/6h // Daptomicina</t>
  </si>
  <si>
    <t xml:space="preserve">severe portal hypertension --&gt; shunt p-c (hepatectomy with bleeding, 11 euc + 4000 ffp) </t>
  </si>
  <si>
    <t>episodes of tachycardia --&gt; b blocker and improvement</t>
  </si>
  <si>
    <t>11/11/17 st. epidermidis on preservation fluid</t>
  </si>
  <si>
    <t>Anemia--&gt; 2euc</t>
  </si>
  <si>
    <t>AUCI (recidivant)</t>
  </si>
  <si>
    <t>15/11/17 St. epidermidis on preservation fluid and pseudomonas aeruginosa on blood</t>
  </si>
  <si>
    <t>bleeding during hepat. 16 euc, 3000 ffp, 1 pool ptls/// arterial anastomosis between common hepatic artery and gastroduodenale</t>
  </si>
  <si>
    <t>anemia--&gt; 1UEC</t>
  </si>
  <si>
    <t xml:space="preserve">ALCI </t>
  </si>
  <si>
    <t>15/11/17 Serratia marcescens and st. aureus on preservation fluid</t>
  </si>
  <si>
    <t>Cefazolina; Metronidazolo</t>
  </si>
  <si>
    <t>HAT and re-OLT on 17.11.17</t>
  </si>
  <si>
    <t xml:space="preserve">PHCC + HCC </t>
  </si>
  <si>
    <t>16/11/17 st. epidermidis in preservation fluid</t>
  </si>
  <si>
    <t>Cefazolina</t>
  </si>
  <si>
    <t>anxiety and insomnia--&gt; BDZ</t>
  </si>
  <si>
    <t>HAT in OLT n 3048</t>
  </si>
  <si>
    <t xml:space="preserve">22/11/17 st. hominis and epidermidis in preservation fluid; </t>
  </si>
  <si>
    <t>Ceftriaxone, Vancomicina, Metronidazolo</t>
  </si>
  <si>
    <r>
      <rPr>
        <b/>
        <sz val="12"/>
        <color theme="1"/>
        <rFont val="Calibri"/>
        <family val="2"/>
        <scheme val="minor"/>
      </rPr>
      <t xml:space="preserve">NEURO: </t>
    </r>
    <r>
      <rPr>
        <sz val="11"/>
        <color theme="1"/>
        <rFont val="Calibri"/>
        <family val="2"/>
        <scheme val="minor"/>
      </rPr>
      <t xml:space="preserve">POD2: sopor and clonic tonic crisis --&gt; EEG metabolic and septic enceph.; POD3: fever + hemodinamic instability --&gt; orotracheal intubation and anti-epileptic therapy+sedation --&gt; continuous deterioration of the status of epileptic disease, without finding a triggering cause --&gt; progressive reduction of the dosage (up to the suspension) and improvement of the cognitive state starting from POD 47; POD18 extubation not possible --&gt; percutaneous tracheostomy (removed on POD94); POD25: PEG// </t>
    </r>
    <r>
      <rPr>
        <b/>
        <sz val="12"/>
        <color theme="1"/>
        <rFont val="Calibri"/>
        <family val="2"/>
        <scheme val="minor"/>
      </rPr>
      <t xml:space="preserve">HEPATO: </t>
    </r>
    <r>
      <rPr>
        <sz val="11"/>
        <color theme="1"/>
        <rFont val="Calibri"/>
        <family val="2"/>
        <scheme val="minor"/>
      </rPr>
      <t xml:space="preserve">biopsy--&gt; no rejection, cholangiorx transkehr normal; kehr removed on POD 109; STOP mmf due to leukopenia </t>
    </r>
    <r>
      <rPr>
        <b/>
        <sz val="12"/>
        <color theme="1"/>
        <rFont val="Calibri"/>
        <family val="2"/>
        <scheme val="minor"/>
      </rPr>
      <t xml:space="preserve">//INFEC: </t>
    </r>
    <r>
      <rPr>
        <sz val="11"/>
        <color theme="1"/>
        <rFont val="Calibri"/>
        <family val="2"/>
        <scheme val="minor"/>
      </rPr>
      <t>during the hospital stay --&gt; ++ candida spp, st. aureus and epidermidis, serratia marcescens e pseudomonas aeruginosa on BAL, enterococcus faecium and cloacae on urocolture, pseudomonas aeruginosa, enter cloacae on blood</t>
    </r>
    <r>
      <rPr>
        <b/>
        <sz val="12"/>
        <color theme="1"/>
        <rFont val="Calibri"/>
        <family val="2"/>
        <scheme val="minor"/>
      </rPr>
      <t xml:space="preserve">// HEMO: </t>
    </r>
    <r>
      <rPr>
        <sz val="11"/>
        <color theme="1"/>
        <rFont val="Calibri"/>
        <family val="2"/>
        <scheme val="minor"/>
      </rPr>
      <t>bilateral giugular thrombosis on CVC//</t>
    </r>
  </si>
  <si>
    <t>quetiapina, sertralina, paroxetina</t>
  </si>
  <si>
    <t>27/11/17 st epid on preservation fluid</t>
  </si>
  <si>
    <t>29/11/17 Klebsiella p on preservation fluid</t>
  </si>
  <si>
    <t>piperacillin+tazabactam</t>
  </si>
  <si>
    <t>Meropenem 1gr/8h; Linezolid 600mg/12h</t>
  </si>
  <si>
    <t>CMV positivation --&gt; valganciclovir until negativitation</t>
  </si>
  <si>
    <t xml:space="preserve">yes </t>
  </si>
  <si>
    <t>21/11/17 no</t>
  </si>
  <si>
    <t>ceftraixone</t>
  </si>
  <si>
    <t>Piperacillin+Tazobactam 2,25gr/8h</t>
  </si>
  <si>
    <t xml:space="preserve">hematoma in iliac space --&gt; surgical evacuation </t>
  </si>
  <si>
    <t>severe leukopenia --&gt; granulokine// HHV6 + --&gt; ganciclovir// macrohematuria --&gt; multiple urinary tract lavage// supplementation onf EPO and B-group vitamins</t>
  </si>
  <si>
    <t>raise in bilirubin after t-tube closure, spontaneously settled// 1 EUC before discharge</t>
  </si>
  <si>
    <t>PHCC + Multifocal HCC</t>
  </si>
  <si>
    <t>nora+vasopres</t>
  </si>
  <si>
    <t xml:space="preserve">25/11/17 no </t>
  </si>
  <si>
    <t>amoxicillin+clavulanatic ac</t>
  </si>
  <si>
    <t>01/12/17 no</t>
  </si>
  <si>
    <t>fluconazolo, levofloxacina, piperacillin+tazobactam</t>
  </si>
  <si>
    <t>Meropenem 1g/8h; Vacomycin</t>
  </si>
  <si>
    <t xml:space="preserve">HJA </t>
  </si>
  <si>
    <t>PHCC (HCV RNA neg) + ALCI + suspected HCC</t>
  </si>
  <si>
    <t>04/12/17 St haemolyticus on preservation fluid</t>
  </si>
  <si>
    <t xml:space="preserve">Budd Chiari </t>
  </si>
  <si>
    <t>06/12/17 st hominis on preservation fluid</t>
  </si>
  <si>
    <t>piperacillin + tazobactam 4,5g/6h</t>
  </si>
  <si>
    <t>severe portal hypertension--&gt;shunt p-c--&gt; hepatectomy with bleeding (15 euc+4000pfc)</t>
  </si>
  <si>
    <t>POD3: low sisto-diastolc differential  --&gt; 200mg CS ev;  benefit already detectable to the ECD in POD4</t>
  </si>
  <si>
    <t>NASH+ALCI+AUCI+HCC</t>
  </si>
  <si>
    <t>11/12/17 St haemolyticus on preservation fluid</t>
  </si>
  <si>
    <t>ceftriaxone, teicoplanin, meropenem</t>
  </si>
  <si>
    <t>bilateral nephrolithiasis</t>
  </si>
  <si>
    <t>NASH+PHCC+HCC</t>
  </si>
  <si>
    <t>11/12/17 negative</t>
  </si>
  <si>
    <t>amoxicillin+clavulanic acid</t>
  </si>
  <si>
    <t>POD9: lipothymic episode + desaturation during mobilization --&gt; spontaneously resolved /// 2EUC for anemia</t>
  </si>
  <si>
    <t>PHCC (HCV-RNA neg) + ALCI + HCC</t>
  </si>
  <si>
    <t>15/12/17 no</t>
  </si>
  <si>
    <t>19/12/17 micrococcus spp on preservation fluid</t>
  </si>
  <si>
    <t>piperacillin+tazobactam</t>
  </si>
  <si>
    <t>Piperacillin+Tazobactam 4,5/6h</t>
  </si>
  <si>
    <t>PHCC+ALCI+HCC</t>
  </si>
  <si>
    <t>piperacillin+tazobactam 4,5g/6h</t>
  </si>
  <si>
    <t>PHCC (HCV-RNA neg) + ALCI</t>
  </si>
  <si>
    <t>21/12/17 bacillus cereus on blood; st epidermidis and hominis on preservation fluid</t>
  </si>
  <si>
    <t>piperacillin+tazobactam 4,5/6h</t>
  </si>
  <si>
    <t>POD1: right  basal pleural effusion + right circulatory system congestion// raise in bilirubin after t-tube closure, spontaneously settled</t>
  </si>
  <si>
    <t>25/12/17 corynebacterium afermentans on preservation fluid</t>
  </si>
  <si>
    <t>cefezidime 2gr/8h</t>
  </si>
  <si>
    <t>splenectomy + right nephrectomy</t>
  </si>
  <si>
    <t>high crea in early post operative time (4mg/dl), resolved with diuretic stimulus</t>
  </si>
  <si>
    <t>26/12/17 st epidermidis on preservation fluid</t>
  </si>
  <si>
    <t>piperacilli+tazobactam 4,5g/8h</t>
  </si>
  <si>
    <t>diarrhea and stop MMF</t>
  </si>
  <si>
    <t>not possible portal anastomosis, dead during OLT</t>
  </si>
  <si>
    <t>SSC (RE-OLT, 1996 PHBDC+PHCC)</t>
  </si>
  <si>
    <t>28/12/17 st epidermidis, capitis and haemolyticus on preservation fluid</t>
  </si>
  <si>
    <t>death during portal anastomosis</t>
  </si>
  <si>
    <t xml:space="preserve">na </t>
  </si>
  <si>
    <t>31/12/17 no</t>
  </si>
  <si>
    <t>vancomicin and ceftriaxone</t>
  </si>
  <si>
    <t>classic tecnique</t>
  </si>
  <si>
    <t>POD9: abundant diarrhea negative for C.difficile</t>
  </si>
  <si>
    <t>01/01/18 moraxella osloensis on preservation fluid</t>
  </si>
  <si>
    <t>trombosis of hepatic artery</t>
  </si>
  <si>
    <t>re olt 3072</t>
  </si>
  <si>
    <t>PHCC (HCV-RNA neg) + PHBC + ALCI</t>
  </si>
  <si>
    <t>03/01/18 st hominis on preservation fluid</t>
  </si>
  <si>
    <t xml:space="preserve">piperacillin+tazobactam/ ciprofloxacina / </t>
  </si>
  <si>
    <t>anatomical variant in cystic duct and choledochal duct (they are separated, indipendent entrance in duodenum) --&gt; ligature of cystic duct and anatomosis between donor common hepatic duct and recipient choledochal duct</t>
  </si>
  <si>
    <t>raise in bilirubin after t-tube closure, so t-tube opened again; after 2 other attempts normal bilirubin</t>
  </si>
  <si>
    <t>pancreatitis</t>
  </si>
  <si>
    <t>PHBC + ALCI + HCC</t>
  </si>
  <si>
    <t>05/01/18 st aureus on preservation fluid</t>
  </si>
  <si>
    <t>piperacillin+tazobactam 4,5/8h</t>
  </si>
  <si>
    <t>after closure of the kehr tube persists high bilirubin then slow descent, fever episode and increase inflammation index, st epidermidis on blood, CMV and VZV posivization -&gt; valgangiclovir and negativization</t>
  </si>
  <si>
    <t>HAT in OLT n 3069</t>
  </si>
  <si>
    <t>10/01/18 st epidermidis on preservation fluid</t>
  </si>
  <si>
    <t>cefazolin</t>
  </si>
  <si>
    <t>piperacillin+tazobactam 4,5g/6h + levoxacin 500mg/24h</t>
  </si>
  <si>
    <t>not possible biliary T-T anastomosis, so HJA</t>
  </si>
  <si>
    <t>POD 6 new anastomosis donor hepatic artery - recipient splenic artery</t>
  </si>
  <si>
    <t>12/01/18 st epidermidis and lugdenensis on preservation fluid</t>
  </si>
  <si>
    <t>ceftazidima</t>
  </si>
  <si>
    <t>mild bleeding during hepatectomy (2EUC)</t>
  </si>
  <si>
    <t>PHCC (HCV RNA neg) + HCC</t>
  </si>
  <si>
    <t>13/01/18 St simulans and hominis on preservation fluid</t>
  </si>
  <si>
    <t>mild bleeding during hepatectomy (3EUC)</t>
  </si>
  <si>
    <t>14/01/18 e.coli on preservation fluid</t>
  </si>
  <si>
    <t>moderate bleeding during hepatectomy (3EUC + 11FFC)</t>
  </si>
  <si>
    <t>POD5: CholangioMR trans kehr --&gt; PBD stenosis (on the anastomosis) and ectasia con IBD</t>
  </si>
  <si>
    <t>VOD in OLT n 3002</t>
  </si>
  <si>
    <t>16/01/18 st epidermidis on preservation fluid</t>
  </si>
  <si>
    <t>cerftriaxone; piperacillin+tazobactma</t>
  </si>
  <si>
    <t>glazidin, vancomicin, diflucan</t>
  </si>
  <si>
    <t>severe bleeding during hepatectomy, 12 EUC + HJA</t>
  </si>
  <si>
    <t>26/01/18 enterococcus faecium on preservation fluid and bile</t>
  </si>
  <si>
    <t xml:space="preserve">glazidin </t>
  </si>
  <si>
    <t>POD5: right pleural effusion --&gt; thoracentesis; not perfect respiratory function --&gt; NIV and respiratory physiotherapy// corpusculated material (amylase positive) from abdominal drainage --&gt;  fasting and somatostatin/// enterococcus faecium on bilicolture --&gt; linezolid</t>
  </si>
  <si>
    <t>28/01/18 morganella morgani on blood and st haemolyticus on preservation fluid</t>
  </si>
  <si>
    <t>piperacillin/tazobactam</t>
  </si>
  <si>
    <t>glazidim</t>
  </si>
  <si>
    <t>Knee trauma, no bones or ligaments injury; new onset hypertension</t>
  </si>
  <si>
    <t>31/01/18 st epidermidis on preservation fluid</t>
  </si>
  <si>
    <t xml:space="preserve">ALCI + NASH </t>
  </si>
  <si>
    <t>01/02/18 lactobacillus fermentum on preservation fluid</t>
  </si>
  <si>
    <t>atelectasia and BAL+ (s. aureus), deiscence of left subcostal wound --&gt; vac therapy and resolution (no ABT)</t>
  </si>
  <si>
    <t>01/02/18 klebsiella pneumoniae, enterococcus durans and e.coli on preservation fluid</t>
  </si>
  <si>
    <t>moderate bleeding during hepatectomy (10EUC)</t>
  </si>
  <si>
    <t>raise in D-dimer--&gt; ECD negative for DVT</t>
  </si>
  <si>
    <t>Overlap syndrome in PSC</t>
  </si>
  <si>
    <t>02/02/18 St hominis on preservation fluid</t>
  </si>
  <si>
    <t>not possible T-T anastomosis for small bowel distention so external derivation on K31 --&gt; HJA in POD4</t>
  </si>
  <si>
    <t>ECD in POD10: problem at right hepatic artery, metilprednisone and resolved// raise in amilasis without sign and symptom of pancreatic injury, then  settled</t>
  </si>
  <si>
    <t>03/02/18 st epidermidis on preservation fluid</t>
  </si>
  <si>
    <t xml:space="preserve">merrem + linezolid </t>
  </si>
  <si>
    <t>POD7 right nephrectomy and POD 12 Kidney transplantation</t>
  </si>
  <si>
    <t xml:space="preserve">POD14: moved to Urology </t>
  </si>
  <si>
    <t>05/02/18 morganella morganii on blood and preservation fluid</t>
  </si>
  <si>
    <t>amikacin, pip/taz</t>
  </si>
  <si>
    <t>mof</t>
  </si>
  <si>
    <t>05/02/18 st epid on blood; st haemolyticus and str agalactiae on preservation fluid</t>
  </si>
  <si>
    <t xml:space="preserve">at first piggy back tecnique, but not enough venous discharge and venous loss on the right side of the cava, dark liver and increased consistency --&gt; normal technique. Abundant arterial bleeding and double laceration of the spleen (probable due to hypertension secondary to total clamping), need left adrenalectomy. bleeding in the vicinity of the bile duct, therefore no anastomosis is made but external derivation. 105 euc, 23 lt FFP, 11 ptls pool </t>
  </si>
  <si>
    <t>death in POD24</t>
  </si>
  <si>
    <t>Ischemic cholangitis, wall repair in pod5, gastrorrhaphy, toilet in pod22, death in pod24</t>
  </si>
  <si>
    <t>PHBC + PHCC + HCC</t>
  </si>
  <si>
    <t>07/02/18 st hominis, epidermidis, capitis on preservation fluid</t>
  </si>
  <si>
    <t>pip/taz</t>
  </si>
  <si>
    <t>Artery anastomosis between gastroduodenal's graft and right hepatic's recipient</t>
  </si>
  <si>
    <t>10/02/18 st hominis and capitis on preservation fluid</t>
  </si>
  <si>
    <t>pip/taz, levofloxacin</t>
  </si>
  <si>
    <t>moderate bleeding during hepatectomy (14 EUC)</t>
  </si>
  <si>
    <t>27/02/18 none</t>
  </si>
  <si>
    <t>amoxicillin + clavulanic acid</t>
  </si>
  <si>
    <t>piperacillin/tazobactam 4.5/6h</t>
  </si>
  <si>
    <t>Rejection, RAI 7/9</t>
  </si>
  <si>
    <t xml:space="preserve">PHBDC + HCC </t>
  </si>
  <si>
    <t>01/03/18  none</t>
  </si>
  <si>
    <t>linezolid, azitromicin, pip/taz, fluconazolo</t>
  </si>
  <si>
    <t xml:space="preserve">Rejection, RAI 6/9 </t>
  </si>
  <si>
    <t>ALCI + METAB.</t>
  </si>
  <si>
    <t>03/03/18 st warneri and epidermidis on preservation fluid</t>
  </si>
  <si>
    <t>moderate bleeding during hepatectomy --&gt; 10 EUC</t>
  </si>
  <si>
    <t>Rejection, RAI 4/9; in POD9 neurological problem (absence, no sign of ephilectic crisis and no sign of ischemic episodes)</t>
  </si>
  <si>
    <t>PHCC + HCC (suspected)</t>
  </si>
  <si>
    <t>06/03/18 micrococcus luteus on preservation fluid; st hominis and epidermidis on blood</t>
  </si>
  <si>
    <t>08/03/18 st epidermidis on preservation fluid</t>
  </si>
  <si>
    <t>AUCI + PBC</t>
  </si>
  <si>
    <t>08/03/18 str parasanguis on preservation fluid</t>
  </si>
  <si>
    <t>08/03/18 e.coli on preservation fluid</t>
  </si>
  <si>
    <t>glazidim; vancomicin</t>
  </si>
  <si>
    <t>see post op events</t>
  </si>
  <si>
    <t xml:space="preserve">POD7: raise in bilirubin after t-tube closure, t-tube opened again; POD 11: biopsy--&gt; no rejection but results of preservation injury; POD 18: new biopsy--&gt; no rejection, endotheliitis; the day after cholangioRX transkehr --&gt; stenosis of termino-terminal biliary anastomosis, no ectasia of I/EBD; POD22: ERCP + prosthesis position on anastomosis --&gt; raise in amylase, lipase, crea, PCR, INR --&gt; somatostatin + ceftazidime + parenteral nutrition (without lipids)--&gt; normalization of values// known hemolytic anemia --&gt; 6euc in total// 20/03 c.difficile --&gt; vancomicin; </t>
  </si>
  <si>
    <t>09/03/18 st epidermidis on preservation fluid</t>
  </si>
  <si>
    <t>ciprofloxacin 400 mg/12h</t>
  </si>
  <si>
    <t>moderate bleeding during hepatectomy (10 EUC + 2500ml FFP)</t>
  </si>
  <si>
    <t xml:space="preserve">10/03/18 st hominis and micrococcus spp on preservation fluid </t>
  </si>
  <si>
    <t>glazidim 2gr/8h</t>
  </si>
  <si>
    <t>trombus in portal vein</t>
  </si>
  <si>
    <t>XR in POD8: air in subphrenic area --&gt; spontaneuosly resolved</t>
  </si>
  <si>
    <t>PHCC + PHBDC + ALCI</t>
  </si>
  <si>
    <t>moderate bleeding during hepatectomy (12EUC, 2 PTLS pool, 4000 ml FFP)</t>
  </si>
  <si>
    <t>not perfect respiration function and abundant secretions + desaturation episodes --&gt; bronchoscopy (BAL -)</t>
  </si>
  <si>
    <t xml:space="preserve"> F</t>
  </si>
  <si>
    <t>14/03/18 ent. Faecium on preservation fluid</t>
  </si>
  <si>
    <t>moderate bleeding during hepatectomy (9EUC, 2 PTLS pool, 3000 FFP)</t>
  </si>
  <si>
    <t>humor deflection and psichiatric therapy with paroxetin + alprazolam</t>
  </si>
  <si>
    <t xml:space="preserve">PHCC </t>
  </si>
  <si>
    <t>CAucasian</t>
  </si>
  <si>
    <t>21/03/18 candida albicans</t>
  </si>
  <si>
    <t>moderate bleeding</t>
  </si>
  <si>
    <t>desmopressin, nora</t>
  </si>
  <si>
    <t>22/03/18 st warneri on preservation fluid</t>
  </si>
  <si>
    <t>moderate bleeding during hepatectomy</t>
  </si>
  <si>
    <t>rejection 5/9</t>
  </si>
  <si>
    <t>22/03/18 st lugdunensis</t>
  </si>
  <si>
    <t>piperacillin/tazobactam 4.5/6h + vancomicin</t>
  </si>
  <si>
    <t xml:space="preserve">external derivation of biliary tract/// massive bleeding </t>
  </si>
  <si>
    <t xml:space="preserve">PNF and RE-OLT </t>
  </si>
  <si>
    <t>PNF and RE-OLT</t>
  </si>
  <si>
    <t>23/03/18 st warneri on preservation fluid</t>
  </si>
  <si>
    <t>glazidim 2g/24h</t>
  </si>
  <si>
    <t>tac</t>
  </si>
  <si>
    <t>wound deiscence --&gt; prontosan lavage, prontosan GelX, acquacell and Mepilex</t>
  </si>
  <si>
    <t>chloridate promazin</t>
  </si>
  <si>
    <t>ALCI + HCC + PHCC</t>
  </si>
  <si>
    <t>23/03/18 st hominis and mitis on preservation fluid</t>
  </si>
  <si>
    <t>pip/taz; vanco</t>
  </si>
  <si>
    <t>glazidim 2g/8h</t>
  </si>
  <si>
    <t>26/03/18 St lugdunensis on preservation fluid</t>
  </si>
  <si>
    <t>piperacillin/tazobactam + vancomicin</t>
  </si>
  <si>
    <t>24 euc, classic tecnique</t>
  </si>
  <si>
    <t>POD2: exploratory laparotomy, abdominal cavity washing and definitive wall closure; during the night after: abundant bleeding (PRBC, FFP, plts pool) and reoperation with new arterial termino-terminal anastomosis (low pulsatility of first anastomosis); POD5: meshes removal + skin closure/// POD7 EEG: encephalopathy with dysmetabolic pattern then improved//POD10: definitive wall closure// POD12: portal trombus --&gt; LMWH + splenic aneurism (with trombus)//KPC on bile --&gt; ABT</t>
  </si>
  <si>
    <t>HEMOCROMATOSIS +  A1 ANTI-TRIPSIN DEFICIT + HCC</t>
  </si>
  <si>
    <t>28/03/18 st capitis on preservation fluid</t>
  </si>
  <si>
    <t>rejection 4/9 in POD9</t>
  </si>
  <si>
    <t>PHCC + ALCI + HCC multifocal</t>
  </si>
  <si>
    <t>Other</t>
  </si>
  <si>
    <t>adre + nora</t>
  </si>
  <si>
    <t>01/04/18 st capitis and lactobacilli on preservation fluid</t>
  </si>
  <si>
    <t>ceftriaxone/ vanco</t>
  </si>
  <si>
    <t>POD3: PM activation and benign palpitations with chest pain only in concomitance of activation</t>
  </si>
  <si>
    <t>05/04/18 e cloacae on preservation fluid and blood, st aureus on blood</t>
  </si>
  <si>
    <t>linezolid</t>
  </si>
  <si>
    <t>low ptls and wbc --&gt; stop mmf</t>
  </si>
  <si>
    <t>Acute portal hypertension</t>
  </si>
  <si>
    <t>death during OLT</t>
  </si>
  <si>
    <t>ALCI + HACC</t>
  </si>
  <si>
    <t>06/04/18 st. epidermidis on preservation fluid</t>
  </si>
  <si>
    <t>cefazidima</t>
  </si>
  <si>
    <t>gladizim</t>
  </si>
  <si>
    <t>zolpidem</t>
  </si>
  <si>
    <t>08/04/18 pr mirabilis on preservation fluid and blood</t>
  </si>
  <si>
    <t>15/04/18 st capitis on preservation fluid</t>
  </si>
  <si>
    <t>raise in Crea (1,66 in POD1), settled with diuretics.</t>
  </si>
  <si>
    <t xml:space="preserve">adre </t>
  </si>
  <si>
    <t>17/04/18 st hominis on preservation fluid</t>
  </si>
  <si>
    <t>glazisim</t>
  </si>
  <si>
    <t>classic tecnique, severe bledding during hepatectomy --&gt; 22EUC</t>
  </si>
  <si>
    <t>TC in POD1: not regular hepatic artery flow --&gt; metilprednisone--&gt; resolved //POD5: 1 euc //ascites until POD9 then settled with colloids and diuretic therapy ///ledipasvir/sofosbuvir + ribavirin</t>
  </si>
  <si>
    <t>17/04/18 st capitis</t>
  </si>
  <si>
    <t>pip/taz 4,5/8h</t>
  </si>
  <si>
    <t>after reperfusion the liver appers congest --&gt; T-L anastomosis at the inferior vena cava</t>
  </si>
  <si>
    <t>2 biopsy: preservation injury</t>
  </si>
  <si>
    <t>PHBC+ALCI+HCC</t>
  </si>
  <si>
    <t>19/04/18 st hominis on preservation fluid</t>
  </si>
  <si>
    <t>POD6: anemia --&gt; 1 UEC</t>
  </si>
  <si>
    <t xml:space="preserve">CBP </t>
  </si>
  <si>
    <t>20/04/18 e.coli on preservation fluid</t>
  </si>
  <si>
    <t>e.coli, KPC, bacteriodes vulgatus on preservation fluid --&gt; gentamicin</t>
  </si>
  <si>
    <t>POD3: psychomotor agitation, resolved with midazolam</t>
  </si>
  <si>
    <t>ALCI+NASH</t>
  </si>
  <si>
    <t>20/04/18 s hominis and epidermidis on preservation fluid</t>
  </si>
  <si>
    <t>sereprile, lorazepan</t>
  </si>
  <si>
    <t>ni</t>
  </si>
  <si>
    <t>hemorrhoidal bleeding--&gt; hemostatic tamponade + trasfusion // s-t disorientation// biopsy: negative for rejection</t>
  </si>
  <si>
    <t>24/04/18 no</t>
  </si>
  <si>
    <t>Amoxicillin/clavulanic acid</t>
  </si>
  <si>
    <t>pip/taz 4,5/6h</t>
  </si>
  <si>
    <t>HAT and re-OLT on 24.04.18</t>
  </si>
  <si>
    <t>re olt 3122</t>
  </si>
  <si>
    <t>24/04/18 st epidermidis on preservation fluid</t>
  </si>
  <si>
    <t>classic tecnique, moderate bleeding during hepatectomy --&gt; 12EUC; anastomosis and ri-anastomosis of artery</t>
  </si>
  <si>
    <t>right basal pleural effusion and hypodiaphany --&gt; POD2 revision surgery with peritoneal lavage</t>
  </si>
  <si>
    <t>25/04/18 no</t>
  </si>
  <si>
    <t>ascites=3000ml</t>
  </si>
  <si>
    <t>paroxetina, lormetazepam, alprazolam</t>
  </si>
  <si>
    <t>POD7: biopsy --&gt; not rej, preservation injury</t>
  </si>
  <si>
    <t>HAT in OLT 3119</t>
  </si>
  <si>
    <t>adre+desmo</t>
  </si>
  <si>
    <t>27/04/18 st epidermidis on preservation fluid</t>
  </si>
  <si>
    <t>ALCI + NASH</t>
  </si>
  <si>
    <t>pip/taz 4,5g/6h</t>
  </si>
  <si>
    <t>hypertension --&gt; nifedipin + amlodipin</t>
  </si>
  <si>
    <t>02/05/18 st hemoliticus and simulans on preservation fluid</t>
  </si>
  <si>
    <t>ciprofloxacin, ceftriaxone</t>
  </si>
  <si>
    <t>pip/taz 4,5gr/6h</t>
  </si>
  <si>
    <t>hypertension --&gt; nifedipin + clonidin</t>
  </si>
  <si>
    <t>ceftriaxina</t>
  </si>
  <si>
    <t>pip/yaz 4,5gr/6h</t>
  </si>
  <si>
    <t>liver + kidney transplantation; moderate bleeding during hepatectomy (14 EUC); classique L-L</t>
  </si>
  <si>
    <t>subcapsular kidney hematoma</t>
  </si>
  <si>
    <t>Hyperossaliuria</t>
  </si>
  <si>
    <t>11/05/18 st epidermidis on preservation fluid</t>
  </si>
  <si>
    <t>liver + kidney transplantation</t>
  </si>
  <si>
    <t>17/05/18 s hominis on preservation fluid</t>
  </si>
  <si>
    <t>pip/taz 4,5g/g6</t>
  </si>
  <si>
    <t>18/05/18 s marcenses on preservation fluid and blood</t>
  </si>
  <si>
    <t>ciprofloxacin</t>
  </si>
  <si>
    <t>olanzapine, lorazepan</t>
  </si>
  <si>
    <t>desaturation in POD2 --&gt; new intubation; comizial crisis; delirium</t>
  </si>
  <si>
    <t>18/05/18 no</t>
  </si>
  <si>
    <t>clinic rejection --&gt; biopsy: moderate preservation injury</t>
  </si>
  <si>
    <t>24/05/18 st epidermidis and hominis on preservation flui</t>
  </si>
  <si>
    <t>bilateral pleural effusion --&gt; C-PAP</t>
  </si>
  <si>
    <t>PHCC+HCC</t>
  </si>
  <si>
    <t>24/05/18 no</t>
  </si>
  <si>
    <t>Dismetabolic + HCC</t>
  </si>
  <si>
    <t>25/5/18 e coli and citrobacter farneri on preservation fluid</t>
  </si>
  <si>
    <t>amoxicillin+ clavulanic acid</t>
  </si>
  <si>
    <t>hypertension ---&gt; amlodipin; syncope</t>
  </si>
  <si>
    <t>26/05/18 na</t>
  </si>
  <si>
    <t>pip/taz 2,25g/6h</t>
  </si>
  <si>
    <t>temporary porto-caval shunt</t>
  </si>
  <si>
    <t>right basal pleural effusion</t>
  </si>
  <si>
    <t>Polycystic liver and kidney disease + HCC</t>
  </si>
  <si>
    <t>28/05/18 s epidermidis and hominis on preservation fluid</t>
  </si>
  <si>
    <t>MAP drop and emodinamic instability before the clamp --&gt; temporary porto-caval shunt</t>
  </si>
  <si>
    <t>28/05/18 no</t>
  </si>
  <si>
    <t xml:space="preserve">Emodinamic instability --&gt; porto-caval shunt; anastomosis T-T between splenic and common hepatic artery for low pulse in hepatic artery post anastomosis/// external biliary derivation </t>
  </si>
  <si>
    <t>POD2: wall closure and biliary anastomosis</t>
  </si>
  <si>
    <t>29/05/18 s capitis on preservation fluid and str gallolyticus on blood</t>
  </si>
  <si>
    <t xml:space="preserve">at firtst --&gt; arterial anastomosis between donor splenic and recipient common hepatic artery BUT thrombosis --&gt;  arterial anastomosis between recipient splenic and donor common hepatic artery --&gt; low flow in artery --&gt; external biliary derivation </t>
  </si>
  <si>
    <t>POD2: second look and wall closure</t>
  </si>
  <si>
    <t>Biopsy POD5: cholangiolitis, biliary thrombus, raise in cholestasis</t>
  </si>
  <si>
    <t>30/05/18 st epidermidis on preservation fluid</t>
  </si>
  <si>
    <t xml:space="preserve">classic; right surrenalectomy "en block" </t>
  </si>
  <si>
    <t>leukopenia --&gt; stop mmf; anti-viral therapy with entecavir</t>
  </si>
  <si>
    <t>Multifocal epitheliod hemangioendothelioma</t>
  </si>
  <si>
    <t>after arterial anastomosis, no adeguate flow --&gt; iliac artery patch to carry out the anastomosis on sovrarenal aorta</t>
  </si>
  <si>
    <t>POD1: exploratory laparotomy, thrombus in artery --&gt; suffering of biliary anastomosis so, anastomosis abolition and external derivation/// POD5: hja + wall closure /// POD15: put on OLT list</t>
  </si>
  <si>
    <t>common hepatic artery with aneurism --&gt;  T-T anastomosis between right hepatic artery of D and R</t>
  </si>
  <si>
    <t>POD9: macular-papular rush --&gt; resolved with clorphenamin</t>
  </si>
  <si>
    <t>ALCI + PHCC + HCC</t>
  </si>
  <si>
    <t>09/06/18 st simulans on preservation fluid</t>
  </si>
  <si>
    <t>10/06/18 no</t>
  </si>
  <si>
    <t>ceftazidime</t>
  </si>
  <si>
    <t>10/06/18 ent cloacae and staf hominis on preservation fluid</t>
  </si>
  <si>
    <t>amox/clav acid</t>
  </si>
  <si>
    <t>biopsy POD9: no rejection, preservation injury signs; delirium</t>
  </si>
  <si>
    <t>12/06/18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</si>
</sst>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2"/>
      <name val="Calibri"/>
      <family val="2"/>
      <scheme val="minor"/>
    </font>
    <font>
      <sz val="12"/>
      <color rgb="FF000000"/>
      <name val="Calibri"/>
      <family val="2"/>
      <scheme val="minor"/>
    </font>
    <font>
      <strike/>
      <sz val="12"/>
      <color theme="1"/>
      <name val="Calibri"/>
      <family val="2"/>
      <scheme val="minor"/>
    </font>
    <font>
      <sz val="12"/>
      <color theme="1"/>
      <name val="Calibri"/>
      <family val="2"/>
    </font>
    <font>
      <b/>
      <sz val="12"/>
      <color theme="1"/>
      <name val="Calibri"/>
      <family val="2"/>
      <scheme val="minor"/>
    </font>
    <font>
      <b/>
      <sz val="9"/>
      <color indexed="81"/>
      <name val="Tahoma"/>
      <family val="2"/>
    </font>
    <font>
      <sz val="9"/>
      <color indexed="81"/>
      <name val="Tahoma"/>
      <family val="2"/>
    </font>
  </fonts>
  <fills count="11">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8"/>
        <bgColor indexed="64"/>
      </patternFill>
    </fill>
    <fill>
      <patternFill patternType="solid">
        <fgColor rgb="FFCCFFCC"/>
        <bgColor indexed="64"/>
      </patternFill>
    </fill>
    <fill>
      <patternFill patternType="solid">
        <fgColor rgb="FFFF6600"/>
        <bgColor indexed="64"/>
      </patternFill>
    </fill>
    <fill>
      <patternFill patternType="solid">
        <fgColor rgb="FF3FEDFF"/>
        <bgColor indexed="64"/>
      </patternFill>
    </fill>
    <fill>
      <patternFill patternType="solid">
        <fgColor rgb="FF23FF55"/>
        <bgColor indexed="64"/>
      </patternFill>
    </fill>
    <fill>
      <patternFill patternType="solid">
        <fgColor theme="7" tint="0.59999389629810485"/>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1">
    <xf numFmtId="0" fontId="0" fillId="0" borderId="0" xfId="0"/>
    <xf numFmtId="0" fontId="0" fillId="0" borderId="1" xfId="0" applyFill="1" applyBorder="1" applyAlignment="1"/>
    <xf numFmtId="0" fontId="0" fillId="0" borderId="1" xfId="0" applyBorder="1" applyAlignment="1"/>
    <xf numFmtId="1" fontId="0" fillId="0" borderId="1" xfId="0" applyNumberFormat="1" applyBorder="1" applyAlignment="1"/>
    <xf numFmtId="2" fontId="0" fillId="0" borderId="1" xfId="0" applyNumberFormat="1" applyBorder="1" applyAlignment="1"/>
    <xf numFmtId="164" fontId="0" fillId="0" borderId="1" xfId="0" applyNumberFormat="1" applyBorder="1" applyAlignment="1"/>
    <xf numFmtId="1" fontId="0" fillId="0" borderId="1" xfId="0" applyNumberFormat="1" applyFont="1" applyBorder="1" applyAlignment="1"/>
    <xf numFmtId="0" fontId="0" fillId="2" borderId="1" xfId="0" applyFill="1" applyBorder="1" applyAlignment="1"/>
    <xf numFmtId="14" fontId="0" fillId="2" borderId="1" xfId="0" applyNumberFormat="1" applyFill="1" applyBorder="1" applyAlignment="1"/>
    <xf numFmtId="0" fontId="0" fillId="3" borderId="1" xfId="0" applyFill="1" applyBorder="1" applyAlignment="1"/>
    <xf numFmtId="14" fontId="0" fillId="3" borderId="1" xfId="0" applyNumberFormat="1" applyFill="1" applyBorder="1" applyAlignment="1"/>
    <xf numFmtId="0" fontId="0" fillId="4" borderId="1" xfId="0" applyFill="1" applyBorder="1" applyAlignment="1"/>
    <xf numFmtId="0" fontId="0" fillId="5" borderId="1" xfId="0" applyFill="1" applyBorder="1" applyAlignment="1"/>
    <xf numFmtId="1" fontId="0" fillId="5" borderId="1" xfId="0" applyNumberFormat="1" applyFill="1" applyBorder="1" applyAlignment="1"/>
    <xf numFmtId="2" fontId="0" fillId="5" borderId="1" xfId="0" applyNumberFormat="1" applyFill="1" applyBorder="1" applyAlignment="1"/>
    <xf numFmtId="0" fontId="0" fillId="6" borderId="1" xfId="0" applyFill="1" applyBorder="1" applyAlignment="1"/>
    <xf numFmtId="2" fontId="0" fillId="6" borderId="1" xfId="0" applyNumberFormat="1" applyFill="1" applyBorder="1" applyAlignment="1"/>
    <xf numFmtId="0" fontId="0" fillId="7" borderId="1" xfId="0" applyFill="1" applyBorder="1" applyAlignment="1"/>
    <xf numFmtId="1" fontId="0" fillId="7" borderId="1" xfId="0" applyNumberFormat="1" applyFill="1" applyBorder="1" applyAlignment="1"/>
    <xf numFmtId="0" fontId="1" fillId="7" borderId="1" xfId="0" applyFont="1" applyFill="1" applyBorder="1" applyAlignment="1"/>
    <xf numFmtId="2" fontId="0" fillId="7" borderId="1" xfId="0" applyNumberFormat="1" applyFill="1" applyBorder="1" applyAlignment="1"/>
    <xf numFmtId="0" fontId="0" fillId="8" borderId="1" xfId="0" applyFill="1" applyBorder="1" applyAlignment="1"/>
    <xf numFmtId="0" fontId="0" fillId="9" borderId="1" xfId="0" applyFill="1" applyBorder="1" applyAlignment="1"/>
    <xf numFmtId="164" fontId="0" fillId="9" borderId="1" xfId="0" applyNumberFormat="1" applyFill="1" applyBorder="1" applyAlignment="1"/>
    <xf numFmtId="0" fontId="0" fillId="10" borderId="1" xfId="0" applyFill="1" applyBorder="1" applyAlignment="1"/>
    <xf numFmtId="0" fontId="0" fillId="10" borderId="1" xfId="0" applyNumberFormat="1" applyFill="1" applyBorder="1" applyAlignment="1">
      <alignment horizontal="right"/>
    </xf>
    <xf numFmtId="0" fontId="0" fillId="0" borderId="0" xfId="0" applyFill="1"/>
    <xf numFmtId="14" fontId="0" fillId="0" borderId="0" xfId="0" applyNumberFormat="1"/>
    <xf numFmtId="1" fontId="0" fillId="0" borderId="0" xfId="0" applyNumberFormat="1"/>
    <xf numFmtId="2" fontId="0" fillId="0" borderId="0" xfId="0" applyNumberFormat="1"/>
    <xf numFmtId="164" fontId="0" fillId="0" borderId="0" xfId="0" applyNumberFormat="1"/>
    <xf numFmtId="0" fontId="2" fillId="0" borderId="0" xfId="0" applyFont="1" applyAlignment="1">
      <alignment vertical="center"/>
    </xf>
    <xf numFmtId="14" fontId="0" fillId="0" borderId="0" xfId="0" applyNumberFormat="1" applyFill="1"/>
    <xf numFmtId="0" fontId="0" fillId="0" borderId="0" xfId="0" applyNumberFormat="1"/>
    <xf numFmtId="0" fontId="0" fillId="0" borderId="0" xfId="0" applyNumberFormat="1" applyAlignment="1">
      <alignment horizontal="right"/>
    </xf>
    <xf numFmtId="0" fontId="1" fillId="0" borderId="0" xfId="0" applyFont="1" applyFill="1"/>
    <xf numFmtId="1" fontId="0" fillId="0" borderId="0" xfId="0" applyNumberFormat="1" applyFill="1"/>
    <xf numFmtId="2" fontId="0" fillId="0" borderId="0" xfId="0" applyNumberFormat="1" applyFill="1"/>
    <xf numFmtId="164" fontId="0" fillId="0" borderId="0" xfId="0" applyNumberFormat="1" applyFill="1"/>
    <xf numFmtId="0" fontId="2" fillId="0" borderId="0" xfId="0" applyFont="1"/>
    <xf numFmtId="164" fontId="4" fillId="0" borderId="0" xfId="0" applyNumberFormat="1" applyFont="1" applyFill="1"/>
    <xf numFmtId="0" fontId="4" fillId="0" borderId="0" xfId="0" applyFont="1" applyFill="1"/>
    <xf numFmtId="2" fontId="4" fillId="0" borderId="0" xfId="0" applyNumberFormat="1" applyFont="1" applyFill="1"/>
    <xf numFmtId="14" fontId="2" fillId="0" borderId="0" xfId="0" applyNumberFormat="1" applyFont="1"/>
    <xf numFmtId="0" fontId="0" fillId="0" borderId="0" xfId="0" applyNumberFormat="1" applyFill="1" applyAlignment="1">
      <alignment horizontal="right"/>
    </xf>
    <xf numFmtId="0" fontId="0" fillId="0" borderId="0" xfId="0" applyFont="1" applyFill="1"/>
    <xf numFmtId="164" fontId="1" fillId="0" borderId="0" xfId="0" applyNumberFormat="1" applyFont="1" applyFill="1"/>
    <xf numFmtId="0" fontId="1" fillId="0" borderId="0" xfId="0" applyNumberFormat="1" applyFont="1" applyFill="1" applyAlignment="1">
      <alignment horizontal="right"/>
    </xf>
    <xf numFmtId="1" fontId="0" fillId="0" borderId="0" xfId="0" applyNumberFormat="1" applyFill="1" applyBorder="1"/>
    <xf numFmtId="0" fontId="0" fillId="0" borderId="0" xfId="0" applyBorder="1"/>
    <xf numFmtId="0" fontId="0" fillId="0" borderId="0" xfId="0" applyFill="1" applyBorder="1"/>
    <xf numFmtId="0" fontId="3" fillId="0" borderId="0" xfId="0" applyFont="1"/>
    <xf numFmtId="2" fontId="1" fillId="0" borderId="0" xfId="0" applyNumberFormat="1" applyFont="1" applyFill="1"/>
    <xf numFmtId="0" fontId="0" fillId="0" borderId="0" xfId="0" applyNumberFormat="1" applyFill="1"/>
    <xf numFmtId="0" fontId="2" fillId="0" borderId="0" xfId="0" applyFont="1" applyFill="1" applyAlignment="1">
      <alignment vertical="center"/>
    </xf>
    <xf numFmtId="164" fontId="0" fillId="0" borderId="0" xfId="0" applyNumberFormat="1" applyFill="1" applyBorder="1"/>
    <xf numFmtId="0" fontId="0" fillId="0" borderId="0" xfId="0" applyNumberFormat="1" applyFill="1" applyBorder="1" applyAlignment="1">
      <alignment horizontal="right"/>
    </xf>
    <xf numFmtId="0" fontId="0" fillId="0" borderId="0" xfId="0" quotePrefix="1" applyFill="1"/>
    <xf numFmtId="0" fontId="0" fillId="0" borderId="0" xfId="0" applyFill="1" applyAlignment="1">
      <alignment horizontal="left"/>
    </xf>
    <xf numFmtId="14" fontId="1" fillId="0" borderId="0" xfId="0" applyNumberFormat="1" applyFont="1" applyFill="1"/>
    <xf numFmtId="1"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E384F-B675-4FA3-BF76-5D87C8F9C84C}">
  <dimension ref="A1:FW318"/>
  <sheetViews>
    <sheetView tabSelected="1" workbookViewId="0">
      <selection activeCell="FX1" sqref="FX1:FZ1048576"/>
    </sheetView>
  </sheetViews>
  <sheetFormatPr defaultColWidth="12" defaultRowHeight="14.5" x14ac:dyDescent="0.35"/>
  <cols>
    <col min="1" max="1" width="12.08984375" bestFit="1" customWidth="1"/>
    <col min="2" max="3" width="3.81640625" bestFit="1" customWidth="1"/>
    <col min="4" max="5" width="12.08984375" style="28" bestFit="1" customWidth="1"/>
    <col min="6" max="7" width="12.08984375" bestFit="1" customWidth="1"/>
    <col min="8" max="8" width="12.08984375" style="28" bestFit="1" customWidth="1"/>
    <col min="9" max="9" width="12.08984375" style="29" bestFit="1" customWidth="1"/>
    <col min="10" max="10" width="12.08984375" style="30" bestFit="1" customWidth="1"/>
    <col min="11" max="11" width="12.08984375" bestFit="1" customWidth="1"/>
    <col min="13" max="13" width="12.08984375" style="29" bestFit="1" customWidth="1"/>
    <col min="14" max="14" width="12.08984375" style="30" bestFit="1" customWidth="1"/>
    <col min="15" max="15" width="12.08984375" style="29" bestFit="1" customWidth="1"/>
    <col min="16" max="18" width="12.08984375" bestFit="1" customWidth="1"/>
    <col min="19" max="19" width="12.08984375" style="60" bestFit="1" customWidth="1"/>
    <col min="30" max="30" width="13.1796875" style="27" bestFit="1" customWidth="1"/>
    <col min="31" max="31" width="12.08984375" bestFit="1" customWidth="1"/>
    <col min="34" max="34" width="13.1796875" style="27" bestFit="1" customWidth="1"/>
    <col min="35" max="36" width="12.36328125" customWidth="1"/>
    <col min="37" max="37" width="19.7265625" bestFit="1" customWidth="1"/>
    <col min="49" max="49" width="13.7265625" bestFit="1" customWidth="1"/>
    <col min="50" max="50" width="12.08984375" style="28" bestFit="1" customWidth="1"/>
    <col min="51" max="52" width="12" style="28"/>
    <col min="55" max="55" width="3.81640625" bestFit="1" customWidth="1"/>
    <col min="56" max="56" width="15.81640625" bestFit="1" customWidth="1"/>
    <col min="57" max="57" width="15.81640625" customWidth="1"/>
    <col min="61" max="62" width="12.08984375" bestFit="1" customWidth="1"/>
    <col min="63" max="63" width="12.08984375" style="28" bestFit="1" customWidth="1"/>
    <col min="64" max="64" width="12.08984375" style="29" bestFit="1" customWidth="1"/>
    <col min="65" max="65" width="12.08984375" bestFit="1" customWidth="1"/>
    <col min="66" max="66" width="12.08984375" style="29" bestFit="1" customWidth="1"/>
    <col min="67" max="67" width="12.08984375" bestFit="1" customWidth="1"/>
    <col min="69" max="69" width="12.08984375" bestFit="1" customWidth="1"/>
    <col min="72" max="73" width="12.08984375" bestFit="1" customWidth="1"/>
    <col min="75" max="76" width="12.08984375" bestFit="1" customWidth="1"/>
    <col min="80" max="80" width="24.26953125" customWidth="1"/>
    <col min="81" max="81" width="23.453125" customWidth="1"/>
    <col min="82" max="83" width="12.08984375" bestFit="1" customWidth="1"/>
    <col min="84" max="84" width="11.26953125" customWidth="1"/>
    <col min="85" max="85" width="12.08984375" style="29" bestFit="1" customWidth="1"/>
    <col min="86" max="92" width="12.08984375" bestFit="1" customWidth="1"/>
    <col min="94" max="94" width="12.08984375" bestFit="1" customWidth="1"/>
    <col min="95" max="95" width="27.90625" style="28" bestFit="1" customWidth="1"/>
    <col min="96" max="96" width="12.08984375" bestFit="1" customWidth="1"/>
    <col min="98" max="105" width="12.08984375" bestFit="1" customWidth="1"/>
    <col min="106" max="110" width="12.08984375" customWidth="1"/>
    <col min="112" max="119" width="12.08984375" bestFit="1" customWidth="1"/>
    <col min="120" max="120" width="12.08984375" style="29" bestFit="1" customWidth="1"/>
    <col min="121" max="124" width="12.08984375" bestFit="1" customWidth="1"/>
    <col min="125" max="126" width="12.08984375" customWidth="1"/>
    <col min="133" max="133" width="12.08984375" bestFit="1" customWidth="1"/>
    <col min="135" max="148" width="12.08984375" bestFit="1" customWidth="1"/>
    <col min="149" max="151" width="12.08984375" style="30" bestFit="1" customWidth="1"/>
    <col min="152" max="152" width="12" style="30"/>
    <col min="158" max="158" width="12.08984375" style="34" bestFit="1" customWidth="1"/>
    <col min="162" max="162" width="12.08984375" bestFit="1" customWidth="1"/>
    <col min="164" max="165" width="12.08984375" bestFit="1" customWidth="1"/>
    <col min="174" max="174" width="12.08984375" bestFit="1" customWidth="1"/>
    <col min="175" max="175" width="95.81640625" customWidth="1"/>
    <col min="179" max="179" width="13.1796875" style="27" bestFit="1" customWidth="1"/>
  </cols>
  <sheetData>
    <row r="1" spans="1:179" s="2" customFormat="1" ht="15.5" x14ac:dyDescent="0.35">
      <c r="A1" s="1" t="s">
        <v>0</v>
      </c>
      <c r="B1" s="2" t="s">
        <v>1</v>
      </c>
      <c r="C1" s="2" t="s">
        <v>2</v>
      </c>
      <c r="D1" s="3" t="s">
        <v>3</v>
      </c>
      <c r="E1" s="3" t="s">
        <v>4</v>
      </c>
      <c r="F1" s="2" t="s">
        <v>5</v>
      </c>
      <c r="G1" s="2" t="s">
        <v>6</v>
      </c>
      <c r="H1" s="3" t="s">
        <v>7</v>
      </c>
      <c r="I1" s="4" t="s">
        <v>8</v>
      </c>
      <c r="J1" s="5" t="s">
        <v>9</v>
      </c>
      <c r="K1" s="2" t="s">
        <v>10</v>
      </c>
      <c r="L1" s="2" t="s">
        <v>11</v>
      </c>
      <c r="M1" s="4" t="s">
        <v>12</v>
      </c>
      <c r="N1" s="5" t="s">
        <v>13</v>
      </c>
      <c r="O1" s="4" t="s">
        <v>14</v>
      </c>
      <c r="P1" s="2" t="s">
        <v>15</v>
      </c>
      <c r="Q1" s="2" t="s">
        <v>16</v>
      </c>
      <c r="R1" s="2" t="s">
        <v>17</v>
      </c>
      <c r="S1" s="6" t="s">
        <v>18</v>
      </c>
      <c r="T1" s="2" t="s">
        <v>19</v>
      </c>
      <c r="U1" s="2" t="s">
        <v>20</v>
      </c>
      <c r="V1" s="2" t="s">
        <v>21</v>
      </c>
      <c r="W1" s="2" t="s">
        <v>22</v>
      </c>
      <c r="X1" s="2" t="s">
        <v>23</v>
      </c>
      <c r="Y1" s="2" t="s">
        <v>24</v>
      </c>
      <c r="Z1" s="2" t="s">
        <v>25</v>
      </c>
      <c r="AA1" s="2" t="s">
        <v>26</v>
      </c>
      <c r="AB1" s="2" t="s">
        <v>27</v>
      </c>
      <c r="AC1" s="7" t="s">
        <v>28</v>
      </c>
      <c r="AD1" s="8" t="s">
        <v>29</v>
      </c>
      <c r="AE1" s="7" t="s">
        <v>30</v>
      </c>
      <c r="AF1" s="7" t="s">
        <v>31</v>
      </c>
      <c r="AG1" s="9" t="s">
        <v>32</v>
      </c>
      <c r="AH1" s="10" t="s">
        <v>33</v>
      </c>
      <c r="AI1" s="9" t="s">
        <v>34</v>
      </c>
      <c r="AJ1" s="9" t="s">
        <v>35</v>
      </c>
      <c r="AK1" s="11" t="s">
        <v>36</v>
      </c>
      <c r="AL1" s="11" t="s">
        <v>37</v>
      </c>
      <c r="AM1" s="11" t="s">
        <v>38</v>
      </c>
      <c r="AN1" s="11" t="s">
        <v>39</v>
      </c>
      <c r="AO1" s="11" t="s">
        <v>40</v>
      </c>
      <c r="AP1" s="11" t="s">
        <v>41</v>
      </c>
      <c r="AQ1" s="11" t="s">
        <v>42</v>
      </c>
      <c r="AR1" s="11" t="s">
        <v>43</v>
      </c>
      <c r="AS1" s="11" t="s">
        <v>44</v>
      </c>
      <c r="AT1" s="11" t="s">
        <v>45</v>
      </c>
      <c r="AU1" s="11" t="s">
        <v>46</v>
      </c>
      <c r="AV1" s="11" t="s">
        <v>47</v>
      </c>
      <c r="AW1" s="12" t="s">
        <v>48</v>
      </c>
      <c r="AX1" s="13" t="s">
        <v>49</v>
      </c>
      <c r="AY1" s="13" t="s">
        <v>50</v>
      </c>
      <c r="AZ1" s="13" t="s">
        <v>51</v>
      </c>
      <c r="BA1" s="12" t="s">
        <v>52</v>
      </c>
      <c r="BB1" s="12" t="s">
        <v>53</v>
      </c>
      <c r="BC1" s="12" t="s">
        <v>54</v>
      </c>
      <c r="BD1" s="12" t="s">
        <v>55</v>
      </c>
      <c r="BE1" s="12" t="s">
        <v>56</v>
      </c>
      <c r="BF1" s="12" t="s">
        <v>57</v>
      </c>
      <c r="BG1" s="12" t="s">
        <v>58</v>
      </c>
      <c r="BH1" s="12" t="s">
        <v>59</v>
      </c>
      <c r="BI1" s="12" t="s">
        <v>60</v>
      </c>
      <c r="BJ1" s="12" t="s">
        <v>61</v>
      </c>
      <c r="BK1" s="13" t="s">
        <v>62</v>
      </c>
      <c r="BL1" s="14" t="s">
        <v>63</v>
      </c>
      <c r="BM1" s="12" t="s">
        <v>64</v>
      </c>
      <c r="BN1" s="14" t="s">
        <v>65</v>
      </c>
      <c r="BO1" s="12" t="s">
        <v>66</v>
      </c>
      <c r="BP1" s="12" t="s">
        <v>67</v>
      </c>
      <c r="BQ1" s="12" t="s">
        <v>68</v>
      </c>
      <c r="BR1" s="12" t="s">
        <v>69</v>
      </c>
      <c r="BS1" s="12" t="s">
        <v>70</v>
      </c>
      <c r="BT1" s="12" t="s">
        <v>71</v>
      </c>
      <c r="BU1" s="12" t="s">
        <v>72</v>
      </c>
      <c r="BV1" s="12" t="s">
        <v>73</v>
      </c>
      <c r="BW1" s="12" t="s">
        <v>74</v>
      </c>
      <c r="BX1" s="12" t="s">
        <v>75</v>
      </c>
      <c r="BY1" s="12" t="s">
        <v>76</v>
      </c>
      <c r="BZ1" s="12" t="s">
        <v>77</v>
      </c>
      <c r="CA1" s="12" t="s">
        <v>78</v>
      </c>
      <c r="CB1" s="12" t="s">
        <v>79</v>
      </c>
      <c r="CC1" s="12" t="s">
        <v>80</v>
      </c>
      <c r="CD1" s="15" t="s">
        <v>81</v>
      </c>
      <c r="CE1" s="15" t="s">
        <v>82</v>
      </c>
      <c r="CF1" s="15" t="s">
        <v>83</v>
      </c>
      <c r="CG1" s="16" t="s">
        <v>84</v>
      </c>
      <c r="CH1" s="17" t="s">
        <v>85</v>
      </c>
      <c r="CI1" s="17" t="s">
        <v>86</v>
      </c>
      <c r="CJ1" s="17" t="s">
        <v>87</v>
      </c>
      <c r="CK1" s="17" t="s">
        <v>88</v>
      </c>
      <c r="CL1" s="17" t="s">
        <v>89</v>
      </c>
      <c r="CM1" s="17" t="s">
        <v>90</v>
      </c>
      <c r="CN1" s="17" t="s">
        <v>91</v>
      </c>
      <c r="CO1" s="17" t="s">
        <v>92</v>
      </c>
      <c r="CP1" s="17" t="s">
        <v>93</v>
      </c>
      <c r="CQ1" s="18" t="s">
        <v>94</v>
      </c>
      <c r="CR1" s="17" t="s">
        <v>95</v>
      </c>
      <c r="CS1" s="17" t="s">
        <v>96</v>
      </c>
      <c r="CT1" s="17" t="s">
        <v>97</v>
      </c>
      <c r="CU1" s="17" t="s">
        <v>98</v>
      </c>
      <c r="CV1" s="17" t="s">
        <v>99</v>
      </c>
      <c r="CW1" s="17" t="s">
        <v>100</v>
      </c>
      <c r="CX1" s="17" t="s">
        <v>101</v>
      </c>
      <c r="CY1" s="17" t="s">
        <v>102</v>
      </c>
      <c r="CZ1" s="17" t="s">
        <v>103</v>
      </c>
      <c r="DA1" s="19" t="s">
        <v>104</v>
      </c>
      <c r="DB1" s="17" t="s">
        <v>105</v>
      </c>
      <c r="DC1" s="17" t="s">
        <v>106</v>
      </c>
      <c r="DD1" s="17" t="s">
        <v>107</v>
      </c>
      <c r="DE1" s="17" t="s">
        <v>108</v>
      </c>
      <c r="DF1" s="17" t="s">
        <v>109</v>
      </c>
      <c r="DG1" s="17" t="s">
        <v>110</v>
      </c>
      <c r="DH1" s="17" t="s">
        <v>111</v>
      </c>
      <c r="DI1" s="17" t="s">
        <v>112</v>
      </c>
      <c r="DJ1" s="17" t="s">
        <v>113</v>
      </c>
      <c r="DK1" s="17" t="s">
        <v>114</v>
      </c>
      <c r="DL1" s="17" t="s">
        <v>115</v>
      </c>
      <c r="DM1" s="17" t="s">
        <v>116</v>
      </c>
      <c r="DN1" s="17" t="s">
        <v>117</v>
      </c>
      <c r="DO1" s="17" t="s">
        <v>118</v>
      </c>
      <c r="DP1" s="20" t="s">
        <v>119</v>
      </c>
      <c r="DQ1" s="21" t="s">
        <v>120</v>
      </c>
      <c r="DR1" s="21" t="s">
        <v>121</v>
      </c>
      <c r="DS1" s="21" t="s">
        <v>122</v>
      </c>
      <c r="DT1" s="21" t="s">
        <v>123</v>
      </c>
      <c r="DU1" s="21" t="s">
        <v>124</v>
      </c>
      <c r="DV1" s="21" t="s">
        <v>125</v>
      </c>
      <c r="DW1" s="21" t="s">
        <v>126</v>
      </c>
      <c r="DX1" s="21" t="s">
        <v>127</v>
      </c>
      <c r="DY1" s="21" t="s">
        <v>128</v>
      </c>
      <c r="DZ1" s="22" t="s">
        <v>129</v>
      </c>
      <c r="EA1" s="22" t="s">
        <v>130</v>
      </c>
      <c r="EB1" s="22" t="s">
        <v>131</v>
      </c>
      <c r="EC1" s="22" t="s">
        <v>132</v>
      </c>
      <c r="ED1" s="22" t="s">
        <v>133</v>
      </c>
      <c r="EE1" s="22" t="s">
        <v>134</v>
      </c>
      <c r="EF1" s="22" t="s">
        <v>135</v>
      </c>
      <c r="EG1" s="22" t="s">
        <v>136</v>
      </c>
      <c r="EH1" s="22" t="s">
        <v>137</v>
      </c>
      <c r="EI1" s="22" t="s">
        <v>138</v>
      </c>
      <c r="EJ1" s="22" t="s">
        <v>139</v>
      </c>
      <c r="EK1" s="22" t="s">
        <v>140</v>
      </c>
      <c r="EL1" s="22" t="s">
        <v>141</v>
      </c>
      <c r="EM1" s="22" t="s">
        <v>142</v>
      </c>
      <c r="EN1" s="22" t="s">
        <v>143</v>
      </c>
      <c r="EO1" s="22" t="s">
        <v>144</v>
      </c>
      <c r="EP1" s="22" t="s">
        <v>145</v>
      </c>
      <c r="EQ1" s="22" t="s">
        <v>146</v>
      </c>
      <c r="ER1" s="22" t="s">
        <v>147</v>
      </c>
      <c r="ES1" s="23" t="s">
        <v>148</v>
      </c>
      <c r="ET1" s="23" t="s">
        <v>149</v>
      </c>
      <c r="EU1" s="23" t="s">
        <v>150</v>
      </c>
      <c r="EV1" s="23" t="s">
        <v>151</v>
      </c>
      <c r="EW1" s="22" t="s">
        <v>152</v>
      </c>
      <c r="EX1" s="22" t="s">
        <v>153</v>
      </c>
      <c r="EY1" s="22" t="s">
        <v>154</v>
      </c>
      <c r="EZ1" s="24" t="s">
        <v>155</v>
      </c>
      <c r="FA1" s="24" t="s">
        <v>156</v>
      </c>
      <c r="FB1" s="25" t="s">
        <v>157</v>
      </c>
      <c r="FC1" s="24" t="s">
        <v>158</v>
      </c>
      <c r="FD1" s="24" t="s">
        <v>159</v>
      </c>
      <c r="FE1" s="24" t="s">
        <v>160</v>
      </c>
      <c r="FF1" s="24" t="s">
        <v>161</v>
      </c>
      <c r="FG1" s="24" t="s">
        <v>162</v>
      </c>
      <c r="FH1" s="24" t="s">
        <v>163</v>
      </c>
      <c r="FI1" s="24" t="s">
        <v>164</v>
      </c>
      <c r="FJ1" s="24" t="s">
        <v>165</v>
      </c>
      <c r="FK1" s="24" t="s">
        <v>166</v>
      </c>
      <c r="FL1" s="24" t="s">
        <v>167</v>
      </c>
      <c r="FM1" s="24" t="s">
        <v>168</v>
      </c>
      <c r="FN1" s="24" t="s">
        <v>169</v>
      </c>
      <c r="FO1" s="24" t="s">
        <v>170</v>
      </c>
      <c r="FP1" s="24" t="s">
        <v>171</v>
      </c>
      <c r="FQ1" s="24" t="s">
        <v>172</v>
      </c>
      <c r="FR1" s="24" t="s">
        <v>173</v>
      </c>
      <c r="FS1" s="24" t="s">
        <v>174</v>
      </c>
      <c r="FT1" s="7" t="s">
        <v>175</v>
      </c>
      <c r="FU1" s="7" t="s">
        <v>176</v>
      </c>
      <c r="FV1" s="7" t="s">
        <v>177</v>
      </c>
      <c r="FW1" s="8"/>
    </row>
    <row r="2" spans="1:179" ht="15.5" x14ac:dyDescent="0.35">
      <c r="A2" s="26">
        <v>2810</v>
      </c>
      <c r="B2" t="s">
        <v>178</v>
      </c>
      <c r="C2" t="s">
        <v>179</v>
      </c>
      <c r="D2" s="28">
        <v>52.322222222222223</v>
      </c>
      <c r="E2" s="28">
        <v>1</v>
      </c>
      <c r="F2">
        <v>68</v>
      </c>
      <c r="G2">
        <v>162</v>
      </c>
      <c r="H2" s="28">
        <f t="shared" ref="H2:H65" si="0">10000*F2/(G2)^2</f>
        <v>25.910684346898339</v>
      </c>
      <c r="I2" s="29">
        <f t="shared" ref="I2:I65" si="1">0.007184*(G2^0.725)*(F2^0.425)</f>
        <v>1.7261597954709254</v>
      </c>
      <c r="J2" s="30">
        <v>3.2</v>
      </c>
      <c r="K2">
        <v>134</v>
      </c>
      <c r="L2" t="s">
        <v>180</v>
      </c>
      <c r="M2" s="29">
        <v>0.62</v>
      </c>
      <c r="N2" s="30">
        <v>1.1000000000000001</v>
      </c>
      <c r="O2" s="29">
        <v>1.39</v>
      </c>
      <c r="P2">
        <f t="shared" ref="P2:R65" si="2">IF(M2&lt;1,1,M2)</f>
        <v>1</v>
      </c>
      <c r="Q2">
        <f t="shared" si="2"/>
        <v>1.1000000000000001</v>
      </c>
      <c r="R2">
        <f t="shared" si="2"/>
        <v>1.39</v>
      </c>
      <c r="S2" s="31">
        <f>ROUND((6.43+(11.2*LN(IF(R2&lt;1,1,R2)))+(3.78*LN(IF(Q2&lt;1,1,Q2)))+(9.57*LN(IF(U2="yes",4,IF(P2&lt;1,1,P2))))),0)</f>
        <v>10</v>
      </c>
      <c r="T2" t="s">
        <v>181</v>
      </c>
      <c r="U2" t="s">
        <v>181</v>
      </c>
      <c r="V2" t="s">
        <v>182</v>
      </c>
      <c r="W2" t="s">
        <v>181</v>
      </c>
      <c r="X2" t="s">
        <v>181</v>
      </c>
      <c r="Y2" t="s">
        <v>183</v>
      </c>
      <c r="Z2" t="s">
        <v>181</v>
      </c>
      <c r="AA2" t="s">
        <v>181</v>
      </c>
      <c r="AB2" t="s">
        <v>181</v>
      </c>
      <c r="AC2">
        <v>0</v>
      </c>
      <c r="AD2" s="32">
        <v>43186</v>
      </c>
      <c r="AE2">
        <v>741</v>
      </c>
      <c r="AG2">
        <v>0</v>
      </c>
      <c r="AH2" s="27">
        <v>43186</v>
      </c>
      <c r="AI2" s="33">
        <v>741</v>
      </c>
      <c r="AJ2" s="27"/>
      <c r="AK2" t="s">
        <v>42</v>
      </c>
      <c r="AL2" t="s">
        <v>181</v>
      </c>
      <c r="AM2" t="s">
        <v>181</v>
      </c>
      <c r="AN2" t="s">
        <v>181</v>
      </c>
      <c r="AO2" t="s">
        <v>181</v>
      </c>
      <c r="AP2" t="s">
        <v>181</v>
      </c>
      <c r="AQ2" t="s">
        <v>184</v>
      </c>
      <c r="AR2" t="s">
        <v>181</v>
      </c>
      <c r="AS2" t="s">
        <v>181</v>
      </c>
      <c r="AT2" t="s">
        <v>181</v>
      </c>
      <c r="AU2" t="s">
        <v>181</v>
      </c>
      <c r="AV2" t="s">
        <v>181</v>
      </c>
      <c r="AW2" s="27">
        <v>23291</v>
      </c>
      <c r="AX2" s="28">
        <v>52.44166666666667</v>
      </c>
      <c r="AY2" s="28" t="s">
        <v>185</v>
      </c>
      <c r="AZ2" s="28" t="s">
        <v>186</v>
      </c>
      <c r="BA2" t="s">
        <v>178</v>
      </c>
      <c r="BB2" t="s">
        <v>187</v>
      </c>
      <c r="BC2" t="s">
        <v>179</v>
      </c>
      <c r="BD2" t="s">
        <v>188</v>
      </c>
      <c r="BE2" t="s">
        <v>189</v>
      </c>
      <c r="BF2" t="s">
        <v>190</v>
      </c>
      <c r="BG2" t="s">
        <v>181</v>
      </c>
      <c r="BH2" t="s">
        <v>180</v>
      </c>
      <c r="BI2">
        <v>57</v>
      </c>
      <c r="BJ2">
        <v>169</v>
      </c>
      <c r="BK2" s="28">
        <f t="shared" ref="BK2:BK65" si="3">10000*BI2/(BJ2)^2</f>
        <v>19.957284408809215</v>
      </c>
      <c r="BL2" s="29">
        <f t="shared" ref="BL2:BL65" si="4">0.007184*(BJ2^0.725)*(BI2^0.425)</f>
        <v>1.6513190770504611</v>
      </c>
      <c r="BM2">
        <v>148</v>
      </c>
      <c r="BN2" s="29">
        <v>0.66</v>
      </c>
      <c r="BO2">
        <v>2</v>
      </c>
      <c r="BP2" t="s">
        <v>181</v>
      </c>
      <c r="BQ2">
        <v>0</v>
      </c>
      <c r="BR2" t="s">
        <v>184</v>
      </c>
      <c r="BS2" t="s">
        <v>191</v>
      </c>
      <c r="BT2">
        <v>0</v>
      </c>
      <c r="BU2">
        <v>5</v>
      </c>
      <c r="BV2" t="s">
        <v>192</v>
      </c>
      <c r="BW2">
        <v>5</v>
      </c>
      <c r="BX2">
        <v>0</v>
      </c>
      <c r="BY2" t="s">
        <v>193</v>
      </c>
      <c r="BZ2" t="s">
        <v>194</v>
      </c>
      <c r="CA2" t="s">
        <v>195</v>
      </c>
      <c r="CB2">
        <v>0</v>
      </c>
      <c r="CC2">
        <v>0</v>
      </c>
      <c r="CD2">
        <f t="shared" ref="CD2:CD65" si="5">ROUND((S2*AX2),0)</f>
        <v>524</v>
      </c>
      <c r="CE2">
        <f>SUM((IF(D2&lt;40.1,0,(IF(D2&gt;60,3,1)))),(IF(S2&lt;15.1,0,IF(15&lt;S2&lt;25.1,6,IF(25&lt;S2&lt;35.1,11,16)))),(IF(E2=1,0,5)),(IF(CQ2&lt;601,0,1)),(IF(AX2&lt;40.1,0,(IF(AX2&gt;60,2,1)))))</f>
        <v>2</v>
      </c>
      <c r="CF2">
        <f>(IF(AX2&gt;70,3,0))+(IF(10&lt;AX2&lt;20,-2,0))+(IF(BD2="Cerebrovascular",2,0))+(IF(BN2&gt;1.5,2,0))+(IF(CQ2&lt;360,-3,0))+(IF(D2&gt;70,4,0))+(IF(H2&gt;35,2,0))+(IF(E2=2,9,0))+(IF(E2=3,14,0))+(IF(T2="yes",2,0))+(IF(J2&lt;2,2,0))+(IF(U2="yes",3,0))+(IF(V2="hospital",3,0))+(IF(V2="ICU",6,0))+(IF(S2&gt;29,4,0))+(IF(W2="yes",9,0))+(IF(X2="yes",2,0))+(IF(AA2="yes",5,0))+(IF(AB2="yes",6,0))+(IF(Z2="yes",3,0))</f>
        <v>2</v>
      </c>
      <c r="CG2">
        <f>EXP((IF(39&lt;AX2&lt;50,0.154,0))+(IF(49&lt;AX2&lt;60,0.274,0))+(IF(59&lt;AX2&lt;70,0.424,0))+(IF(AX2&gt;69,0.501,0))+(IF(BD2="anoxia",0.079,0))+(IF(BD2="Cerebrovascular",0.145,0))+(IF(BD2="other",0.184,0))+(IF(BB2="African",0.176,0))+(IF(BB2="Other",0.126,0))+(IF(AY2="DCD",0.411,0))+(IF(AZ2="other",0.422,0))+(0.066*((170-BJ2)/10)+(IF(BE2="regional",0.105,0.244))+(0.01*(CQ2/60))))</f>
        <v>1.3834771444300493</v>
      </c>
      <c r="CH2">
        <v>44</v>
      </c>
      <c r="CI2">
        <v>9</v>
      </c>
      <c r="CJ2">
        <v>195</v>
      </c>
      <c r="CK2">
        <v>70</v>
      </c>
      <c r="CL2">
        <v>46</v>
      </c>
      <c r="CM2">
        <v>44</v>
      </c>
      <c r="CN2">
        <v>27</v>
      </c>
      <c r="CO2" t="s">
        <v>196</v>
      </c>
      <c r="CP2">
        <v>38</v>
      </c>
      <c r="CQ2" s="28">
        <f t="shared" ref="CQ2:CQ24" si="6">CH2+CI2+CJ2+CK2+CL2+CM2</f>
        <v>408</v>
      </c>
      <c r="CR2">
        <f t="shared" ref="CR2:CR65" si="7">CN2</f>
        <v>27</v>
      </c>
      <c r="CS2">
        <f t="shared" ref="CS2:CS65" si="8">CH2+CN2</f>
        <v>71</v>
      </c>
      <c r="CT2">
        <f t="shared" ref="CT2:CT65" si="9">CQ2+CR2</f>
        <v>435</v>
      </c>
      <c r="CU2">
        <v>1000</v>
      </c>
      <c r="CV2">
        <v>1500</v>
      </c>
      <c r="CW2">
        <v>7500</v>
      </c>
      <c r="CX2">
        <v>1000</v>
      </c>
      <c r="CY2">
        <v>452</v>
      </c>
      <c r="CZ2">
        <v>3.7</v>
      </c>
      <c r="DA2">
        <v>35</v>
      </c>
      <c r="DB2">
        <v>79</v>
      </c>
      <c r="DC2">
        <v>78</v>
      </c>
      <c r="DD2" s="28">
        <f t="shared" ref="DD2:DD65" si="10">100-(DC2*100/DB2)</f>
        <v>1.2658227848101262</v>
      </c>
      <c r="DF2" t="str">
        <f t="shared" ref="DF2:DF65" si="11">IF(OR(DD2&gt;=30,DE2&gt;5),"yes","no")</f>
        <v>no</v>
      </c>
      <c r="DG2" t="s">
        <v>181</v>
      </c>
      <c r="DH2">
        <v>10</v>
      </c>
      <c r="DI2">
        <v>10</v>
      </c>
      <c r="DJ2">
        <v>0</v>
      </c>
      <c r="DK2">
        <v>8.6999999999999993</v>
      </c>
      <c r="DL2">
        <v>2.6</v>
      </c>
      <c r="DM2">
        <v>9.8000000000000007</v>
      </c>
      <c r="DN2">
        <v>24.1</v>
      </c>
      <c r="DO2">
        <v>1100</v>
      </c>
      <c r="DP2" s="29">
        <f>((DO2/1000)*100)/F2</f>
        <v>1.6176470588235297</v>
      </c>
      <c r="DQ2">
        <v>394</v>
      </c>
      <c r="DR2">
        <v>621</v>
      </c>
      <c r="DS2">
        <v>3.8</v>
      </c>
      <c r="DT2">
        <v>1.1299999999999999</v>
      </c>
      <c r="DU2">
        <v>1.1499999999999999</v>
      </c>
      <c r="DV2">
        <v>1.49</v>
      </c>
      <c r="DW2" t="str">
        <f t="shared" ref="DW2:DW65" si="12">IF(DQ2&gt;1999,"yes",(IF(DR2&gt;1999,"yes",(IF(DS2&gt;9.9,"yes",(IF(DT2&gt;1.6,"yes","no")))))))</f>
        <v>no</v>
      </c>
      <c r="DX2" t="str">
        <f t="shared" ref="DX2:DX8" si="13">IF(OR(DQ2&gt;1999,DR2&gt;1999),IF(OR(DQ2&gt;2999,DR2&gt;2999),IF(OR(DS2&gt;9.9,DT2&gt;1.6),"severe","moderate"),"mild"),"no")</f>
        <v>no</v>
      </c>
      <c r="DY2" t="str">
        <f>IF(OR(DV2&gt;M2*2.9, DV2 &gt; 3.9, FD2="yes"), "3", IF(DV2&gt;M2*1.9, "2", IF(OR(DV2&gt;M2*1.4, DV2&gt;(M2+0.2)), "1", "no")))</f>
        <v>2</v>
      </c>
      <c r="DZ2" t="s">
        <v>181</v>
      </c>
      <c r="EA2" t="s">
        <v>197</v>
      </c>
      <c r="EB2" t="s">
        <v>184</v>
      </c>
      <c r="EC2">
        <v>1000</v>
      </c>
      <c r="ED2" t="s">
        <v>198</v>
      </c>
      <c r="EE2" t="b">
        <v>0</v>
      </c>
      <c r="EF2">
        <v>9.6</v>
      </c>
      <c r="EG2">
        <v>16.399999999999999</v>
      </c>
      <c r="EH2">
        <v>14.5</v>
      </c>
      <c r="EI2">
        <v>9.4</v>
      </c>
      <c r="EJ2">
        <v>9.4</v>
      </c>
      <c r="EK2">
        <v>5.7</v>
      </c>
      <c r="EL2">
        <v>4.9000000000000004</v>
      </c>
      <c r="EM2">
        <v>7.9</v>
      </c>
      <c r="EN2" t="b">
        <v>0</v>
      </c>
      <c r="EO2" t="b">
        <v>0</v>
      </c>
      <c r="EP2" t="b">
        <v>0</v>
      </c>
      <c r="EQ2" t="b">
        <v>0</v>
      </c>
      <c r="ER2" t="b">
        <v>0</v>
      </c>
      <c r="ES2" s="30">
        <f t="shared" ref="ES2:ES65" si="14">AVERAGEIF(EE2:EK2,"&gt;0")</f>
        <v>10.833333333333334</v>
      </c>
      <c r="ET2" s="30">
        <f t="shared" ref="ET2:ET65" si="15">AVERAGEIF(EE2:EN2,"&gt;0")</f>
        <v>9.7250000000000014</v>
      </c>
      <c r="EU2" s="30">
        <f t="shared" ref="EU2:EU65" si="16">AVERAGEIF(EE2:ER2,"&gt;0")</f>
        <v>9.7250000000000014</v>
      </c>
      <c r="EV2" s="30" t="s">
        <v>181</v>
      </c>
      <c r="EW2" t="s">
        <v>197</v>
      </c>
      <c r="EX2" t="s">
        <v>197</v>
      </c>
      <c r="EY2" t="s">
        <v>197</v>
      </c>
      <c r="EZ2" t="s">
        <v>181</v>
      </c>
      <c r="FA2" t="s">
        <v>181</v>
      </c>
      <c r="FB2" s="34">
        <v>2</v>
      </c>
      <c r="FC2" t="s">
        <v>181</v>
      </c>
      <c r="FD2" t="s">
        <v>181</v>
      </c>
      <c r="FE2" t="s">
        <v>181</v>
      </c>
      <c r="FF2">
        <v>6</v>
      </c>
      <c r="FG2" t="s">
        <v>181</v>
      </c>
      <c r="FH2" t="s">
        <v>197</v>
      </c>
      <c r="FI2" t="s">
        <v>197</v>
      </c>
      <c r="FJ2" t="s">
        <v>181</v>
      </c>
      <c r="FK2" t="s">
        <v>184</v>
      </c>
      <c r="FL2" t="s">
        <v>181</v>
      </c>
      <c r="FM2" t="s">
        <v>181</v>
      </c>
      <c r="FN2" t="s">
        <v>181</v>
      </c>
      <c r="FO2" t="s">
        <v>181</v>
      </c>
      <c r="FP2" t="s">
        <v>181</v>
      </c>
      <c r="FQ2" t="s">
        <v>181</v>
      </c>
      <c r="FR2">
        <v>14</v>
      </c>
      <c r="FS2" t="s">
        <v>199</v>
      </c>
      <c r="FT2" t="s">
        <v>181</v>
      </c>
      <c r="FU2">
        <f t="shared" ref="FU2:FU65" si="17">IF(FR2&lt;22,0,IF(DW2="no",0,1))</f>
        <v>0</v>
      </c>
      <c r="FV2">
        <f t="shared" ref="FV2:FV65" si="18">IF(FT2="YES",1,IF(FU2=1,1,0))</f>
        <v>0</v>
      </c>
    </row>
    <row r="3" spans="1:179" ht="15.5" x14ac:dyDescent="0.35">
      <c r="A3" s="26">
        <v>2811</v>
      </c>
      <c r="B3" t="s">
        <v>200</v>
      </c>
      <c r="C3" t="s">
        <v>201</v>
      </c>
      <c r="D3" s="28">
        <v>57.6</v>
      </c>
      <c r="E3" s="28">
        <v>1</v>
      </c>
      <c r="F3">
        <v>77</v>
      </c>
      <c r="G3">
        <v>172</v>
      </c>
      <c r="H3" s="28">
        <f t="shared" si="0"/>
        <v>26.027582477014601</v>
      </c>
      <c r="I3" s="29">
        <f t="shared" si="1"/>
        <v>1.900566219416405</v>
      </c>
      <c r="J3" s="30">
        <v>3.2</v>
      </c>
      <c r="K3">
        <v>125</v>
      </c>
      <c r="L3" t="s">
        <v>180</v>
      </c>
      <c r="M3" s="29">
        <v>0.75</v>
      </c>
      <c r="N3" s="30">
        <v>1.8</v>
      </c>
      <c r="O3" s="29">
        <v>1.76</v>
      </c>
      <c r="P3">
        <f t="shared" si="2"/>
        <v>1</v>
      </c>
      <c r="Q3">
        <f t="shared" si="2"/>
        <v>1.8</v>
      </c>
      <c r="R3">
        <f t="shared" si="2"/>
        <v>1.76</v>
      </c>
      <c r="S3" s="31">
        <f t="shared" ref="S3:S66" si="19">ROUND((6.43+(11.2*LN(IF(R3&lt;1,1,R3)))+(3.78*LN(IF(Q3&lt;1,1,Q3)))+(9.57*LN(IF(U3="yes",4,IF(P3&lt;1,1,P3))))),0)</f>
        <v>15</v>
      </c>
      <c r="T3" t="s">
        <v>181</v>
      </c>
      <c r="U3" t="s">
        <v>181</v>
      </c>
      <c r="V3" t="s">
        <v>182</v>
      </c>
      <c r="W3" t="s">
        <v>181</v>
      </c>
      <c r="X3" t="s">
        <v>181</v>
      </c>
      <c r="Y3" t="s">
        <v>183</v>
      </c>
      <c r="Z3" t="s">
        <v>181</v>
      </c>
      <c r="AA3" t="s">
        <v>184</v>
      </c>
      <c r="AB3" t="s">
        <v>181</v>
      </c>
      <c r="AC3">
        <v>0</v>
      </c>
      <c r="AD3" s="32">
        <v>43186</v>
      </c>
      <c r="AE3">
        <v>737</v>
      </c>
      <c r="AG3">
        <v>0</v>
      </c>
      <c r="AH3" s="27">
        <v>43186</v>
      </c>
      <c r="AI3" s="33">
        <v>737</v>
      </c>
      <c r="AJ3" s="27"/>
      <c r="AK3" t="s">
        <v>41</v>
      </c>
      <c r="AL3" t="s">
        <v>184</v>
      </c>
      <c r="AM3" t="s">
        <v>181</v>
      </c>
      <c r="AN3" t="s">
        <v>181</v>
      </c>
      <c r="AO3" t="s">
        <v>181</v>
      </c>
      <c r="AP3" t="s">
        <v>184</v>
      </c>
      <c r="AQ3" t="s">
        <v>181</v>
      </c>
      <c r="AR3" t="s">
        <v>181</v>
      </c>
      <c r="AS3" t="s">
        <v>181</v>
      </c>
      <c r="AT3" t="s">
        <v>181</v>
      </c>
      <c r="AU3" t="s">
        <v>181</v>
      </c>
      <c r="AV3" t="s">
        <v>181</v>
      </c>
      <c r="AW3" s="27">
        <v>18045</v>
      </c>
      <c r="AX3" s="28">
        <v>66.813888888888883</v>
      </c>
      <c r="AY3" s="28" t="s">
        <v>185</v>
      </c>
      <c r="AZ3" s="28" t="s">
        <v>186</v>
      </c>
      <c r="BA3" t="s">
        <v>200</v>
      </c>
      <c r="BB3" t="s">
        <v>187</v>
      </c>
      <c r="BC3" t="s">
        <v>201</v>
      </c>
      <c r="BD3" t="s">
        <v>188</v>
      </c>
      <c r="BE3" t="s">
        <v>202</v>
      </c>
      <c r="BF3" t="s">
        <v>190</v>
      </c>
      <c r="BG3" t="s">
        <v>181</v>
      </c>
      <c r="BH3" t="s">
        <v>190</v>
      </c>
      <c r="BI3">
        <v>80</v>
      </c>
      <c r="BJ3">
        <v>180</v>
      </c>
      <c r="BK3" s="28">
        <f t="shared" si="3"/>
        <v>24.691358024691358</v>
      </c>
      <c r="BL3" s="29">
        <f t="shared" si="4"/>
        <v>1.9964210222750447</v>
      </c>
      <c r="BM3">
        <v>142</v>
      </c>
      <c r="BN3" s="29">
        <v>0.89</v>
      </c>
      <c r="BO3">
        <v>2</v>
      </c>
      <c r="BP3" t="s">
        <v>181</v>
      </c>
      <c r="BQ3">
        <v>0</v>
      </c>
      <c r="BR3" t="s">
        <v>181</v>
      </c>
      <c r="BS3" t="s">
        <v>181</v>
      </c>
      <c r="BT3">
        <v>0</v>
      </c>
      <c r="BU3">
        <v>0</v>
      </c>
      <c r="BV3" t="s">
        <v>203</v>
      </c>
      <c r="BW3">
        <v>2</v>
      </c>
      <c r="BX3">
        <v>0</v>
      </c>
      <c r="BY3" t="s">
        <v>204</v>
      </c>
      <c r="BZ3" t="s">
        <v>181</v>
      </c>
      <c r="CA3" t="s">
        <v>205</v>
      </c>
      <c r="CB3">
        <v>0</v>
      </c>
      <c r="CC3">
        <v>0</v>
      </c>
      <c r="CD3">
        <f t="shared" si="5"/>
        <v>1002</v>
      </c>
      <c r="CE3">
        <f>SUM((IF(D3&lt;40.1,0,(IF(D3&gt;60,3,1)))),(IF(S3&lt;15.1,0,IF(15&lt;S3&lt;25.1,6,IF(25&lt;S3&lt;35.1,11,16)))),(IF(E3=1,0,5)),(IF(CQ3&lt;601,0,1)),(IF(AX3&lt;40.1,0,(IF(AX3&gt;60,2,1)))))</f>
        <v>3</v>
      </c>
      <c r="CF3">
        <f>(IF(AX3&gt;70,3,0))+(IF(10&lt;AX3&lt;20,-2,0))+(IF(BD3="Cerebrovascular",2,0))+(IF(BN3&gt;1.5,2,0))+(IF(CQ3&lt;360,-3,0))+(IF(D3&gt;70,4,0))+(IF(H3&gt;35,2,0))+(IF(E3=2,9,0))+(IF(E3=3,14,0))+(IF(T3="yes",2,0))+(IF(J3&lt;2,2,0))+(IF(U3="yes",3,0))+(IF(V3="hospital",3,0))+(IF(V3="ICU",6,0))+(IF(S3&gt;29,4,0))+(IF(W3="yes",9,0))+(IF(X3="yes",2,0))+(IF(AA3="yes",5,0))+(IF(AB3="yes",6,0))+(IF(Z3="yes",3,0))</f>
        <v>7</v>
      </c>
      <c r="CG3">
        <f>EXP((IF(39&lt;AX3&lt;50,0.154,0))+(IF(49&lt;AX3&lt;60,0.274,0))+(IF(59&lt;AX3&lt;70,0.424,0))+(IF(AX3&gt;69,0.501,0))+(IF(BD3="anoxia",0.079,0))+(IF(BD3="Cerebrovascular",0.145,0))+(IF(BD3="other",0.184,0))+(IF(BB3="African",0.176,0))+(IF(BB3="Other",0.126,0))+(IF(AY3="DCD",0.411,0))+(IF(AZ3="other",0.422,0))+(0.066*((170-BJ3)/10)+(IF(BE3="regional",0.105,0.244))+(0.01*(CQ3/60))))</f>
        <v>1.5168967963882134</v>
      </c>
      <c r="CH3">
        <v>35</v>
      </c>
      <c r="CI3">
        <v>35</v>
      </c>
      <c r="CJ3">
        <v>270</v>
      </c>
      <c r="CK3">
        <v>170</v>
      </c>
      <c r="CL3">
        <v>5</v>
      </c>
      <c r="CM3">
        <v>47</v>
      </c>
      <c r="CN3">
        <v>23</v>
      </c>
      <c r="CO3" t="s">
        <v>196</v>
      </c>
      <c r="CP3" t="s">
        <v>197</v>
      </c>
      <c r="CQ3" s="28">
        <f t="shared" si="6"/>
        <v>562</v>
      </c>
      <c r="CR3">
        <f t="shared" si="7"/>
        <v>23</v>
      </c>
      <c r="CS3">
        <f t="shared" si="8"/>
        <v>58</v>
      </c>
      <c r="CT3">
        <f t="shared" si="9"/>
        <v>585</v>
      </c>
      <c r="CU3">
        <v>1750</v>
      </c>
      <c r="CV3">
        <v>1500</v>
      </c>
      <c r="CW3">
        <v>5500</v>
      </c>
      <c r="CX3">
        <v>750</v>
      </c>
      <c r="CY3">
        <v>470</v>
      </c>
      <c r="CZ3">
        <v>1.8</v>
      </c>
      <c r="DA3">
        <v>17</v>
      </c>
      <c r="DB3">
        <v>73</v>
      </c>
      <c r="DC3">
        <v>64</v>
      </c>
      <c r="DD3" s="28">
        <f t="shared" si="10"/>
        <v>12.328767123287676</v>
      </c>
      <c r="DF3" t="str">
        <f t="shared" si="11"/>
        <v>no</v>
      </c>
      <c r="DG3" t="s">
        <v>181</v>
      </c>
      <c r="DH3">
        <v>11.7</v>
      </c>
      <c r="DI3">
        <v>4.9000000000000004</v>
      </c>
      <c r="DJ3">
        <v>11</v>
      </c>
      <c r="DK3">
        <v>11</v>
      </c>
      <c r="DL3">
        <v>6.7</v>
      </c>
      <c r="DM3">
        <v>9.8000000000000007</v>
      </c>
      <c r="DN3">
        <v>18</v>
      </c>
      <c r="DO3">
        <v>1620</v>
      </c>
      <c r="DP3" s="29">
        <f>((DO3/1000)*100)/F3</f>
        <v>2.1038961038961039</v>
      </c>
      <c r="DQ3">
        <v>1207</v>
      </c>
      <c r="DR3">
        <v>1273</v>
      </c>
      <c r="DS3">
        <v>1.8</v>
      </c>
      <c r="DT3">
        <v>1.1200000000000001</v>
      </c>
      <c r="DU3">
        <v>1.86</v>
      </c>
      <c r="DV3">
        <v>2.23</v>
      </c>
      <c r="DW3" t="str">
        <f t="shared" si="12"/>
        <v>no</v>
      </c>
      <c r="DX3" t="str">
        <f t="shared" si="13"/>
        <v>no</v>
      </c>
      <c r="DY3" t="str">
        <f>IF(OR(DV3&gt;M3*2.9, DV3 &gt; 3.9, FD3="yes"), "3", IF(DV3&gt;M3*1.9, "2", IF(OR(DV3&gt;M3*1.4, DV3&gt;(M3+0.2)), "1", "no")))</f>
        <v>3</v>
      </c>
      <c r="DZ3" t="s">
        <v>181</v>
      </c>
      <c r="EA3" t="s">
        <v>197</v>
      </c>
      <c r="EB3" t="s">
        <v>184</v>
      </c>
      <c r="EC3">
        <v>1000</v>
      </c>
      <c r="ED3" t="s">
        <v>198</v>
      </c>
      <c r="EE3" t="b">
        <v>0</v>
      </c>
      <c r="EF3">
        <v>4.7</v>
      </c>
      <c r="EG3">
        <v>4.8</v>
      </c>
      <c r="EH3">
        <v>6.7</v>
      </c>
      <c r="EI3">
        <v>5.0999999999999996</v>
      </c>
      <c r="EJ3">
        <v>4.0999999999999996</v>
      </c>
      <c r="EK3">
        <v>5.7</v>
      </c>
      <c r="EL3">
        <v>7.4</v>
      </c>
      <c r="EM3" t="b">
        <v>0</v>
      </c>
      <c r="EN3" t="b">
        <v>0</v>
      </c>
      <c r="EO3" t="b">
        <v>0</v>
      </c>
      <c r="EP3" t="b">
        <v>0</v>
      </c>
      <c r="EQ3" t="b">
        <v>0</v>
      </c>
      <c r="ER3" t="b">
        <v>0</v>
      </c>
      <c r="ES3" s="30">
        <f t="shared" si="14"/>
        <v>5.1833333333333327</v>
      </c>
      <c r="ET3" s="30">
        <f t="shared" si="15"/>
        <v>5.5</v>
      </c>
      <c r="EU3" s="30">
        <f t="shared" si="16"/>
        <v>5.5</v>
      </c>
      <c r="EV3" s="30" t="s">
        <v>181</v>
      </c>
      <c r="EW3" t="s">
        <v>197</v>
      </c>
      <c r="EX3" t="s">
        <v>197</v>
      </c>
      <c r="EY3" t="s">
        <v>197</v>
      </c>
      <c r="EZ3" t="s">
        <v>181</v>
      </c>
      <c r="FA3" t="s">
        <v>181</v>
      </c>
      <c r="FB3" s="34">
        <v>2</v>
      </c>
      <c r="FC3" t="s">
        <v>181</v>
      </c>
      <c r="FD3" t="s">
        <v>181</v>
      </c>
      <c r="FE3" t="s">
        <v>181</v>
      </c>
      <c r="FF3">
        <v>4</v>
      </c>
      <c r="FG3" t="s">
        <v>181</v>
      </c>
      <c r="FH3" t="s">
        <v>197</v>
      </c>
      <c r="FI3" t="s">
        <v>197</v>
      </c>
      <c r="FJ3" t="s">
        <v>181</v>
      </c>
      <c r="FK3" t="s">
        <v>181</v>
      </c>
      <c r="FL3" t="s">
        <v>181</v>
      </c>
      <c r="FM3" t="s">
        <v>181</v>
      </c>
      <c r="FN3" t="s">
        <v>181</v>
      </c>
      <c r="FO3" t="s">
        <v>181</v>
      </c>
      <c r="FP3" t="s">
        <v>181</v>
      </c>
      <c r="FQ3" t="s">
        <v>181</v>
      </c>
      <c r="FR3">
        <v>8</v>
      </c>
      <c r="FS3" t="s">
        <v>199</v>
      </c>
      <c r="FT3" t="s">
        <v>181</v>
      </c>
      <c r="FU3">
        <f t="shared" si="17"/>
        <v>0</v>
      </c>
      <c r="FV3">
        <f t="shared" si="18"/>
        <v>0</v>
      </c>
    </row>
    <row r="4" spans="1:179" ht="15.5" x14ac:dyDescent="0.35">
      <c r="A4" s="26">
        <v>2812</v>
      </c>
      <c r="B4" t="s">
        <v>200</v>
      </c>
      <c r="C4" t="s">
        <v>201</v>
      </c>
      <c r="D4" s="28">
        <v>53.952777777777776</v>
      </c>
      <c r="E4" s="28">
        <v>1</v>
      </c>
      <c r="F4">
        <v>80</v>
      </c>
      <c r="G4">
        <v>172</v>
      </c>
      <c r="H4" s="28">
        <f t="shared" si="0"/>
        <v>27.041644131963224</v>
      </c>
      <c r="I4" s="29">
        <f t="shared" si="1"/>
        <v>1.9316911590423358</v>
      </c>
      <c r="J4" s="30">
        <v>3.29</v>
      </c>
      <c r="K4">
        <v>126</v>
      </c>
      <c r="L4" t="s">
        <v>180</v>
      </c>
      <c r="M4" s="29">
        <v>0.95</v>
      </c>
      <c r="N4" s="30">
        <v>11.4</v>
      </c>
      <c r="O4" s="29">
        <v>1.63</v>
      </c>
      <c r="P4">
        <f t="shared" si="2"/>
        <v>1</v>
      </c>
      <c r="Q4">
        <f t="shared" si="2"/>
        <v>11.4</v>
      </c>
      <c r="R4">
        <f t="shared" si="2"/>
        <v>1.63</v>
      </c>
      <c r="S4" s="31">
        <f t="shared" si="19"/>
        <v>21</v>
      </c>
      <c r="T4" t="s">
        <v>181</v>
      </c>
      <c r="U4" t="s">
        <v>181</v>
      </c>
      <c r="V4" t="s">
        <v>206</v>
      </c>
      <c r="W4" t="s">
        <v>181</v>
      </c>
      <c r="X4" t="s">
        <v>181</v>
      </c>
      <c r="Y4" t="s">
        <v>183</v>
      </c>
      <c r="Z4" t="s">
        <v>184</v>
      </c>
      <c r="AA4" t="s">
        <v>181</v>
      </c>
      <c r="AB4" t="s">
        <v>181</v>
      </c>
      <c r="AC4">
        <v>0</v>
      </c>
      <c r="AD4" s="32">
        <v>43182</v>
      </c>
      <c r="AE4">
        <v>730</v>
      </c>
      <c r="AG4">
        <v>0</v>
      </c>
      <c r="AH4" s="27">
        <v>43182</v>
      </c>
      <c r="AI4" s="33">
        <v>730</v>
      </c>
      <c r="AJ4" s="27"/>
      <c r="AK4" t="s">
        <v>207</v>
      </c>
      <c r="AL4" t="s">
        <v>181</v>
      </c>
      <c r="AM4" t="s">
        <v>181</v>
      </c>
      <c r="AN4" t="s">
        <v>181</v>
      </c>
      <c r="AO4" t="s">
        <v>181</v>
      </c>
      <c r="AP4" t="s">
        <v>184</v>
      </c>
      <c r="AQ4" t="s">
        <v>181</v>
      </c>
      <c r="AR4" t="s">
        <v>181</v>
      </c>
      <c r="AS4" t="s">
        <v>181</v>
      </c>
      <c r="AT4" t="s">
        <v>184</v>
      </c>
      <c r="AU4" t="s">
        <v>181</v>
      </c>
      <c r="AV4" t="s">
        <v>181</v>
      </c>
      <c r="AW4" s="27">
        <v>16682</v>
      </c>
      <c r="AX4" s="28">
        <v>70.558333333333337</v>
      </c>
      <c r="AY4" s="28" t="s">
        <v>185</v>
      </c>
      <c r="AZ4" s="28" t="s">
        <v>186</v>
      </c>
      <c r="BA4" s="28" t="s">
        <v>200</v>
      </c>
      <c r="BB4" s="28" t="s">
        <v>187</v>
      </c>
      <c r="BC4" t="s">
        <v>201</v>
      </c>
      <c r="BD4" s="28" t="s">
        <v>188</v>
      </c>
      <c r="BE4" s="28" t="s">
        <v>202</v>
      </c>
      <c r="BF4" t="s">
        <v>190</v>
      </c>
      <c r="BG4" s="28" t="s">
        <v>181</v>
      </c>
      <c r="BH4" t="s">
        <v>180</v>
      </c>
      <c r="BI4">
        <v>85</v>
      </c>
      <c r="BJ4">
        <v>175</v>
      </c>
      <c r="BK4" s="28">
        <f t="shared" si="3"/>
        <v>27.755102040816325</v>
      </c>
      <c r="BL4" s="29">
        <f t="shared" si="4"/>
        <v>2.0071135940086586</v>
      </c>
      <c r="BM4">
        <v>150</v>
      </c>
      <c r="BN4" s="29">
        <v>0.42</v>
      </c>
      <c r="BO4">
        <v>3</v>
      </c>
      <c r="BP4" t="s">
        <v>181</v>
      </c>
      <c r="BQ4">
        <v>0</v>
      </c>
      <c r="BR4" t="s">
        <v>184</v>
      </c>
      <c r="BS4" t="s">
        <v>191</v>
      </c>
      <c r="BT4">
        <v>15</v>
      </c>
      <c r="BU4">
        <v>0</v>
      </c>
      <c r="BV4" t="s">
        <v>208</v>
      </c>
      <c r="BW4">
        <v>20</v>
      </c>
      <c r="BX4">
        <v>0</v>
      </c>
      <c r="BY4" t="s">
        <v>209</v>
      </c>
      <c r="BZ4" t="s">
        <v>181</v>
      </c>
      <c r="CA4" t="s">
        <v>210</v>
      </c>
      <c r="CB4">
        <v>0</v>
      </c>
      <c r="CC4">
        <v>0</v>
      </c>
      <c r="CD4">
        <f t="shared" si="5"/>
        <v>1482</v>
      </c>
      <c r="CE4">
        <f>SUM((IF(D4&lt;40.1,0,(IF(D4&gt;60,3,1)))),(IF(S4&lt;15.1,0,IF(15&lt;S4&lt;25.1,6,IF(25&lt;S4&lt;35.1,11,16)))),(IF(E4=1,0,5)),(IF(CQ4&lt;601,0,1)),(IF(AX4&lt;40.1,0,(IF(AX4&gt;60,2,1)))))</f>
        <v>19</v>
      </c>
      <c r="CF4">
        <f>(IF(AX4&gt;70,3,0))+(IF(10&lt;AX4&lt;20,-2,0))+(IF(BD4="Cerebrovascular",2,0))+(IF(BN4&gt;1.5,2,0))+(IF(CQ4&lt;360,-3,0))+(IF(D4&gt;70,4,0))+(IF(H4&gt;35,2,0))+(IF(E4=2,9,0))+(IF(E4=3,14,0))+(IF(T4="yes",2,0))+(IF(J4&lt;2,2,0))+(IF(U4="yes",3,0))+(IF(V4="hospital",3,0))+(IF(V4="ICU",6,0))+(IF(S4&gt;29,4,0))+(IF(W4="yes",9,0))+(IF(X4="yes",2,0))+(IF(AA4="yes",5,0))+(IF(AB4="yes",6,0))+(IF(Z4="yes",3,0))</f>
        <v>11</v>
      </c>
      <c r="CG4">
        <f>EXP((IF(39&lt;AX4&lt;50,0.154,0))+(IF(49&lt;AX4&lt;60,0.274,0))+(IF(59&lt;AX4&lt;70,0.424,0))+(IF(AX4&gt;69,0.501,0))+(IF(BD4="anoxia",0.079,0))+(IF(BD4="Cerebrovascular",0.145,0))+(IF(BD4="other",0.184,0))+(IF(BB4="African",0.176,0))+(IF(BB4="Other",0.126,0))+(IF(AY4="DCD",0.411,0))+(IF(AZ4="other",0.422,0))+(0.066*((170-BJ4)/10)+(IF(BE4="regional",0.105,0.244))+(0.01*(CQ4/60))))</f>
        <v>2.5629698062046224</v>
      </c>
      <c r="CH4">
        <v>57</v>
      </c>
      <c r="CI4">
        <v>8</v>
      </c>
      <c r="CJ4">
        <v>225</v>
      </c>
      <c r="CK4">
        <v>110</v>
      </c>
      <c r="CL4">
        <v>51</v>
      </c>
      <c r="CM4">
        <v>54</v>
      </c>
      <c r="CN4">
        <v>18</v>
      </c>
      <c r="CO4" t="s">
        <v>196</v>
      </c>
      <c r="CP4">
        <v>23</v>
      </c>
      <c r="CQ4" s="28">
        <f t="shared" si="6"/>
        <v>505</v>
      </c>
      <c r="CR4">
        <f t="shared" si="7"/>
        <v>18</v>
      </c>
      <c r="CS4">
        <f t="shared" si="8"/>
        <v>75</v>
      </c>
      <c r="CT4">
        <f t="shared" si="9"/>
        <v>523</v>
      </c>
      <c r="CU4">
        <v>2250</v>
      </c>
      <c r="CV4">
        <v>4500</v>
      </c>
      <c r="CW4">
        <v>11500</v>
      </c>
      <c r="CX4">
        <v>3250</v>
      </c>
      <c r="CY4">
        <v>516</v>
      </c>
      <c r="CZ4">
        <v>1.5</v>
      </c>
      <c r="DA4">
        <v>31</v>
      </c>
      <c r="DB4">
        <v>68</v>
      </c>
      <c r="DC4">
        <v>60</v>
      </c>
      <c r="DD4" s="28">
        <f t="shared" si="10"/>
        <v>11.764705882352942</v>
      </c>
      <c r="DF4" t="str">
        <f t="shared" si="11"/>
        <v>no</v>
      </c>
      <c r="DG4" t="s">
        <v>181</v>
      </c>
      <c r="DH4">
        <v>11.3</v>
      </c>
      <c r="DI4">
        <v>2.4</v>
      </c>
      <c r="DJ4">
        <v>3</v>
      </c>
      <c r="DK4">
        <v>7</v>
      </c>
      <c r="DL4">
        <v>0.3</v>
      </c>
      <c r="DM4">
        <v>8.6</v>
      </c>
      <c r="DN4">
        <v>25.2</v>
      </c>
      <c r="DO4">
        <v>1440</v>
      </c>
      <c r="DP4" s="29">
        <f>((DO4/1000)*100)/F4</f>
        <v>1.8</v>
      </c>
      <c r="DQ4">
        <v>2974</v>
      </c>
      <c r="DR4">
        <v>1766</v>
      </c>
      <c r="DS4">
        <v>11.5</v>
      </c>
      <c r="DT4">
        <v>1.18</v>
      </c>
      <c r="DU4">
        <v>2.4500000000000002</v>
      </c>
      <c r="DV4">
        <v>2.5099999999999998</v>
      </c>
      <c r="DW4" t="str">
        <f t="shared" si="12"/>
        <v>yes</v>
      </c>
      <c r="DX4" t="str">
        <f t="shared" si="13"/>
        <v>mild</v>
      </c>
      <c r="DY4" t="str">
        <f>IF(OR(DV4&gt;M4*2.9, DV4 &gt; 3.9, FD4="yes"), "3", IF(DV4&gt;M4*1.9, "2", IF(OR(DV4&gt;M4*1.4, DV4&gt;(M4+0.2)), "1", "no")))</f>
        <v>2</v>
      </c>
      <c r="DZ4" t="s">
        <v>181</v>
      </c>
      <c r="EA4" t="s">
        <v>197</v>
      </c>
      <c r="EB4" t="s">
        <v>184</v>
      </c>
      <c r="EC4">
        <v>1000</v>
      </c>
      <c r="ED4" t="s">
        <v>198</v>
      </c>
      <c r="EE4">
        <v>8.9</v>
      </c>
      <c r="EF4">
        <v>14.2</v>
      </c>
      <c r="EG4">
        <v>12</v>
      </c>
      <c r="EH4">
        <v>6.4</v>
      </c>
      <c r="EI4">
        <v>3.9</v>
      </c>
      <c r="EJ4">
        <v>2.2000000000000002</v>
      </c>
      <c r="EK4">
        <v>2.6</v>
      </c>
      <c r="EL4">
        <v>9.6</v>
      </c>
      <c r="EM4" t="b">
        <v>0</v>
      </c>
      <c r="EN4" t="b">
        <v>0</v>
      </c>
      <c r="EO4" t="b">
        <v>0</v>
      </c>
      <c r="EP4" t="b">
        <v>0</v>
      </c>
      <c r="EQ4" t="b">
        <v>0</v>
      </c>
      <c r="ER4" t="b">
        <v>0</v>
      </c>
      <c r="ES4" s="30">
        <f t="shared" si="14"/>
        <v>7.1714285714285717</v>
      </c>
      <c r="ET4" s="30">
        <f t="shared" si="15"/>
        <v>7.4750000000000005</v>
      </c>
      <c r="EU4" s="30">
        <f t="shared" si="16"/>
        <v>7.4750000000000005</v>
      </c>
      <c r="EV4" s="30" t="s">
        <v>181</v>
      </c>
      <c r="EW4" t="s">
        <v>197</v>
      </c>
      <c r="EX4" t="s">
        <v>197</v>
      </c>
      <c r="EY4" t="s">
        <v>197</v>
      </c>
      <c r="EZ4" t="s">
        <v>181</v>
      </c>
      <c r="FA4" t="s">
        <v>181</v>
      </c>
      <c r="FB4" s="34">
        <v>2</v>
      </c>
      <c r="FC4" t="s">
        <v>181</v>
      </c>
      <c r="FD4" t="s">
        <v>181</v>
      </c>
      <c r="FE4" t="s">
        <v>181</v>
      </c>
      <c r="FF4">
        <v>7</v>
      </c>
      <c r="FG4" t="s">
        <v>181</v>
      </c>
      <c r="FH4" t="s">
        <v>197</v>
      </c>
      <c r="FI4" t="s">
        <v>197</v>
      </c>
      <c r="FJ4" t="s">
        <v>181</v>
      </c>
      <c r="FK4" t="s">
        <v>181</v>
      </c>
      <c r="FL4" t="s">
        <v>181</v>
      </c>
      <c r="FM4" t="s">
        <v>181</v>
      </c>
      <c r="FN4" t="s">
        <v>181</v>
      </c>
      <c r="FO4" t="s">
        <v>181</v>
      </c>
      <c r="FP4" t="s">
        <v>181</v>
      </c>
      <c r="FQ4" t="s">
        <v>181</v>
      </c>
      <c r="FR4">
        <v>11</v>
      </c>
      <c r="FS4" t="s">
        <v>199</v>
      </c>
      <c r="FT4" t="s">
        <v>184</v>
      </c>
      <c r="FU4">
        <f t="shared" si="17"/>
        <v>0</v>
      </c>
      <c r="FV4">
        <f t="shared" si="18"/>
        <v>1</v>
      </c>
    </row>
    <row r="5" spans="1:179" ht="15.5" x14ac:dyDescent="0.35">
      <c r="A5" s="26">
        <v>2813</v>
      </c>
      <c r="B5" t="s">
        <v>200</v>
      </c>
      <c r="C5" t="s">
        <v>201</v>
      </c>
      <c r="D5" s="28">
        <v>49.952777777777776</v>
      </c>
      <c r="E5" s="28">
        <v>1</v>
      </c>
      <c r="F5">
        <v>70</v>
      </c>
      <c r="G5">
        <v>178</v>
      </c>
      <c r="H5" s="28">
        <f t="shared" si="0"/>
        <v>22.093170054286077</v>
      </c>
      <c r="I5" s="29">
        <f t="shared" si="1"/>
        <v>1.8710590432526397</v>
      </c>
      <c r="J5" s="30">
        <v>2.7</v>
      </c>
      <c r="K5">
        <v>136</v>
      </c>
      <c r="L5" t="s">
        <v>180</v>
      </c>
      <c r="M5" s="29">
        <v>0.87</v>
      </c>
      <c r="N5" s="30">
        <v>1.1000000000000001</v>
      </c>
      <c r="O5" s="29">
        <v>1.82</v>
      </c>
      <c r="P5">
        <f t="shared" si="2"/>
        <v>1</v>
      </c>
      <c r="Q5">
        <f t="shared" si="2"/>
        <v>1.1000000000000001</v>
      </c>
      <c r="R5">
        <f t="shared" si="2"/>
        <v>1.82</v>
      </c>
      <c r="S5" s="31">
        <f>ROUND((6.43+(11.2*LN(IF(R5&lt;1,1,R5)))+(3.78*LN(IF(Q5&lt;1,1,Q5)))+(9.57*LN(IF(U5="yes",4,IF(P5&lt;1,1,P5))))),0)</f>
        <v>13</v>
      </c>
      <c r="T5" t="s">
        <v>181</v>
      </c>
      <c r="U5" t="s">
        <v>181</v>
      </c>
      <c r="V5" t="s">
        <v>182</v>
      </c>
      <c r="W5" t="s">
        <v>181</v>
      </c>
      <c r="X5" t="s">
        <v>181</v>
      </c>
      <c r="Y5" t="s">
        <v>183</v>
      </c>
      <c r="Z5" t="s">
        <v>181</v>
      </c>
      <c r="AA5" t="s">
        <v>181</v>
      </c>
      <c r="AB5" t="s">
        <v>181</v>
      </c>
      <c r="AC5">
        <v>0</v>
      </c>
      <c r="AD5" s="27">
        <v>43202</v>
      </c>
      <c r="AE5">
        <v>742</v>
      </c>
      <c r="AG5">
        <v>0</v>
      </c>
      <c r="AH5" s="27">
        <v>43202</v>
      </c>
      <c r="AI5" s="33">
        <v>742</v>
      </c>
      <c r="AJ5" s="27"/>
      <c r="AK5" t="s">
        <v>211</v>
      </c>
      <c r="AL5" t="s">
        <v>184</v>
      </c>
      <c r="AM5" t="s">
        <v>181</v>
      </c>
      <c r="AN5" t="s">
        <v>184</v>
      </c>
      <c r="AO5" t="s">
        <v>184</v>
      </c>
      <c r="AP5" t="s">
        <v>184</v>
      </c>
      <c r="AQ5" t="s">
        <v>181</v>
      </c>
      <c r="AR5" t="s">
        <v>181</v>
      </c>
      <c r="AS5" t="s">
        <v>181</v>
      </c>
      <c r="AT5" t="s">
        <v>181</v>
      </c>
      <c r="AU5" t="s">
        <v>181</v>
      </c>
      <c r="AV5" t="s">
        <v>181</v>
      </c>
      <c r="AW5" s="27">
        <v>22673</v>
      </c>
      <c r="AX5" s="28">
        <v>54.177777777777777</v>
      </c>
      <c r="AY5" s="28" t="s">
        <v>185</v>
      </c>
      <c r="AZ5" s="28" t="s">
        <v>186</v>
      </c>
      <c r="BA5" s="28" t="s">
        <v>178</v>
      </c>
      <c r="BB5" s="28" t="s">
        <v>187</v>
      </c>
      <c r="BC5" s="28" t="s">
        <v>201</v>
      </c>
      <c r="BD5" s="28" t="s">
        <v>188</v>
      </c>
      <c r="BE5" s="28" t="s">
        <v>202</v>
      </c>
      <c r="BF5" t="s">
        <v>190</v>
      </c>
      <c r="BG5" s="28" t="s">
        <v>181</v>
      </c>
      <c r="BH5" s="28" t="s">
        <v>190</v>
      </c>
      <c r="BI5">
        <v>85</v>
      </c>
      <c r="BJ5">
        <v>170</v>
      </c>
      <c r="BK5" s="28">
        <f t="shared" si="3"/>
        <v>29.411764705882351</v>
      </c>
      <c r="BL5" s="29">
        <f t="shared" si="4"/>
        <v>1.9653723193861494</v>
      </c>
      <c r="BM5">
        <v>152</v>
      </c>
      <c r="BN5" s="29">
        <v>4.53</v>
      </c>
      <c r="BO5">
        <v>3</v>
      </c>
      <c r="BP5" t="s">
        <v>184</v>
      </c>
      <c r="BQ5">
        <v>30</v>
      </c>
      <c r="BR5" t="s">
        <v>184</v>
      </c>
      <c r="BS5" t="s">
        <v>212</v>
      </c>
      <c r="BT5" t="s">
        <v>197</v>
      </c>
      <c r="BU5" t="s">
        <v>197</v>
      </c>
      <c r="BV5" t="s">
        <v>208</v>
      </c>
      <c r="BW5">
        <v>60</v>
      </c>
      <c r="BX5">
        <v>0</v>
      </c>
      <c r="BY5" t="s">
        <v>213</v>
      </c>
      <c r="BZ5" t="s">
        <v>214</v>
      </c>
      <c r="CA5" t="s">
        <v>215</v>
      </c>
      <c r="CB5">
        <v>0</v>
      </c>
      <c r="CC5">
        <v>0</v>
      </c>
      <c r="CD5">
        <f t="shared" si="5"/>
        <v>704</v>
      </c>
      <c r="CE5">
        <f>SUM((IF(D5&lt;40.1,0,(IF(D5&gt;60,3,1)))),(IF(S5&lt;15.1,0,IF(15&lt;S5&lt;25.1,6,IF(25&lt;S5&lt;35.1,11,16)))),(IF(E5=1,0,5)),(IF(CQ5&lt;601,0,1)),(IF(AX5&lt;40.1,0,(IF(AX5&gt;60,2,1)))))</f>
        <v>2</v>
      </c>
      <c r="CF5">
        <f>(IF(AX5&gt;70,3,0))+(IF(10&lt;AX5&lt;20,-2,0))+(IF(BD5="Cerebrovascular",2,0))+(IF(BN5&gt;1.5,2,0))+(IF(CQ5&lt;360,-3,0))+(IF(D5&gt;70,4,0))+(IF(H5&gt;35,2,0))+(IF(E5=2,9,0))+(IF(E5=3,14,0))+(IF(T5="yes",2,0))+(IF(J5&lt;2,2,0))+(IF(U5="yes",3,0))+(IF(V5="hospital",3,0))+(IF(V5="ICU",6,0))+(IF(S5&gt;29,4,0))+(IF(W5="yes",9,0))+(IF(X5="yes",2,0))+(IF(AA5="yes",5,0))+(IF(AB5="yes",6,0))+(IF(Z5="yes",3,0))</f>
        <v>4</v>
      </c>
      <c r="CG5">
        <f>EXP((IF(39&lt;AX5&lt;50,0.154,0))+(IF(49&lt;AX5&lt;60,0.274,0))+(IF(59&lt;AX5&lt;70,0.424,0))+(IF(AX5&gt;69,0.501,0))+(IF(BD5="anoxia",0.079,0))+(IF(BD5="Cerebrovascular",0.145,0))+(IF(BD5="other",0.184,0))+(IF(BB5="African",0.176,0))+(IF(BB5="Other",0.126,0))+(IF(AY5="DCD",0.411,0))+(IF(AZ5="other",0.422,0))+(0.066*((170-BJ5)/10)+(IF(BE5="regional",0.105,0.244))+(0.01*(CQ5/60))))</f>
        <v>1.574073218943808</v>
      </c>
      <c r="CH5">
        <v>45</v>
      </c>
      <c r="CI5">
        <v>5</v>
      </c>
      <c r="CJ5">
        <v>195</v>
      </c>
      <c r="CK5">
        <v>77</v>
      </c>
      <c r="CL5">
        <v>43</v>
      </c>
      <c r="CM5">
        <v>23</v>
      </c>
      <c r="CN5">
        <v>27</v>
      </c>
      <c r="CO5" t="s">
        <v>196</v>
      </c>
      <c r="CP5">
        <v>19</v>
      </c>
      <c r="CQ5" s="28">
        <f t="shared" si="6"/>
        <v>388</v>
      </c>
      <c r="CR5">
        <f t="shared" si="7"/>
        <v>27</v>
      </c>
      <c r="CS5">
        <f t="shared" si="8"/>
        <v>72</v>
      </c>
      <c r="CT5">
        <f t="shared" si="9"/>
        <v>415</v>
      </c>
      <c r="CU5">
        <v>500</v>
      </c>
      <c r="CV5">
        <v>2000</v>
      </c>
      <c r="CW5">
        <v>6000</v>
      </c>
      <c r="CX5">
        <v>1250</v>
      </c>
      <c r="CY5">
        <v>555</v>
      </c>
      <c r="CZ5">
        <v>5</v>
      </c>
      <c r="DA5">
        <v>32</v>
      </c>
      <c r="DB5">
        <v>60</v>
      </c>
      <c r="DC5">
        <v>57</v>
      </c>
      <c r="DD5" s="28">
        <f t="shared" si="10"/>
        <v>5</v>
      </c>
      <c r="DF5" t="str">
        <f t="shared" si="11"/>
        <v>no</v>
      </c>
      <c r="DG5" t="s">
        <v>216</v>
      </c>
      <c r="DH5">
        <v>17.3</v>
      </c>
      <c r="DI5">
        <v>5.2</v>
      </c>
      <c r="DJ5">
        <v>2</v>
      </c>
      <c r="DK5">
        <v>3.7</v>
      </c>
      <c r="DL5">
        <v>4</v>
      </c>
      <c r="DM5">
        <v>5.5</v>
      </c>
      <c r="DN5">
        <v>27.5</v>
      </c>
      <c r="DO5">
        <v>1750</v>
      </c>
      <c r="DP5" s="29">
        <f>((DO5/1000)*100)/F5</f>
        <v>2.5</v>
      </c>
      <c r="DQ5">
        <v>4686</v>
      </c>
      <c r="DR5">
        <v>2203</v>
      </c>
      <c r="DS5">
        <v>10.199999999999999</v>
      </c>
      <c r="DT5">
        <v>1.4</v>
      </c>
      <c r="DU5">
        <v>1.33</v>
      </c>
      <c r="DV5">
        <v>1.53</v>
      </c>
      <c r="DW5" t="str">
        <f t="shared" si="12"/>
        <v>yes</v>
      </c>
      <c r="DX5" t="str">
        <f t="shared" si="13"/>
        <v>severe</v>
      </c>
      <c r="DY5" t="str">
        <f>IF(OR(DV5&gt;M5*2.9, DV5 &gt; 3.9, FD5="yes"), "3", IF(DV5&gt;M5*1.9, "2", IF(OR(DV5&gt;M5*1.4, DV5&gt;(M5+0.2)), "1", "no")))</f>
        <v>1</v>
      </c>
      <c r="DZ5" t="s">
        <v>181</v>
      </c>
      <c r="EA5" t="s">
        <v>197</v>
      </c>
      <c r="EB5" t="s">
        <v>184</v>
      </c>
      <c r="EC5">
        <v>1000</v>
      </c>
      <c r="ED5" t="s">
        <v>198</v>
      </c>
      <c r="EE5">
        <v>9.3000000000000007</v>
      </c>
      <c r="EF5">
        <v>15.5</v>
      </c>
      <c r="EG5">
        <v>16.100000000000001</v>
      </c>
      <c r="EH5">
        <v>9.8000000000000007</v>
      </c>
      <c r="EI5">
        <v>5.7</v>
      </c>
      <c r="EJ5">
        <v>4.2</v>
      </c>
      <c r="EK5" t="b">
        <v>0</v>
      </c>
      <c r="EL5">
        <v>1.7</v>
      </c>
      <c r="EM5">
        <v>4.9000000000000004</v>
      </c>
      <c r="EN5">
        <v>5.2</v>
      </c>
      <c r="EO5">
        <v>3.8</v>
      </c>
      <c r="EP5">
        <v>3.8</v>
      </c>
      <c r="EQ5">
        <v>5.5</v>
      </c>
      <c r="ER5">
        <v>10.1</v>
      </c>
      <c r="ES5" s="30">
        <f t="shared" si="14"/>
        <v>10.100000000000001</v>
      </c>
      <c r="ET5" s="30">
        <f t="shared" si="15"/>
        <v>8.0444444444444461</v>
      </c>
      <c r="EU5" s="30">
        <f t="shared" si="16"/>
        <v>7.3538461538461544</v>
      </c>
      <c r="EV5" s="30" t="s">
        <v>181</v>
      </c>
      <c r="EW5" t="s">
        <v>197</v>
      </c>
      <c r="EX5" t="s">
        <v>197</v>
      </c>
      <c r="EY5" s="30" t="s">
        <v>197</v>
      </c>
      <c r="EZ5" s="30" t="s">
        <v>181</v>
      </c>
      <c r="FA5" s="30" t="s">
        <v>184</v>
      </c>
      <c r="FB5" s="34" t="s">
        <v>217</v>
      </c>
      <c r="FC5" s="30" t="s">
        <v>181</v>
      </c>
      <c r="FD5" s="30" t="s">
        <v>181</v>
      </c>
      <c r="FE5" s="30" t="s">
        <v>218</v>
      </c>
      <c r="FF5">
        <v>26</v>
      </c>
      <c r="FG5" s="30" t="s">
        <v>181</v>
      </c>
      <c r="FH5" s="30" t="s">
        <v>197</v>
      </c>
      <c r="FI5" s="30" t="s">
        <v>197</v>
      </c>
      <c r="FJ5" s="30" t="s">
        <v>181</v>
      </c>
      <c r="FK5" s="30" t="s">
        <v>181</v>
      </c>
      <c r="FL5" s="30" t="s">
        <v>181</v>
      </c>
      <c r="FM5" s="30" t="s">
        <v>181</v>
      </c>
      <c r="FN5" s="30" t="s">
        <v>181</v>
      </c>
      <c r="FO5" s="30" t="s">
        <v>181</v>
      </c>
      <c r="FP5" s="30" t="s">
        <v>181</v>
      </c>
      <c r="FQ5" s="30" t="s">
        <v>181</v>
      </c>
      <c r="FR5">
        <v>36</v>
      </c>
      <c r="FS5" s="30" t="s">
        <v>219</v>
      </c>
      <c r="FT5" s="30" t="s">
        <v>181</v>
      </c>
      <c r="FU5">
        <f t="shared" si="17"/>
        <v>1</v>
      </c>
      <c r="FV5">
        <f t="shared" si="18"/>
        <v>1</v>
      </c>
    </row>
    <row r="6" spans="1:179" ht="15.5" x14ac:dyDescent="0.35">
      <c r="A6" s="26">
        <v>2814</v>
      </c>
      <c r="B6" t="s">
        <v>200</v>
      </c>
      <c r="C6" t="s">
        <v>179</v>
      </c>
      <c r="D6" s="28">
        <v>61.594444444444441</v>
      </c>
      <c r="E6" s="28">
        <v>1</v>
      </c>
      <c r="F6">
        <v>61</v>
      </c>
      <c r="G6">
        <v>178</v>
      </c>
      <c r="H6" s="28">
        <f t="shared" si="0"/>
        <v>19.252619618735007</v>
      </c>
      <c r="I6" s="29">
        <f t="shared" si="1"/>
        <v>1.7647614373107563</v>
      </c>
      <c r="J6" s="30">
        <v>3.2</v>
      </c>
      <c r="K6">
        <v>133</v>
      </c>
      <c r="L6" t="s">
        <v>180</v>
      </c>
      <c r="M6" s="29">
        <v>1.31</v>
      </c>
      <c r="N6" s="30">
        <v>31.9</v>
      </c>
      <c r="O6" s="29">
        <v>1.51</v>
      </c>
      <c r="P6">
        <f t="shared" si="2"/>
        <v>1.31</v>
      </c>
      <c r="Q6">
        <f t="shared" si="2"/>
        <v>31.9</v>
      </c>
      <c r="R6">
        <f t="shared" si="2"/>
        <v>1.51</v>
      </c>
      <c r="S6" s="31">
        <f t="shared" si="19"/>
        <v>27</v>
      </c>
      <c r="T6" t="s">
        <v>181</v>
      </c>
      <c r="U6" t="s">
        <v>181</v>
      </c>
      <c r="V6" t="s">
        <v>206</v>
      </c>
      <c r="W6" t="s">
        <v>181</v>
      </c>
      <c r="X6" t="s">
        <v>181</v>
      </c>
      <c r="Y6" t="s">
        <v>183</v>
      </c>
      <c r="Z6" t="s">
        <v>184</v>
      </c>
      <c r="AA6" t="s">
        <v>181</v>
      </c>
      <c r="AB6" t="s">
        <v>181</v>
      </c>
      <c r="AC6">
        <v>0</v>
      </c>
      <c r="AD6" s="27">
        <v>43194</v>
      </c>
      <c r="AE6">
        <v>733</v>
      </c>
      <c r="AG6">
        <v>0</v>
      </c>
      <c r="AH6" s="27">
        <v>43194</v>
      </c>
      <c r="AI6" s="33">
        <v>733</v>
      </c>
      <c r="AJ6" s="27"/>
      <c r="AK6" t="s">
        <v>43</v>
      </c>
      <c r="AL6" t="s">
        <v>181</v>
      </c>
      <c r="AM6" t="s">
        <v>181</v>
      </c>
      <c r="AN6" t="s">
        <v>181</v>
      </c>
      <c r="AO6" t="s">
        <v>181</v>
      </c>
      <c r="AP6" t="s">
        <v>181</v>
      </c>
      <c r="AQ6" t="s">
        <v>181</v>
      </c>
      <c r="AR6" t="s">
        <v>184</v>
      </c>
      <c r="AS6" t="s">
        <v>181</v>
      </c>
      <c r="AT6" t="s">
        <v>181</v>
      </c>
      <c r="AU6" t="s">
        <v>181</v>
      </c>
      <c r="AV6" t="s">
        <v>181</v>
      </c>
      <c r="AW6" s="27">
        <v>29377</v>
      </c>
      <c r="AX6" s="28">
        <v>35.822222222222223</v>
      </c>
      <c r="AY6" s="28" t="s">
        <v>185</v>
      </c>
      <c r="AZ6" s="28" t="s">
        <v>186</v>
      </c>
      <c r="BA6" t="s">
        <v>200</v>
      </c>
      <c r="BB6" s="28" t="s">
        <v>187</v>
      </c>
      <c r="BC6" t="s">
        <v>179</v>
      </c>
      <c r="BD6" t="s">
        <v>220</v>
      </c>
      <c r="BE6" t="s">
        <v>189</v>
      </c>
      <c r="BF6" t="s">
        <v>190</v>
      </c>
      <c r="BG6" t="s">
        <v>181</v>
      </c>
      <c r="BH6" t="s">
        <v>180</v>
      </c>
      <c r="BI6">
        <v>65</v>
      </c>
      <c r="BJ6">
        <v>160</v>
      </c>
      <c r="BK6" s="28">
        <f t="shared" si="3"/>
        <v>25.390625</v>
      </c>
      <c r="BL6" s="29">
        <f t="shared" si="4"/>
        <v>1.6781913863486266</v>
      </c>
      <c r="BM6">
        <v>156</v>
      </c>
      <c r="BN6" s="29">
        <v>0.3</v>
      </c>
      <c r="BO6">
        <v>2</v>
      </c>
      <c r="BP6" t="s">
        <v>181</v>
      </c>
      <c r="BQ6">
        <v>0</v>
      </c>
      <c r="BR6" t="s">
        <v>184</v>
      </c>
      <c r="BS6" t="s">
        <v>191</v>
      </c>
      <c r="BT6">
        <v>5</v>
      </c>
      <c r="BU6">
        <v>70</v>
      </c>
      <c r="BV6" t="s">
        <v>203</v>
      </c>
      <c r="BW6">
        <v>5</v>
      </c>
      <c r="BX6">
        <v>0</v>
      </c>
      <c r="BY6" t="s">
        <v>221</v>
      </c>
      <c r="BZ6" t="s">
        <v>181</v>
      </c>
      <c r="CA6" t="s">
        <v>222</v>
      </c>
      <c r="CB6">
        <v>0</v>
      </c>
      <c r="CC6">
        <v>0</v>
      </c>
      <c r="CD6">
        <f t="shared" si="5"/>
        <v>967</v>
      </c>
      <c r="CE6">
        <f>SUM((IF(D6&lt;40.1,0,(IF(D6&gt;60,3,1)))),(IF(S6&lt;15.1,0,IF(15&lt;S6&lt;25.1,6,IF(25&lt;S6&lt;35.1,11,16)))),(IF(E6=1,0,5)),(IF(CQ6&lt;601,0,1)),(IF(AX6&lt;40.1,0,(IF(AX6&gt;60,2,1)))))</f>
        <v>19</v>
      </c>
      <c r="CF6">
        <f>(IF(AX6&gt;70,3,0))+(IF(10&lt;AX6&lt;20,-2,0))+(IF(BD6="Cerebrovascular",2,0))+(IF(BN6&gt;1.5,2,0))+(IF(CQ6&lt;360,-3,0))+(IF(D6&gt;70,4,0))+(IF(H6&gt;35,2,0))+(IF(E6=2,9,0))+(IF(E6=3,14,0))+(IF(T6="yes",2,0))+(IF(J6&lt;2,2,0))+(IF(U6="yes",3,0))+(IF(V6="hospital",3,0))+(IF(V6="ICU",6,0))+(IF(S6&gt;29,4,0))+(IF(W6="yes",9,0))+(IF(X6="yes",2,0))+(IF(AA6="yes",5,0))+(IF(AB6="yes",6,0))+(IF(Z6="yes",3,0))</f>
        <v>6</v>
      </c>
      <c r="CG6">
        <f>EXP((IF(39&lt;AX6&lt;50,0.154,0))+(IF(49&lt;AX6&lt;60,0.274,0))+(IF(59&lt;AX6&lt;70,0.424,0))+(IF(AX6&gt;69,0.501,0))+(IF(BD6="anoxia",0.079,0))+(IF(BD6="Cerebrovascular",0.145,0))+(IF(BD6="other",0.184,0))+(IF(BB6="African",0.176,0))+(IF(BB6="Other",0.126,0))+(IF(AY6="DCD",0.411,0))+(IF(AZ6="other",0.422,0))+(0.066*((170-BJ6)/10)+(IF(BE6="regional",0.105,0.244))+(0.01*(CQ6/60))))</f>
        <v>1.2613299329663257</v>
      </c>
      <c r="CH6">
        <v>90</v>
      </c>
      <c r="CI6">
        <v>5</v>
      </c>
      <c r="CJ6">
        <v>82</v>
      </c>
      <c r="CK6">
        <v>113</v>
      </c>
      <c r="CL6">
        <v>44</v>
      </c>
      <c r="CM6">
        <v>33</v>
      </c>
      <c r="CN6">
        <v>21</v>
      </c>
      <c r="CO6" t="s">
        <v>196</v>
      </c>
      <c r="CP6">
        <v>41</v>
      </c>
      <c r="CQ6" s="28">
        <f t="shared" si="6"/>
        <v>367</v>
      </c>
      <c r="CR6">
        <f t="shared" si="7"/>
        <v>21</v>
      </c>
      <c r="CS6">
        <f t="shared" si="8"/>
        <v>111</v>
      </c>
      <c r="CT6">
        <f t="shared" si="9"/>
        <v>388</v>
      </c>
      <c r="CU6">
        <v>1000</v>
      </c>
      <c r="CV6">
        <v>1500</v>
      </c>
      <c r="CW6">
        <v>12000</v>
      </c>
      <c r="CX6">
        <v>3000</v>
      </c>
      <c r="CY6">
        <v>411</v>
      </c>
      <c r="CZ6">
        <v>4</v>
      </c>
      <c r="DA6">
        <v>29</v>
      </c>
      <c r="DB6">
        <v>63</v>
      </c>
      <c r="DC6">
        <v>48</v>
      </c>
      <c r="DD6" s="28">
        <f t="shared" si="10"/>
        <v>23.80952380952381</v>
      </c>
      <c r="DE6">
        <v>12</v>
      </c>
      <c r="DF6" t="str">
        <f t="shared" si="11"/>
        <v>yes</v>
      </c>
      <c r="DG6" t="s">
        <v>223</v>
      </c>
      <c r="DH6">
        <v>15.4</v>
      </c>
      <c r="DI6">
        <v>9.5</v>
      </c>
      <c r="DJ6">
        <v>2.2000000000000002</v>
      </c>
      <c r="DK6">
        <v>8.3000000000000007</v>
      </c>
      <c r="DL6">
        <v>4.3</v>
      </c>
      <c r="DM6" t="s">
        <v>197</v>
      </c>
      <c r="DN6" t="s">
        <v>197</v>
      </c>
      <c r="DO6">
        <v>1580</v>
      </c>
      <c r="DP6" s="29">
        <f>((DO6/1000)*100)/F6</f>
        <v>2.5901639344262297</v>
      </c>
      <c r="DQ6">
        <v>673</v>
      </c>
      <c r="DR6">
        <v>450</v>
      </c>
      <c r="DS6">
        <v>4.7</v>
      </c>
      <c r="DT6">
        <v>1.05</v>
      </c>
      <c r="DU6">
        <v>1.84</v>
      </c>
      <c r="DV6">
        <v>2.09</v>
      </c>
      <c r="DW6" t="str">
        <f t="shared" si="12"/>
        <v>no</v>
      </c>
      <c r="DX6" t="str">
        <f t="shared" si="13"/>
        <v>no</v>
      </c>
      <c r="DY6" t="str">
        <f>IF(OR(DV6&gt;M6*2.9, DV6 &gt; 3.9, FD6="yes"), "3", IF(DV6&gt;M6*1.9, "2", IF(OR(DV6&gt;M6*1.4, DV6&gt;(M6+0.2)), "1", "no")))</f>
        <v>1</v>
      </c>
      <c r="DZ6" t="s">
        <v>181</v>
      </c>
      <c r="EA6" t="s">
        <v>197</v>
      </c>
      <c r="EB6" t="s">
        <v>184</v>
      </c>
      <c r="EC6">
        <v>1000</v>
      </c>
      <c r="ED6" t="s">
        <v>198</v>
      </c>
      <c r="EE6" t="b">
        <v>0</v>
      </c>
      <c r="EF6">
        <v>7.4</v>
      </c>
      <c r="EG6">
        <v>4</v>
      </c>
      <c r="EH6">
        <v>5.0999999999999996</v>
      </c>
      <c r="EI6">
        <v>4.5999999999999996</v>
      </c>
      <c r="EJ6">
        <v>6.1</v>
      </c>
      <c r="EK6">
        <v>8.1999999999999993</v>
      </c>
      <c r="EL6">
        <v>10.1</v>
      </c>
      <c r="EM6">
        <v>4.7</v>
      </c>
      <c r="EN6" t="b">
        <v>0</v>
      </c>
      <c r="EO6" t="b">
        <v>0</v>
      </c>
      <c r="EP6" t="b">
        <v>0</v>
      </c>
      <c r="EQ6" t="b">
        <v>0</v>
      </c>
      <c r="ER6" t="b">
        <v>0</v>
      </c>
      <c r="ES6" s="30">
        <f t="shared" si="14"/>
        <v>5.9000000000000012</v>
      </c>
      <c r="ET6" s="30">
        <f t="shared" si="15"/>
        <v>6.2750000000000012</v>
      </c>
      <c r="EU6" s="30">
        <f t="shared" si="16"/>
        <v>6.2750000000000012</v>
      </c>
      <c r="EV6" s="30" t="s">
        <v>181</v>
      </c>
      <c r="EW6" t="s">
        <v>197</v>
      </c>
      <c r="EX6" t="s">
        <v>197</v>
      </c>
      <c r="EY6" t="s">
        <v>197</v>
      </c>
      <c r="EZ6" t="s">
        <v>181</v>
      </c>
      <c r="FA6" t="s">
        <v>181</v>
      </c>
      <c r="FB6" s="34">
        <v>2</v>
      </c>
      <c r="FC6" t="s">
        <v>181</v>
      </c>
      <c r="FD6" t="s">
        <v>181</v>
      </c>
      <c r="FE6" t="s">
        <v>181</v>
      </c>
      <c r="FF6">
        <v>4</v>
      </c>
      <c r="FG6" t="s">
        <v>181</v>
      </c>
      <c r="FH6" t="s">
        <v>197</v>
      </c>
      <c r="FI6" t="s">
        <v>197</v>
      </c>
      <c r="FJ6" t="s">
        <v>181</v>
      </c>
      <c r="FK6" t="s">
        <v>181</v>
      </c>
      <c r="FL6" t="s">
        <v>181</v>
      </c>
      <c r="FM6" t="s">
        <v>181</v>
      </c>
      <c r="FN6" t="s">
        <v>181</v>
      </c>
      <c r="FO6" t="s">
        <v>181</v>
      </c>
      <c r="FP6" t="s">
        <v>181</v>
      </c>
      <c r="FQ6" t="s">
        <v>181</v>
      </c>
      <c r="FR6">
        <v>12</v>
      </c>
      <c r="FS6" t="s">
        <v>199</v>
      </c>
      <c r="FT6" t="s">
        <v>184</v>
      </c>
      <c r="FU6">
        <f t="shared" si="17"/>
        <v>0</v>
      </c>
      <c r="FV6">
        <f t="shared" si="18"/>
        <v>1</v>
      </c>
    </row>
    <row r="7" spans="1:179" ht="15.5" x14ac:dyDescent="0.35">
      <c r="A7" s="26">
        <v>2815</v>
      </c>
      <c r="B7" t="s">
        <v>200</v>
      </c>
      <c r="C7" t="s">
        <v>179</v>
      </c>
      <c r="D7" s="28">
        <v>54.783333333333331</v>
      </c>
      <c r="E7" s="28">
        <v>1</v>
      </c>
      <c r="F7">
        <v>92</v>
      </c>
      <c r="G7">
        <v>184</v>
      </c>
      <c r="H7" s="28">
        <f t="shared" si="0"/>
        <v>27.173913043478262</v>
      </c>
      <c r="I7" s="29">
        <f t="shared" si="1"/>
        <v>2.1526284310441501</v>
      </c>
      <c r="J7" s="30">
        <v>2.8</v>
      </c>
      <c r="K7">
        <v>137</v>
      </c>
      <c r="L7" t="s">
        <v>180</v>
      </c>
      <c r="M7" s="29">
        <v>0.79</v>
      </c>
      <c r="N7" s="30">
        <v>3.5</v>
      </c>
      <c r="O7" s="29">
        <v>1.51</v>
      </c>
      <c r="P7">
        <f t="shared" si="2"/>
        <v>1</v>
      </c>
      <c r="Q7">
        <f t="shared" si="2"/>
        <v>3.5</v>
      </c>
      <c r="R7">
        <f t="shared" si="2"/>
        <v>1.51</v>
      </c>
      <c r="S7" s="31">
        <f>ROUND((6.43+(11.2*LN(IF(R7&lt;1,1,R7)))+(3.78*LN(IF(Q7&lt;1,1,Q7)))+(9.57*LN(IF(U7="yes",4,IF(P7&lt;1,1,P7))))),0)</f>
        <v>16</v>
      </c>
      <c r="T7" t="s">
        <v>181</v>
      </c>
      <c r="U7" t="s">
        <v>181</v>
      </c>
      <c r="V7" t="s">
        <v>182</v>
      </c>
      <c r="W7" t="s">
        <v>181</v>
      </c>
      <c r="X7" t="s">
        <v>181</v>
      </c>
      <c r="Y7" t="s">
        <v>183</v>
      </c>
      <c r="Z7" t="s">
        <v>181</v>
      </c>
      <c r="AA7" t="s">
        <v>181</v>
      </c>
      <c r="AB7" t="s">
        <v>181</v>
      </c>
      <c r="AC7">
        <v>0</v>
      </c>
      <c r="AD7" s="27">
        <v>43196</v>
      </c>
      <c r="AE7">
        <v>731</v>
      </c>
      <c r="AG7">
        <v>0</v>
      </c>
      <c r="AH7" s="27">
        <v>43196</v>
      </c>
      <c r="AI7" s="33">
        <v>731</v>
      </c>
      <c r="AJ7" s="27"/>
      <c r="AK7" t="s">
        <v>224</v>
      </c>
      <c r="AL7" t="s">
        <v>184</v>
      </c>
      <c r="AM7" t="s">
        <v>184</v>
      </c>
      <c r="AN7" t="s">
        <v>181</v>
      </c>
      <c r="AO7" t="s">
        <v>181</v>
      </c>
      <c r="AP7" t="s">
        <v>184</v>
      </c>
      <c r="AQ7" t="s">
        <v>181</v>
      </c>
      <c r="AR7" t="s">
        <v>181</v>
      </c>
      <c r="AS7" t="s">
        <v>181</v>
      </c>
      <c r="AT7" t="s">
        <v>181</v>
      </c>
      <c r="AU7" t="s">
        <v>181</v>
      </c>
      <c r="AV7" t="s">
        <v>181</v>
      </c>
      <c r="AW7" s="27">
        <v>30202</v>
      </c>
      <c r="AX7" s="28">
        <v>33.575000000000003</v>
      </c>
      <c r="AY7" s="28" t="s">
        <v>185</v>
      </c>
      <c r="AZ7" s="28" t="s">
        <v>186</v>
      </c>
      <c r="BA7" s="28" t="s">
        <v>200</v>
      </c>
      <c r="BB7" s="28" t="s">
        <v>187</v>
      </c>
      <c r="BC7" s="28" t="s">
        <v>179</v>
      </c>
      <c r="BD7" s="28" t="s">
        <v>188</v>
      </c>
      <c r="BE7" s="28" t="s">
        <v>189</v>
      </c>
      <c r="BF7" t="s">
        <v>190</v>
      </c>
      <c r="BG7" s="28" t="s">
        <v>181</v>
      </c>
      <c r="BH7" s="28" t="s">
        <v>180</v>
      </c>
      <c r="BI7">
        <v>90</v>
      </c>
      <c r="BJ7">
        <v>185</v>
      </c>
      <c r="BK7" s="28">
        <f t="shared" si="3"/>
        <v>26.296566837107378</v>
      </c>
      <c r="BL7" s="29">
        <f t="shared" si="4"/>
        <v>2.1410109736858627</v>
      </c>
      <c r="BM7">
        <v>155</v>
      </c>
      <c r="BN7" s="29">
        <v>0.78</v>
      </c>
      <c r="BO7">
        <v>4</v>
      </c>
      <c r="BP7" t="s">
        <v>181</v>
      </c>
      <c r="BQ7">
        <v>0</v>
      </c>
      <c r="BR7" t="s">
        <v>184</v>
      </c>
      <c r="BS7" t="s">
        <v>225</v>
      </c>
      <c r="BT7">
        <v>15</v>
      </c>
      <c r="BU7">
        <v>30</v>
      </c>
      <c r="BV7" t="s">
        <v>203</v>
      </c>
      <c r="BW7">
        <v>10</v>
      </c>
      <c r="BX7">
        <v>0</v>
      </c>
      <c r="BY7" t="s">
        <v>226</v>
      </c>
      <c r="BZ7" t="s">
        <v>227</v>
      </c>
      <c r="CA7" t="s">
        <v>228</v>
      </c>
      <c r="CB7">
        <v>0</v>
      </c>
      <c r="CC7">
        <v>0</v>
      </c>
      <c r="CD7">
        <f t="shared" si="5"/>
        <v>537</v>
      </c>
      <c r="CE7">
        <f>SUM((IF(D7&lt;40.1,0,(IF(D7&gt;60,3,1)))),(IF(S7&lt;15.1,0,IF(15&lt;S7&lt;25.1,6,IF(25&lt;S7&lt;35.1,11,16)))),(IF(E7=1,0,5)),(IF(CQ7&lt;601,0,1)),(IF(AX7&lt;40.1,0,(IF(AX7&gt;60,2,1)))))</f>
        <v>17</v>
      </c>
      <c r="CF7">
        <f>(IF(AX7&gt;70,3,0))+(IF(10&lt;AX7&lt;20,-2,0))+(IF(BD7="Cerebrovascular",2,0))+(IF(BN7&gt;1.5,2,0))+(IF(CQ7&lt;360,-3,0))+(IF(D7&gt;70,4,0))+(IF(H7&gt;35,2,0))+(IF(E7=2,9,0))+(IF(E7=3,14,0))+(IF(T7="yes",2,0))+(IF(J7&lt;2,2,0))+(IF(U7="yes",3,0))+(IF(V7="hospital",3,0))+(IF(V7="ICU",6,0))+(IF(S7&gt;29,4,0))+(IF(W7="yes",9,0))+(IF(X7="yes",2,0))+(IF(AA7="yes",5,0))+(IF(AB7="yes",6,0))+(IF(Z7="yes",3,0))</f>
        <v>-1</v>
      </c>
      <c r="CG7">
        <f>EXP((IF(39&lt;AX7&lt;50,0.154,0))+(IF(49&lt;AX7&lt;60,0.274,0))+(IF(59&lt;AX7&lt;70,0.424,0))+(IF(AX7&gt;69,0.501,0))+(IF(BD7="anoxia",0.079,0))+(IF(BD7="Cerebrovascular",0.145,0))+(IF(BD7="other",0.184,0))+(IF(BB7="African",0.176,0))+(IF(BB7="Other",0.126,0))+(IF(AY7="DCD",0.411,0))+(IF(AZ7="other",0.422,0))+(0.066*((170-BJ7)/10)+(IF(BE7="regional",0.105,0.244))+(0.01*(CQ7/60))))</f>
        <v>1.2167296767156843</v>
      </c>
      <c r="CH7">
        <v>52</v>
      </c>
      <c r="CI7">
        <v>10</v>
      </c>
      <c r="CJ7">
        <v>105</v>
      </c>
      <c r="CK7">
        <v>104</v>
      </c>
      <c r="CL7">
        <v>0</v>
      </c>
      <c r="CM7">
        <v>0</v>
      </c>
      <c r="CN7">
        <v>47</v>
      </c>
      <c r="CO7" t="s">
        <v>196</v>
      </c>
      <c r="CP7">
        <v>33</v>
      </c>
      <c r="CQ7" s="28">
        <f t="shared" si="6"/>
        <v>271</v>
      </c>
      <c r="CR7">
        <f t="shared" si="7"/>
        <v>47</v>
      </c>
      <c r="CS7">
        <f t="shared" si="8"/>
        <v>99</v>
      </c>
      <c r="CT7">
        <f t="shared" si="9"/>
        <v>318</v>
      </c>
      <c r="CU7">
        <v>3500</v>
      </c>
      <c r="CV7">
        <v>0</v>
      </c>
      <c r="CW7">
        <v>11000</v>
      </c>
      <c r="CX7">
        <v>2000</v>
      </c>
      <c r="CY7">
        <v>378</v>
      </c>
      <c r="CZ7">
        <v>1</v>
      </c>
      <c r="DA7">
        <v>12</v>
      </c>
      <c r="DB7">
        <v>90</v>
      </c>
      <c r="DC7">
        <v>90</v>
      </c>
      <c r="DD7" s="28">
        <f t="shared" si="10"/>
        <v>0</v>
      </c>
      <c r="DF7" t="str">
        <f t="shared" si="11"/>
        <v>no</v>
      </c>
      <c r="DG7" t="s">
        <v>223</v>
      </c>
      <c r="DH7">
        <v>8.3000000000000007</v>
      </c>
      <c r="DI7">
        <v>8.4</v>
      </c>
      <c r="DJ7">
        <v>7.2</v>
      </c>
      <c r="DK7">
        <v>9</v>
      </c>
      <c r="DL7">
        <v>9</v>
      </c>
      <c r="DM7">
        <v>7.2</v>
      </c>
      <c r="DN7">
        <v>23.8</v>
      </c>
      <c r="DO7">
        <v>2060</v>
      </c>
      <c r="DP7" s="29">
        <f>((DO7/1000)*100)/F7</f>
        <v>2.2391304347826089</v>
      </c>
      <c r="DQ7">
        <v>863</v>
      </c>
      <c r="DR7">
        <v>475</v>
      </c>
      <c r="DS7">
        <v>1.2</v>
      </c>
      <c r="DT7">
        <v>1.05</v>
      </c>
      <c r="DU7">
        <v>0.89</v>
      </c>
      <c r="DV7">
        <v>0.89</v>
      </c>
      <c r="DW7" t="str">
        <f t="shared" si="12"/>
        <v>no</v>
      </c>
      <c r="DX7" t="str">
        <f t="shared" si="13"/>
        <v>no</v>
      </c>
      <c r="DY7" t="str">
        <f>IF(OR(DV7&gt;M7*2.9, DV7 &gt; 3.9, FD7="yes"), "3", IF(DV7&gt;M7*1.9, "2", IF(OR(DV7&gt;M7*1.4, DV7&gt;(M7+0.2)), "1", "no")))</f>
        <v>no</v>
      </c>
      <c r="DZ7" t="s">
        <v>181</v>
      </c>
      <c r="EA7" t="s">
        <v>197</v>
      </c>
      <c r="EB7" t="s">
        <v>184</v>
      </c>
      <c r="EC7">
        <v>1000</v>
      </c>
      <c r="ED7" t="s">
        <v>198</v>
      </c>
      <c r="EE7" t="b">
        <v>0</v>
      </c>
      <c r="EF7">
        <v>2</v>
      </c>
      <c r="EG7">
        <v>3.7</v>
      </c>
      <c r="EH7">
        <v>10.7</v>
      </c>
      <c r="EI7">
        <v>9</v>
      </c>
      <c r="EJ7">
        <v>6.9</v>
      </c>
      <c r="EK7">
        <v>4.9000000000000004</v>
      </c>
      <c r="EL7" t="b">
        <v>0</v>
      </c>
      <c r="EM7" t="b">
        <v>0</v>
      </c>
      <c r="EN7" t="b">
        <v>0</v>
      </c>
      <c r="EO7" t="b">
        <v>0</v>
      </c>
      <c r="EP7" t="b">
        <v>0</v>
      </c>
      <c r="EQ7" t="b">
        <v>0</v>
      </c>
      <c r="ER7" t="b">
        <v>0</v>
      </c>
      <c r="ES7" s="30">
        <f t="shared" si="14"/>
        <v>6.1999999999999993</v>
      </c>
      <c r="ET7" s="30">
        <f t="shared" si="15"/>
        <v>6.1999999999999993</v>
      </c>
      <c r="EU7" s="30">
        <f t="shared" si="16"/>
        <v>6.1999999999999993</v>
      </c>
      <c r="EV7" s="30" t="s">
        <v>181</v>
      </c>
      <c r="EW7" t="s">
        <v>197</v>
      </c>
      <c r="EX7" t="s">
        <v>197</v>
      </c>
      <c r="EY7" t="s">
        <v>197</v>
      </c>
      <c r="EZ7" t="s">
        <v>181</v>
      </c>
      <c r="FA7" t="s">
        <v>181</v>
      </c>
      <c r="FB7" s="34">
        <v>2</v>
      </c>
      <c r="FC7" t="s">
        <v>181</v>
      </c>
      <c r="FD7" t="s">
        <v>181</v>
      </c>
      <c r="FE7" t="s">
        <v>181</v>
      </c>
      <c r="FF7">
        <v>2</v>
      </c>
      <c r="FG7" t="s">
        <v>181</v>
      </c>
      <c r="FH7" t="s">
        <v>197</v>
      </c>
      <c r="FI7" t="s">
        <v>197</v>
      </c>
      <c r="FJ7" t="s">
        <v>181</v>
      </c>
      <c r="FK7" t="s">
        <v>181</v>
      </c>
      <c r="FL7" t="s">
        <v>181</v>
      </c>
      <c r="FM7" t="s">
        <v>181</v>
      </c>
      <c r="FN7" t="s">
        <v>181</v>
      </c>
      <c r="FO7" t="s">
        <v>181</v>
      </c>
      <c r="FP7" t="s">
        <v>181</v>
      </c>
      <c r="FQ7" t="s">
        <v>181</v>
      </c>
      <c r="FR7">
        <v>8</v>
      </c>
      <c r="FS7" t="s">
        <v>199</v>
      </c>
      <c r="FT7" t="s">
        <v>181</v>
      </c>
      <c r="FU7">
        <f t="shared" si="17"/>
        <v>0</v>
      </c>
      <c r="FV7">
        <f t="shared" si="18"/>
        <v>0</v>
      </c>
    </row>
    <row r="8" spans="1:179" ht="15.5" x14ac:dyDescent="0.35">
      <c r="A8" s="26">
        <v>2816</v>
      </c>
      <c r="B8" t="s">
        <v>178</v>
      </c>
      <c r="C8" t="s">
        <v>179</v>
      </c>
      <c r="D8" s="28">
        <v>51.630555555555553</v>
      </c>
      <c r="E8" s="28">
        <v>1</v>
      </c>
      <c r="F8">
        <v>68</v>
      </c>
      <c r="G8">
        <v>164</v>
      </c>
      <c r="H8" s="28">
        <f t="shared" si="0"/>
        <v>25.282569898869721</v>
      </c>
      <c r="I8" s="29">
        <f t="shared" si="1"/>
        <v>1.7415839006403284</v>
      </c>
      <c r="J8" s="30">
        <v>3.9</v>
      </c>
      <c r="K8">
        <v>141</v>
      </c>
      <c r="L8" t="s">
        <v>180</v>
      </c>
      <c r="M8" s="29">
        <v>0.6</v>
      </c>
      <c r="N8" s="30">
        <v>0.5</v>
      </c>
      <c r="O8" s="29">
        <v>1.08</v>
      </c>
      <c r="P8">
        <f t="shared" si="2"/>
        <v>1</v>
      </c>
      <c r="Q8">
        <f t="shared" si="2"/>
        <v>1</v>
      </c>
      <c r="R8">
        <f t="shared" si="2"/>
        <v>1.08</v>
      </c>
      <c r="S8" s="31">
        <f t="shared" si="19"/>
        <v>7</v>
      </c>
      <c r="T8" t="s">
        <v>181</v>
      </c>
      <c r="U8" t="s">
        <v>181</v>
      </c>
      <c r="V8" t="s">
        <v>182</v>
      </c>
      <c r="W8" t="s">
        <v>181</v>
      </c>
      <c r="X8" t="s">
        <v>181</v>
      </c>
      <c r="Y8" t="s">
        <v>183</v>
      </c>
      <c r="Z8" t="s">
        <v>181</v>
      </c>
      <c r="AA8" t="s">
        <v>181</v>
      </c>
      <c r="AB8" t="s">
        <v>181</v>
      </c>
      <c r="AC8">
        <v>0</v>
      </c>
      <c r="AD8" s="32">
        <v>43174</v>
      </c>
      <c r="AE8">
        <v>708</v>
      </c>
      <c r="AG8">
        <v>0</v>
      </c>
      <c r="AH8" s="27">
        <v>43174</v>
      </c>
      <c r="AI8" s="33">
        <v>708</v>
      </c>
      <c r="AJ8" s="27"/>
      <c r="AK8" t="s">
        <v>224</v>
      </c>
      <c r="AL8" t="s">
        <v>184</v>
      </c>
      <c r="AM8" t="s">
        <v>184</v>
      </c>
      <c r="AN8" t="s">
        <v>181</v>
      </c>
      <c r="AO8" t="s">
        <v>181</v>
      </c>
      <c r="AP8" t="s">
        <v>184</v>
      </c>
      <c r="AQ8" t="s">
        <v>181</v>
      </c>
      <c r="AR8" t="s">
        <v>181</v>
      </c>
      <c r="AS8" t="s">
        <v>181</v>
      </c>
      <c r="AT8" t="s">
        <v>181</v>
      </c>
      <c r="AU8" t="s">
        <v>181</v>
      </c>
      <c r="AV8" t="s">
        <v>181</v>
      </c>
      <c r="AW8" s="27">
        <v>12273</v>
      </c>
      <c r="AX8" s="28">
        <v>82.663888888888891</v>
      </c>
      <c r="AY8" s="28" t="s">
        <v>185</v>
      </c>
      <c r="AZ8" s="28" t="s">
        <v>186</v>
      </c>
      <c r="BA8" s="28" t="s">
        <v>178</v>
      </c>
      <c r="BB8" s="28" t="s">
        <v>187</v>
      </c>
      <c r="BC8" s="28" t="s">
        <v>179</v>
      </c>
      <c r="BD8" s="28" t="s">
        <v>188</v>
      </c>
      <c r="BE8" s="28" t="s">
        <v>189</v>
      </c>
      <c r="BF8" t="s">
        <v>190</v>
      </c>
      <c r="BG8" s="28" t="s">
        <v>181</v>
      </c>
      <c r="BH8" s="28" t="s">
        <v>180</v>
      </c>
      <c r="BI8">
        <v>60</v>
      </c>
      <c r="BJ8">
        <v>155</v>
      </c>
      <c r="BK8" s="28">
        <f t="shared" si="3"/>
        <v>24.973985431841832</v>
      </c>
      <c r="BL8" s="29">
        <f t="shared" si="4"/>
        <v>1.5851526323866196</v>
      </c>
      <c r="BM8">
        <v>144</v>
      </c>
      <c r="BN8" s="29">
        <v>0.71</v>
      </c>
      <c r="BO8">
        <v>5</v>
      </c>
      <c r="BP8" t="s">
        <v>181</v>
      </c>
      <c r="BQ8">
        <v>0</v>
      </c>
      <c r="BR8" t="s">
        <v>184</v>
      </c>
      <c r="BS8" t="s">
        <v>225</v>
      </c>
      <c r="BT8">
        <v>0</v>
      </c>
      <c r="BU8">
        <v>30</v>
      </c>
      <c r="BV8" t="s">
        <v>192</v>
      </c>
      <c r="BW8">
        <v>5</v>
      </c>
      <c r="BX8">
        <v>0</v>
      </c>
      <c r="BY8" t="s">
        <v>229</v>
      </c>
      <c r="BZ8" t="s">
        <v>230</v>
      </c>
      <c r="CA8" t="s">
        <v>231</v>
      </c>
      <c r="CB8">
        <v>1</v>
      </c>
      <c r="CC8" t="s">
        <v>197</v>
      </c>
      <c r="CD8">
        <f t="shared" si="5"/>
        <v>579</v>
      </c>
      <c r="CE8">
        <f>SUM((IF(D8&lt;40.1,0,(IF(D8&gt;60,3,1)))),(IF(S8&lt;15.1,0,IF(15&lt;S8&lt;25.1,6,IF(25&lt;S8&lt;35.1,11,16)))),(IF(E8=1,0,5)),(IF(CQ8&lt;601,0,1)),(IF(AX8&lt;40.1,0,(IF(AX8&gt;60,2,1)))))</f>
        <v>3</v>
      </c>
      <c r="CF8">
        <f>(IF(AX8&gt;70,3,0))+(IF(10&lt;AX8&lt;20,-2,0))+(IF(BD8="Cerebrovascular",2,0))+(IF(BN8&gt;1.5,2,0))+(IF(CQ8&lt;360,-3,0))+(IF(D8&gt;70,4,0))+(IF(H8&gt;35,2,0))+(IF(E8=2,9,0))+(IF(E8=3,14,0))+(IF(T8="yes",2,0))+(IF(J8&lt;2,2,0))+(IF(U8="yes",3,0))+(IF(V8="hospital",3,0))+(IF(V8="ICU",6,0))+(IF(S8&gt;29,4,0))+(IF(W8="yes",9,0))+(IF(X8="yes",2,0))+(IF(AA8="yes",5,0))+(IF(AB8="yes",6,0))+(IF(Z8="yes",3,0))</f>
        <v>5</v>
      </c>
      <c r="CG8" s="29">
        <f>EXP((IF(39&lt;AX8&lt;50,0.154,0))+(IF(49&lt;AX8&lt;60,0.274,0))+(IF(59&lt;AX8&lt;70,0.424,0))+(IF(AX8&gt;69,0.501,0))+(IF(BD8="anoxia",0.079,0))+(IF(BD8="Cerebrovascular",0.145,0))+(IF(BD8="other",0.184,0))+(IF(BB8="African",0.176,0))+(IF(BB8="Other",0.126,0))+(IF(AY8="DCD",0.411,0))+(IF(AZ8="other",0.422,0))+(0.066*((170-BJ8)/10)+(IF(BE8="regional",0.105,0.244))+(0.01*(CQ8/60))))</f>
        <v>2.544667517463568</v>
      </c>
      <c r="CH8">
        <v>50</v>
      </c>
      <c r="CI8">
        <v>20</v>
      </c>
      <c r="CJ8">
        <v>155</v>
      </c>
      <c r="CK8">
        <v>90</v>
      </c>
      <c r="CL8">
        <v>147</v>
      </c>
      <c r="CM8">
        <v>42</v>
      </c>
      <c r="CN8">
        <v>42</v>
      </c>
      <c r="CO8" t="s">
        <v>196</v>
      </c>
      <c r="CP8">
        <v>23</v>
      </c>
      <c r="CQ8" s="28">
        <f t="shared" si="6"/>
        <v>504</v>
      </c>
      <c r="CR8">
        <f t="shared" si="7"/>
        <v>42</v>
      </c>
      <c r="CS8">
        <f t="shared" si="8"/>
        <v>92</v>
      </c>
      <c r="CT8">
        <f t="shared" si="9"/>
        <v>546</v>
      </c>
      <c r="CU8">
        <v>0</v>
      </c>
      <c r="CV8">
        <v>0</v>
      </c>
      <c r="CW8">
        <v>8000</v>
      </c>
      <c r="CX8">
        <v>1000</v>
      </c>
      <c r="CY8">
        <v>291</v>
      </c>
      <c r="CZ8">
        <v>1.7</v>
      </c>
      <c r="DA8">
        <v>11</v>
      </c>
      <c r="DB8">
        <v>70</v>
      </c>
      <c r="DC8">
        <v>63</v>
      </c>
      <c r="DD8" s="28">
        <f t="shared" si="10"/>
        <v>10</v>
      </c>
      <c r="DF8" t="str">
        <f t="shared" si="11"/>
        <v>no</v>
      </c>
      <c r="DG8" t="s">
        <v>181</v>
      </c>
      <c r="DH8">
        <v>18</v>
      </c>
      <c r="DI8">
        <v>10</v>
      </c>
      <c r="DJ8">
        <v>3.7</v>
      </c>
      <c r="DK8">
        <v>10</v>
      </c>
      <c r="DL8">
        <v>5</v>
      </c>
      <c r="DM8">
        <v>19.600000000000001</v>
      </c>
      <c r="DN8">
        <v>33.6</v>
      </c>
      <c r="DO8">
        <v>1200</v>
      </c>
      <c r="DP8" s="29">
        <f>((DO8/1000)*100)/F8</f>
        <v>1.7647058823529411</v>
      </c>
      <c r="DQ8">
        <v>281</v>
      </c>
      <c r="DR8">
        <v>255</v>
      </c>
      <c r="DS8">
        <v>4.5</v>
      </c>
      <c r="DT8">
        <v>1.3</v>
      </c>
      <c r="DU8">
        <v>0.54</v>
      </c>
      <c r="DV8">
        <v>0.56000000000000005</v>
      </c>
      <c r="DW8" t="str">
        <f t="shared" si="12"/>
        <v>no</v>
      </c>
      <c r="DX8" t="str">
        <f t="shared" si="13"/>
        <v>no</v>
      </c>
      <c r="DY8" t="str">
        <f>IF(OR(DV8&gt;M8*2.9, DV8 &gt; 3.9, FD8="yes"), "3", IF(DV8&gt;M8*1.9, "2", IF(OR(DV8&gt;M8*1.4, DV8&gt;(M8+0.2)), "1", "no")))</f>
        <v>no</v>
      </c>
      <c r="DZ8" t="s">
        <v>181</v>
      </c>
      <c r="EA8" t="s">
        <v>197</v>
      </c>
      <c r="EB8" t="s">
        <v>184</v>
      </c>
      <c r="EC8">
        <v>500</v>
      </c>
      <c r="ED8" t="s">
        <v>198</v>
      </c>
      <c r="EE8">
        <v>7.8</v>
      </c>
      <c r="EF8">
        <v>9.1999999999999993</v>
      </c>
      <c r="EG8">
        <v>15.9</v>
      </c>
      <c r="EH8">
        <v>8.9</v>
      </c>
      <c r="EI8">
        <v>6.8</v>
      </c>
      <c r="EJ8">
        <v>4.3</v>
      </c>
      <c r="EK8">
        <v>4</v>
      </c>
      <c r="EL8">
        <v>8.4</v>
      </c>
      <c r="EM8" t="b">
        <v>0</v>
      </c>
      <c r="EN8" t="b">
        <v>0</v>
      </c>
      <c r="EO8" t="b">
        <v>0</v>
      </c>
      <c r="EP8" t="b">
        <v>0</v>
      </c>
      <c r="EQ8" t="b">
        <v>0</v>
      </c>
      <c r="ER8" t="b">
        <v>0</v>
      </c>
      <c r="ES8" s="30">
        <f t="shared" si="14"/>
        <v>8.1285714285714281</v>
      </c>
      <c r="ET8" s="30">
        <f t="shared" si="15"/>
        <v>8.1624999999999996</v>
      </c>
      <c r="EU8" s="30">
        <f t="shared" si="16"/>
        <v>8.1624999999999996</v>
      </c>
      <c r="EV8" s="30" t="s">
        <v>181</v>
      </c>
      <c r="EW8" t="s">
        <v>197</v>
      </c>
      <c r="EX8" t="s">
        <v>197</v>
      </c>
      <c r="EY8" t="s">
        <v>197</v>
      </c>
      <c r="EZ8" t="s">
        <v>181</v>
      </c>
      <c r="FA8" t="s">
        <v>181</v>
      </c>
      <c r="FB8" s="34">
        <v>2</v>
      </c>
      <c r="FC8" t="s">
        <v>181</v>
      </c>
      <c r="FD8" t="s">
        <v>181</v>
      </c>
      <c r="FE8" t="s">
        <v>181</v>
      </c>
      <c r="FF8">
        <v>3</v>
      </c>
      <c r="FG8" t="s">
        <v>181</v>
      </c>
      <c r="FH8" t="s">
        <v>197</v>
      </c>
      <c r="FI8" t="s">
        <v>197</v>
      </c>
      <c r="FJ8" t="s">
        <v>181</v>
      </c>
      <c r="FK8" t="s">
        <v>181</v>
      </c>
      <c r="FL8" t="s">
        <v>181</v>
      </c>
      <c r="FM8" t="s">
        <v>181</v>
      </c>
      <c r="FN8" t="s">
        <v>181</v>
      </c>
      <c r="FO8" t="s">
        <v>181</v>
      </c>
      <c r="FP8" t="s">
        <v>181</v>
      </c>
      <c r="FQ8" t="s">
        <v>181</v>
      </c>
      <c r="FR8">
        <v>11</v>
      </c>
      <c r="FS8" t="s">
        <v>232</v>
      </c>
      <c r="FT8" t="s">
        <v>181</v>
      </c>
      <c r="FU8">
        <f t="shared" si="17"/>
        <v>0</v>
      </c>
      <c r="FV8">
        <f t="shared" si="18"/>
        <v>0</v>
      </c>
    </row>
    <row r="9" spans="1:179" ht="15.5" x14ac:dyDescent="0.35">
      <c r="A9" s="26">
        <v>2817</v>
      </c>
      <c r="B9" t="s">
        <v>200</v>
      </c>
      <c r="C9" t="s">
        <v>201</v>
      </c>
      <c r="D9" s="28">
        <v>61.830555555555556</v>
      </c>
      <c r="E9" s="28">
        <v>1</v>
      </c>
      <c r="F9">
        <v>96</v>
      </c>
      <c r="G9">
        <v>174</v>
      </c>
      <c r="H9" s="28">
        <f t="shared" si="0"/>
        <v>31.708283789139912</v>
      </c>
      <c r="I9" s="29">
        <f t="shared" si="1"/>
        <v>2.1048919282596015</v>
      </c>
      <c r="J9" s="30">
        <v>4.2</v>
      </c>
      <c r="K9">
        <v>143</v>
      </c>
      <c r="L9" t="s">
        <v>180</v>
      </c>
      <c r="M9" s="29">
        <v>0.89</v>
      </c>
      <c r="N9" s="30">
        <v>1</v>
      </c>
      <c r="O9" s="29">
        <v>1.1100000000000001</v>
      </c>
      <c r="P9">
        <f t="shared" si="2"/>
        <v>1</v>
      </c>
      <c r="Q9">
        <f t="shared" si="2"/>
        <v>1</v>
      </c>
      <c r="R9">
        <f t="shared" si="2"/>
        <v>1.1100000000000001</v>
      </c>
      <c r="S9" s="31">
        <f t="shared" si="19"/>
        <v>8</v>
      </c>
      <c r="T9" t="s">
        <v>184</v>
      </c>
      <c r="U9" t="s">
        <v>181</v>
      </c>
      <c r="V9" t="s">
        <v>182</v>
      </c>
      <c r="W9" t="s">
        <v>181</v>
      </c>
      <c r="X9" t="s">
        <v>181</v>
      </c>
      <c r="Y9" t="s">
        <v>183</v>
      </c>
      <c r="Z9" t="s">
        <v>181</v>
      </c>
      <c r="AA9" t="s">
        <v>181</v>
      </c>
      <c r="AB9" t="s">
        <v>181</v>
      </c>
      <c r="AC9">
        <v>0</v>
      </c>
      <c r="AD9" s="27">
        <v>43196</v>
      </c>
      <c r="AE9">
        <v>724</v>
      </c>
      <c r="AG9">
        <v>0</v>
      </c>
      <c r="AH9" s="27">
        <v>43196</v>
      </c>
      <c r="AI9" s="33">
        <v>724</v>
      </c>
      <c r="AJ9" s="27"/>
      <c r="AK9" t="s">
        <v>233</v>
      </c>
      <c r="AL9" t="s">
        <v>184</v>
      </c>
      <c r="AM9" t="s">
        <v>184</v>
      </c>
      <c r="AN9" t="s">
        <v>181</v>
      </c>
      <c r="AO9" t="s">
        <v>181</v>
      </c>
      <c r="AP9" t="s">
        <v>181</v>
      </c>
      <c r="AQ9" t="s">
        <v>181</v>
      </c>
      <c r="AR9" t="s">
        <v>181</v>
      </c>
      <c r="AS9" t="s">
        <v>181</v>
      </c>
      <c r="AT9" t="s">
        <v>181</v>
      </c>
      <c r="AU9" t="s">
        <v>181</v>
      </c>
      <c r="AV9" t="s">
        <v>181</v>
      </c>
      <c r="AW9" s="27">
        <v>13144</v>
      </c>
      <c r="AX9" s="28">
        <v>80.294444444444451</v>
      </c>
      <c r="AY9" s="28" t="s">
        <v>185</v>
      </c>
      <c r="AZ9" s="28" t="s">
        <v>186</v>
      </c>
      <c r="BA9" s="28" t="s">
        <v>200</v>
      </c>
      <c r="BB9" s="28" t="s">
        <v>187</v>
      </c>
      <c r="BC9" t="s">
        <v>201</v>
      </c>
      <c r="BD9" s="28" t="s">
        <v>188</v>
      </c>
      <c r="BE9" s="28" t="s">
        <v>189</v>
      </c>
      <c r="BF9" t="s">
        <v>190</v>
      </c>
      <c r="BG9" s="28" t="s">
        <v>181</v>
      </c>
      <c r="BH9" s="28" t="s">
        <v>180</v>
      </c>
      <c r="BI9">
        <v>98</v>
      </c>
      <c r="BJ9">
        <v>171</v>
      </c>
      <c r="BK9" s="28">
        <f t="shared" si="3"/>
        <v>33.514585684484118</v>
      </c>
      <c r="BL9" s="29">
        <f t="shared" si="4"/>
        <v>2.0968124464113518</v>
      </c>
      <c r="BM9">
        <v>140</v>
      </c>
      <c r="BN9" s="29">
        <v>0.76</v>
      </c>
      <c r="BO9">
        <v>2</v>
      </c>
      <c r="BP9" t="s">
        <v>181</v>
      </c>
      <c r="BQ9">
        <v>0</v>
      </c>
      <c r="BR9" t="s">
        <v>184</v>
      </c>
      <c r="BS9" t="s">
        <v>191</v>
      </c>
      <c r="BT9">
        <v>0</v>
      </c>
      <c r="BU9">
        <v>0</v>
      </c>
      <c r="BV9" t="s">
        <v>192</v>
      </c>
      <c r="BW9">
        <v>10</v>
      </c>
      <c r="BX9" t="s">
        <v>192</v>
      </c>
      <c r="BY9" t="s">
        <v>234</v>
      </c>
      <c r="BZ9" t="s">
        <v>194</v>
      </c>
      <c r="CA9" t="s">
        <v>235</v>
      </c>
      <c r="CB9">
        <v>1</v>
      </c>
      <c r="CC9" t="s">
        <v>197</v>
      </c>
      <c r="CD9">
        <f t="shared" si="5"/>
        <v>642</v>
      </c>
      <c r="CE9">
        <f>SUM((IF(D9&lt;40.1,0,(IF(D9&gt;60,3,1)))),(IF(S9&lt;15.1,0,IF(15&lt;S9&lt;25.1,6,IF(25&lt;S9&lt;35.1,11,16)))),(IF(E9=1,0,5)),(IF(CQ9&lt;601,0,1)),(IF(AX9&lt;40.1,0,(IF(AX9&gt;60,2,1)))))</f>
        <v>5</v>
      </c>
      <c r="CF9">
        <f>(IF(AX9&gt;70,3,0))+(IF(10&lt;AX9&lt;20,-2,0))+(IF(BD9="Cerebrovascular",2,0))+(IF(BN9&gt;1.5,2,0))+(IF(CQ9&lt;360,-3,0))+(IF(D9&gt;70,4,0))+(IF(H9&gt;35,2,0))+(IF(E9=2,9,0))+(IF(E9=3,14,0))+(IF(T9="yes",2,0))+(IF(J9&lt;2,2,0))+(IF(U9="yes",3,0))+(IF(V9="hospital",3,0))+(IF(V9="ICU",6,0))+(IF(S9&gt;29,4,0))+(IF(W9="yes",9,0))+(IF(X9="yes",2,0))+(IF(AA9="yes",5,0))+(IF(AB9="yes",6,0))+(IF(Z9="yes",3,0))</f>
        <v>7</v>
      </c>
      <c r="CG9" s="29">
        <f>EXP((IF(39&lt;AX9&lt;50,0.154,0))+(IF(49&lt;AX9&lt;60,0.274,0))+(IF(59&lt;AX9&lt;70,0.424,0))+(IF(AX9&gt;69,0.501,0))+(IF(BD9="anoxia",0.079,0))+(IF(BD9="Cerebrovascular",0.145,0))+(IF(BD9="other",0.184,0))+(IF(BB9="African",0.176,0))+(IF(BB9="Other",0.126,0))+(IF(AY9="DCD",0.411,0))+(IF(AZ9="other",0.422,0))+(0.066*((170-BJ9)/10)+(IF(BE9="regional",0.105,0.244))+(0.01*(CQ9/60))))</f>
        <v>2.2907974765991352</v>
      </c>
      <c r="CH9">
        <v>50</v>
      </c>
      <c r="CI9">
        <v>7</v>
      </c>
      <c r="CJ9">
        <v>148</v>
      </c>
      <c r="CK9">
        <v>95</v>
      </c>
      <c r="CL9">
        <v>189</v>
      </c>
      <c r="CM9">
        <v>18</v>
      </c>
      <c r="CN9">
        <v>14</v>
      </c>
      <c r="CO9" t="s">
        <v>196</v>
      </c>
      <c r="CP9">
        <v>40</v>
      </c>
      <c r="CQ9" s="28">
        <f t="shared" si="6"/>
        <v>507</v>
      </c>
      <c r="CR9">
        <f t="shared" si="7"/>
        <v>14</v>
      </c>
      <c r="CS9">
        <f t="shared" si="8"/>
        <v>64</v>
      </c>
      <c r="CT9">
        <f t="shared" si="9"/>
        <v>521</v>
      </c>
      <c r="CU9">
        <v>5750</v>
      </c>
      <c r="CV9">
        <v>6500</v>
      </c>
      <c r="CW9">
        <v>14500</v>
      </c>
      <c r="CX9">
        <v>2750</v>
      </c>
      <c r="CY9">
        <v>285</v>
      </c>
      <c r="CZ9">
        <v>3.9</v>
      </c>
      <c r="DA9">
        <v>59</v>
      </c>
      <c r="DB9">
        <v>70</v>
      </c>
      <c r="DC9">
        <v>63</v>
      </c>
      <c r="DD9" s="28">
        <f t="shared" si="10"/>
        <v>10</v>
      </c>
      <c r="DF9" t="str">
        <f t="shared" si="11"/>
        <v>no</v>
      </c>
      <c r="DG9" t="s">
        <v>236</v>
      </c>
      <c r="DH9">
        <v>15.6</v>
      </c>
      <c r="DI9">
        <v>10.3</v>
      </c>
      <c r="DJ9">
        <v>7.2</v>
      </c>
      <c r="DK9">
        <v>6.8</v>
      </c>
      <c r="DL9" t="s">
        <v>197</v>
      </c>
      <c r="DM9" t="s">
        <v>197</v>
      </c>
      <c r="DN9">
        <v>23.9</v>
      </c>
      <c r="DO9">
        <v>1300</v>
      </c>
      <c r="DP9" s="29">
        <f>((DO9/1000)*100)/F9</f>
        <v>1.3541666666666667</v>
      </c>
      <c r="DQ9">
        <v>1089</v>
      </c>
      <c r="DR9">
        <v>336</v>
      </c>
      <c r="DS9">
        <v>10.7</v>
      </c>
      <c r="DT9">
        <v>1.3</v>
      </c>
      <c r="DU9">
        <v>1.8</v>
      </c>
      <c r="DV9">
        <v>1.8</v>
      </c>
      <c r="DW9" t="str">
        <f t="shared" si="12"/>
        <v>yes</v>
      </c>
      <c r="DX9" s="26" t="s">
        <v>192</v>
      </c>
      <c r="DY9" t="str">
        <f>IF(OR(DV9&gt;M9*2.9, DV9 &gt; 3.9, FD9="yes"), "3", IF(DV9&gt;M9*1.9, "2", IF(OR(DV9&gt;M9*1.4, DV9&gt;(M9+0.2)), "1", "no")))</f>
        <v>2</v>
      </c>
      <c r="DZ9" t="s">
        <v>181</v>
      </c>
      <c r="EA9" t="s">
        <v>197</v>
      </c>
      <c r="EB9" t="s">
        <v>184</v>
      </c>
      <c r="EC9">
        <v>1000</v>
      </c>
      <c r="ED9" t="s">
        <v>198</v>
      </c>
      <c r="EE9">
        <v>4.4000000000000004</v>
      </c>
      <c r="EF9">
        <v>10.7</v>
      </c>
      <c r="EG9">
        <v>8.6999999999999993</v>
      </c>
      <c r="EH9">
        <v>6.5</v>
      </c>
      <c r="EI9">
        <v>7.9</v>
      </c>
      <c r="EJ9">
        <v>6.1</v>
      </c>
      <c r="EK9">
        <v>4.3</v>
      </c>
      <c r="EL9">
        <v>6.5</v>
      </c>
      <c r="EM9">
        <v>9.3000000000000007</v>
      </c>
      <c r="EN9" t="b">
        <v>0</v>
      </c>
      <c r="EO9" t="b">
        <v>0</v>
      </c>
      <c r="EP9" t="b">
        <v>0</v>
      </c>
      <c r="EQ9" t="b">
        <v>0</v>
      </c>
      <c r="ER9" t="b">
        <v>0</v>
      </c>
      <c r="ES9" s="30">
        <f t="shared" si="14"/>
        <v>6.9428571428571422</v>
      </c>
      <c r="ET9" s="30">
        <f t="shared" si="15"/>
        <v>7.155555555555555</v>
      </c>
      <c r="EU9" s="30">
        <f t="shared" si="16"/>
        <v>7.155555555555555</v>
      </c>
      <c r="EV9" s="30" t="s">
        <v>181</v>
      </c>
      <c r="EW9" t="s">
        <v>197</v>
      </c>
      <c r="EX9" t="s">
        <v>197</v>
      </c>
      <c r="EY9" t="s">
        <v>197</v>
      </c>
      <c r="EZ9" t="s">
        <v>184</v>
      </c>
      <c r="FA9" t="s">
        <v>181</v>
      </c>
      <c r="FB9" s="34" t="s">
        <v>237</v>
      </c>
      <c r="FC9" t="s">
        <v>181</v>
      </c>
      <c r="FD9" t="s">
        <v>181</v>
      </c>
      <c r="FE9" t="s">
        <v>181</v>
      </c>
      <c r="FF9">
        <v>5</v>
      </c>
      <c r="FG9" t="s">
        <v>181</v>
      </c>
      <c r="FH9" t="s">
        <v>197</v>
      </c>
      <c r="FI9" t="s">
        <v>197</v>
      </c>
      <c r="FJ9" t="s">
        <v>181</v>
      </c>
      <c r="FK9" t="s">
        <v>181</v>
      </c>
      <c r="FL9" t="s">
        <v>181</v>
      </c>
      <c r="FM9" t="s">
        <v>181</v>
      </c>
      <c r="FN9" t="s">
        <v>181</v>
      </c>
      <c r="FO9" t="s">
        <v>181</v>
      </c>
      <c r="FP9" t="s">
        <v>181</v>
      </c>
      <c r="FQ9" t="s">
        <v>181</v>
      </c>
      <c r="FR9">
        <v>13</v>
      </c>
      <c r="FS9" t="s">
        <v>232</v>
      </c>
      <c r="FT9" t="s">
        <v>181</v>
      </c>
      <c r="FU9">
        <f t="shared" si="17"/>
        <v>0</v>
      </c>
      <c r="FV9">
        <f t="shared" si="18"/>
        <v>0</v>
      </c>
    </row>
    <row r="10" spans="1:179" ht="15.5" x14ac:dyDescent="0.35">
      <c r="A10" s="26">
        <v>2818</v>
      </c>
      <c r="B10" t="s">
        <v>200</v>
      </c>
      <c r="C10" t="s">
        <v>201</v>
      </c>
      <c r="D10" s="28">
        <v>23.411111111111111</v>
      </c>
      <c r="E10" s="28">
        <v>1</v>
      </c>
      <c r="F10">
        <v>73</v>
      </c>
      <c r="G10">
        <v>170</v>
      </c>
      <c r="H10" s="28">
        <f t="shared" si="0"/>
        <v>25.259515570934255</v>
      </c>
      <c r="I10" s="29">
        <f t="shared" si="1"/>
        <v>1.8422730848309394</v>
      </c>
      <c r="J10" s="30">
        <v>3.5</v>
      </c>
      <c r="K10">
        <v>142</v>
      </c>
      <c r="L10" t="s">
        <v>190</v>
      </c>
      <c r="M10" s="29">
        <v>0.74</v>
      </c>
      <c r="N10" s="30">
        <v>1.3</v>
      </c>
      <c r="O10" s="29">
        <v>1.21</v>
      </c>
      <c r="P10">
        <f t="shared" si="2"/>
        <v>1</v>
      </c>
      <c r="Q10">
        <f t="shared" si="2"/>
        <v>1.3</v>
      </c>
      <c r="R10">
        <f t="shared" si="2"/>
        <v>1.21</v>
      </c>
      <c r="S10" s="31">
        <f>ROUND((6.43+(11.2*LN(IF(R10&lt;1,1,R10)))+(3.78*LN(IF(Q10&lt;1,1,Q10)))+(9.57*LN(IF(U10="yes",4,IF(P10&lt;1,1,P10))))),0)</f>
        <v>10</v>
      </c>
      <c r="T10" t="s">
        <v>181</v>
      </c>
      <c r="U10" t="s">
        <v>181</v>
      </c>
      <c r="V10" t="s">
        <v>182</v>
      </c>
      <c r="W10" t="s">
        <v>181</v>
      </c>
      <c r="X10" t="s">
        <v>181</v>
      </c>
      <c r="Y10" t="s">
        <v>183</v>
      </c>
      <c r="Z10" t="s">
        <v>181</v>
      </c>
      <c r="AA10" t="s">
        <v>181</v>
      </c>
      <c r="AB10" t="s">
        <v>181</v>
      </c>
      <c r="AC10">
        <v>0</v>
      </c>
      <c r="AD10" s="27">
        <v>43210</v>
      </c>
      <c r="AE10">
        <v>737</v>
      </c>
      <c r="AG10">
        <v>0</v>
      </c>
      <c r="AH10" s="27">
        <v>43210</v>
      </c>
      <c r="AI10" s="33">
        <v>737</v>
      </c>
      <c r="AJ10" s="27"/>
      <c r="AK10" t="s">
        <v>238</v>
      </c>
      <c r="AL10" t="s">
        <v>181</v>
      </c>
      <c r="AM10" t="s">
        <v>181</v>
      </c>
      <c r="AN10" t="s">
        <v>181</v>
      </c>
      <c r="AO10" t="s">
        <v>181</v>
      </c>
      <c r="AP10" t="s">
        <v>181</v>
      </c>
      <c r="AQ10" t="s">
        <v>181</v>
      </c>
      <c r="AR10" t="s">
        <v>181</v>
      </c>
      <c r="AS10" t="s">
        <v>181</v>
      </c>
      <c r="AT10" t="s">
        <v>181</v>
      </c>
      <c r="AU10" t="s">
        <v>184</v>
      </c>
      <c r="AV10" t="s">
        <v>181</v>
      </c>
      <c r="AW10" s="27">
        <v>35835</v>
      </c>
      <c r="AX10" s="28">
        <v>18.177777777777777</v>
      </c>
      <c r="AY10" s="28" t="s">
        <v>185</v>
      </c>
      <c r="AZ10" s="28" t="s">
        <v>239</v>
      </c>
      <c r="BA10" s="28" t="s">
        <v>200</v>
      </c>
      <c r="BB10" s="28" t="s">
        <v>187</v>
      </c>
      <c r="BC10" t="s">
        <v>201</v>
      </c>
      <c r="BD10" s="28" t="s">
        <v>220</v>
      </c>
      <c r="BE10" s="28" t="s">
        <v>189</v>
      </c>
      <c r="BF10" t="s">
        <v>190</v>
      </c>
      <c r="BG10" s="28" t="s">
        <v>181</v>
      </c>
      <c r="BH10" s="28" t="s">
        <v>180</v>
      </c>
      <c r="BI10">
        <v>80</v>
      </c>
      <c r="BJ10">
        <v>170</v>
      </c>
      <c r="BK10" s="28">
        <f t="shared" si="3"/>
        <v>27.681660899653981</v>
      </c>
      <c r="BL10" s="29">
        <f t="shared" si="4"/>
        <v>1.9153803873816859</v>
      </c>
      <c r="BM10">
        <v>134</v>
      </c>
      <c r="BN10" s="29">
        <v>0.76</v>
      </c>
      <c r="BO10">
        <v>2</v>
      </c>
      <c r="BP10" t="s">
        <v>181</v>
      </c>
      <c r="BQ10">
        <v>0</v>
      </c>
      <c r="BR10" t="s">
        <v>181</v>
      </c>
      <c r="BS10" t="s">
        <v>181</v>
      </c>
      <c r="BT10">
        <v>0</v>
      </c>
      <c r="BU10">
        <v>0</v>
      </c>
      <c r="BV10" t="s">
        <v>192</v>
      </c>
      <c r="BW10">
        <v>10</v>
      </c>
      <c r="BX10">
        <v>0</v>
      </c>
      <c r="BY10" t="s">
        <v>240</v>
      </c>
      <c r="BZ10" t="s">
        <v>241</v>
      </c>
      <c r="CA10" t="s">
        <v>205</v>
      </c>
      <c r="CB10">
        <v>0</v>
      </c>
      <c r="CC10">
        <v>0</v>
      </c>
      <c r="CD10">
        <f t="shared" si="5"/>
        <v>182</v>
      </c>
      <c r="CE10">
        <f>SUM((IF(D10&lt;40.1,0,(IF(D10&gt;60,3,1)))),(IF(S10&lt;15.1,0,IF(15&lt;S10&lt;25.1,6,IF(25&lt;S10&lt;35.1,11,16)))),(IF(E10=1,0,5)),(IF(CQ10&lt;601,0,1)),(IF(AX10&lt;40.1,0,(IF(AX10&gt;60,2,1)))))</f>
        <v>0</v>
      </c>
      <c r="CF10">
        <f>(IF(AX10&gt;70,3,0))+(IF(10&lt;AX10&lt;20,-2,0))+(IF(BD10="Cerebrovascular",2,0))+(IF(BN10&gt;1.5,2,0))+(IF(CQ10&lt;360,-3,0))+(IF(D10&gt;70,4,0))+(IF(H10&gt;35,2,0))+(IF(E10=2,9,0))+(IF(E10=3,14,0))+(IF(T10="yes",2,0))+(IF(J10&lt;2,2,0))+(IF(U10="yes",3,0))+(IF(V10="hospital",3,0))+(IF(V10="ICU",6,0))+(IF(S10&gt;29,4,0))+(IF(W10="yes",9,0))+(IF(X10="yes",2,0))+(IF(AA10="yes",5,0))+(IF(AB10="yes",6,0))+(IF(Z10="yes",3,0))</f>
        <v>-3</v>
      </c>
      <c r="CG10">
        <f>EXP((IF(39&lt;AX10&lt;50,0.154,0))+(IF(49&lt;AX10&lt;60,0.274,0))+(IF(59&lt;AX10&lt;70,0.424,0))+(IF(AX10&gt;69,0.501,0))+(IF(BD10="anoxia",0.079,0))+(IF(BD10="Cerebrovascular",0.145,0))+(IF(BD10="other",0.184,0))+(IF(BB10="African",0.176,0))+(IF(BB10="Other",0.126,0))+(IF(AY10="DCD",0.411,0))+(IF(AZ10="other",0.422,0))+(0.066*((170-BJ10)/10)+(IF(BE10="regional",0.105,0.244))+(0.01*(CQ10/60))))</f>
        <v>1.1618342427282831</v>
      </c>
      <c r="CH10">
        <v>50</v>
      </c>
      <c r="CI10">
        <v>15</v>
      </c>
      <c r="CJ10">
        <v>120</v>
      </c>
      <c r="CK10">
        <v>65</v>
      </c>
      <c r="CL10">
        <v>0</v>
      </c>
      <c r="CM10">
        <v>20</v>
      </c>
      <c r="CN10">
        <v>29</v>
      </c>
      <c r="CO10" t="s">
        <v>196</v>
      </c>
      <c r="CP10">
        <v>17</v>
      </c>
      <c r="CQ10" s="28">
        <f t="shared" si="6"/>
        <v>270</v>
      </c>
      <c r="CR10">
        <f t="shared" si="7"/>
        <v>29</v>
      </c>
      <c r="CS10">
        <f t="shared" si="8"/>
        <v>79</v>
      </c>
      <c r="CT10">
        <f t="shared" si="9"/>
        <v>299</v>
      </c>
      <c r="CU10">
        <v>1000</v>
      </c>
      <c r="CV10">
        <v>0</v>
      </c>
      <c r="CW10">
        <v>12000</v>
      </c>
      <c r="CX10">
        <v>2500</v>
      </c>
      <c r="CY10">
        <v>368</v>
      </c>
      <c r="CZ10">
        <v>2</v>
      </c>
      <c r="DA10">
        <v>29</v>
      </c>
      <c r="DB10">
        <v>78</v>
      </c>
      <c r="DC10">
        <v>72</v>
      </c>
      <c r="DD10" s="28">
        <f t="shared" si="10"/>
        <v>7.6923076923076934</v>
      </c>
      <c r="DF10" t="str">
        <f t="shared" si="11"/>
        <v>no</v>
      </c>
      <c r="DG10" t="s">
        <v>223</v>
      </c>
      <c r="DH10" t="s">
        <v>197</v>
      </c>
      <c r="DI10" t="s">
        <v>197</v>
      </c>
      <c r="DJ10">
        <v>7.6</v>
      </c>
      <c r="DK10">
        <v>21.3</v>
      </c>
      <c r="DL10" t="s">
        <v>197</v>
      </c>
      <c r="DM10" t="s">
        <v>197</v>
      </c>
      <c r="DN10" t="s">
        <v>197</v>
      </c>
      <c r="DO10">
        <v>1250</v>
      </c>
      <c r="DP10" s="29">
        <f>((DO10/1000)*100)/F10</f>
        <v>1.7123287671232876</v>
      </c>
      <c r="DQ10">
        <v>1816</v>
      </c>
      <c r="DR10">
        <v>2362</v>
      </c>
      <c r="DS10">
        <v>1.1000000000000001</v>
      </c>
      <c r="DT10">
        <v>1.18</v>
      </c>
      <c r="DU10">
        <v>0.99</v>
      </c>
      <c r="DV10">
        <v>1.18</v>
      </c>
      <c r="DW10" t="str">
        <f t="shared" si="12"/>
        <v>yes</v>
      </c>
      <c r="DX10" t="str">
        <f t="shared" ref="DX10:DX15" si="20">IF(OR(DQ10&gt;1999,DR10&gt;1999),IF(OR(DQ10&gt;2999,DR10&gt;2999),IF(OR(DS10&gt;9.9,DT10&gt;1.6),"severe","moderate"),"mild"),"no")</f>
        <v>mild</v>
      </c>
      <c r="DY10" t="str">
        <f>IF(OR(DV10&gt;M10*2.9, DV10 &gt; 3.9, FD10="yes"), "3", IF(DV10&gt;M10*1.9, "2", IF(OR(DV10&gt;M10*1.4, DV10&gt;(M10+0.2)), "1", "no")))</f>
        <v>1</v>
      </c>
      <c r="DZ10" t="s">
        <v>181</v>
      </c>
      <c r="EA10" t="s">
        <v>197</v>
      </c>
      <c r="EB10" t="s">
        <v>184</v>
      </c>
      <c r="EC10">
        <v>1000</v>
      </c>
      <c r="ED10" t="s">
        <v>198</v>
      </c>
      <c r="EE10" t="b">
        <v>0</v>
      </c>
      <c r="EF10">
        <v>2</v>
      </c>
      <c r="EG10">
        <v>3.3</v>
      </c>
      <c r="EH10">
        <v>7.9</v>
      </c>
      <c r="EI10">
        <v>5.5</v>
      </c>
      <c r="EJ10">
        <v>4.7</v>
      </c>
      <c r="EK10">
        <v>4.2</v>
      </c>
      <c r="EL10" t="b">
        <v>0</v>
      </c>
      <c r="EM10" t="b">
        <v>0</v>
      </c>
      <c r="EN10" t="b">
        <v>0</v>
      </c>
      <c r="EO10" t="b">
        <v>0</v>
      </c>
      <c r="EP10" t="b">
        <v>0</v>
      </c>
      <c r="EQ10" t="b">
        <v>0</v>
      </c>
      <c r="ER10" t="b">
        <v>0</v>
      </c>
      <c r="ES10" s="30">
        <f t="shared" si="14"/>
        <v>4.5999999999999996</v>
      </c>
      <c r="ET10" s="30">
        <f t="shared" si="15"/>
        <v>4.5999999999999996</v>
      </c>
      <c r="EU10" s="30">
        <f t="shared" si="16"/>
        <v>4.5999999999999996</v>
      </c>
      <c r="EV10" s="30" t="s">
        <v>181</v>
      </c>
      <c r="EW10" t="s">
        <v>197</v>
      </c>
      <c r="EX10" t="s">
        <v>197</v>
      </c>
      <c r="EY10" t="s">
        <v>197</v>
      </c>
      <c r="EZ10" t="s">
        <v>181</v>
      </c>
      <c r="FA10" t="s">
        <v>181</v>
      </c>
      <c r="FB10" s="34">
        <v>2</v>
      </c>
      <c r="FC10" t="s">
        <v>181</v>
      </c>
      <c r="FD10" t="s">
        <v>181</v>
      </c>
      <c r="FE10" t="s">
        <v>181</v>
      </c>
      <c r="FF10">
        <v>3</v>
      </c>
      <c r="FG10" t="s">
        <v>181</v>
      </c>
      <c r="FH10" t="s">
        <v>197</v>
      </c>
      <c r="FI10" t="s">
        <v>197</v>
      </c>
      <c r="FJ10" t="s">
        <v>181</v>
      </c>
      <c r="FK10" t="s">
        <v>181</v>
      </c>
      <c r="FL10" t="s">
        <v>181</v>
      </c>
      <c r="FM10" t="s">
        <v>181</v>
      </c>
      <c r="FN10" t="s">
        <v>181</v>
      </c>
      <c r="FO10" t="s">
        <v>181</v>
      </c>
      <c r="FP10" t="s">
        <v>181</v>
      </c>
      <c r="FQ10" t="s">
        <v>181</v>
      </c>
      <c r="FR10">
        <v>8</v>
      </c>
      <c r="FS10" t="s">
        <v>199</v>
      </c>
      <c r="FT10" t="s">
        <v>181</v>
      </c>
      <c r="FU10">
        <f t="shared" si="17"/>
        <v>0</v>
      </c>
      <c r="FV10">
        <f t="shared" si="18"/>
        <v>0</v>
      </c>
    </row>
    <row r="11" spans="1:179" ht="15.5" x14ac:dyDescent="0.35">
      <c r="A11" s="26">
        <v>2819</v>
      </c>
      <c r="B11" t="s">
        <v>200</v>
      </c>
      <c r="C11" t="s">
        <v>179</v>
      </c>
      <c r="D11" s="28">
        <v>52.62222222222222</v>
      </c>
      <c r="E11" s="28">
        <v>1</v>
      </c>
      <c r="F11">
        <v>80</v>
      </c>
      <c r="G11">
        <v>166</v>
      </c>
      <c r="H11" s="28">
        <f t="shared" si="0"/>
        <v>29.031789809841776</v>
      </c>
      <c r="I11" s="29">
        <f t="shared" si="1"/>
        <v>1.8825994694488912</v>
      </c>
      <c r="J11" s="30">
        <v>3.6</v>
      </c>
      <c r="K11">
        <v>143</v>
      </c>
      <c r="L11" t="s">
        <v>180</v>
      </c>
      <c r="M11" s="29">
        <v>0.67</v>
      </c>
      <c r="N11" s="30">
        <v>1.1000000000000001</v>
      </c>
      <c r="O11" s="29">
        <v>1.19</v>
      </c>
      <c r="P11">
        <f t="shared" si="2"/>
        <v>1</v>
      </c>
      <c r="Q11">
        <f t="shared" si="2"/>
        <v>1.1000000000000001</v>
      </c>
      <c r="R11">
        <f t="shared" si="2"/>
        <v>1.19</v>
      </c>
      <c r="S11" s="31">
        <f t="shared" si="19"/>
        <v>9</v>
      </c>
      <c r="T11" t="s">
        <v>181</v>
      </c>
      <c r="U11" t="s">
        <v>181</v>
      </c>
      <c r="V11" t="s">
        <v>182</v>
      </c>
      <c r="W11" t="s">
        <v>181</v>
      </c>
      <c r="X11" t="s">
        <v>181</v>
      </c>
      <c r="Y11" t="s">
        <v>183</v>
      </c>
      <c r="Z11" t="s">
        <v>181</v>
      </c>
      <c r="AA11" t="s">
        <v>181</v>
      </c>
      <c r="AB11" t="s">
        <v>181</v>
      </c>
      <c r="AC11">
        <v>0</v>
      </c>
      <c r="AD11" s="27">
        <v>43203</v>
      </c>
      <c r="AE11">
        <v>729</v>
      </c>
      <c r="AG11">
        <v>0</v>
      </c>
      <c r="AH11" s="27">
        <v>43203</v>
      </c>
      <c r="AI11" s="33">
        <v>729</v>
      </c>
      <c r="AJ11" s="27"/>
      <c r="AK11" t="s">
        <v>233</v>
      </c>
      <c r="AL11" t="s">
        <v>184</v>
      </c>
      <c r="AM11" t="s">
        <v>184</v>
      </c>
      <c r="AN11" t="s">
        <v>181</v>
      </c>
      <c r="AO11" t="s">
        <v>181</v>
      </c>
      <c r="AP11" t="s">
        <v>181</v>
      </c>
      <c r="AQ11" t="s">
        <v>181</v>
      </c>
      <c r="AR11" t="s">
        <v>181</v>
      </c>
      <c r="AS11" t="s">
        <v>181</v>
      </c>
      <c r="AT11" t="s">
        <v>181</v>
      </c>
      <c r="AU11" t="s">
        <v>181</v>
      </c>
      <c r="AV11" t="s">
        <v>181</v>
      </c>
      <c r="AW11" s="27">
        <v>21598</v>
      </c>
      <c r="AX11" s="28">
        <v>57.158333333333331</v>
      </c>
      <c r="AY11" s="28" t="s">
        <v>185</v>
      </c>
      <c r="AZ11" s="28" t="s">
        <v>186</v>
      </c>
      <c r="BA11" s="28" t="s">
        <v>200</v>
      </c>
      <c r="BB11" s="28" t="s">
        <v>187</v>
      </c>
      <c r="BC11" s="28" t="s">
        <v>179</v>
      </c>
      <c r="BD11" s="28" t="s">
        <v>188</v>
      </c>
      <c r="BE11" s="28" t="s">
        <v>189</v>
      </c>
      <c r="BF11" s="28" t="s">
        <v>180</v>
      </c>
      <c r="BG11" s="28" t="s">
        <v>181</v>
      </c>
      <c r="BH11" s="28" t="s">
        <v>180</v>
      </c>
      <c r="BI11">
        <v>90</v>
      </c>
      <c r="BJ11">
        <v>180</v>
      </c>
      <c r="BK11" s="28">
        <f t="shared" si="3"/>
        <v>27.777777777777779</v>
      </c>
      <c r="BL11" s="29">
        <f t="shared" si="4"/>
        <v>2.0989010092229208</v>
      </c>
      <c r="BM11">
        <v>137</v>
      </c>
      <c r="BN11" s="29">
        <v>0.48</v>
      </c>
      <c r="BO11">
        <v>25</v>
      </c>
      <c r="BP11" t="s">
        <v>181</v>
      </c>
      <c r="BQ11">
        <v>0</v>
      </c>
      <c r="BR11" t="s">
        <v>184</v>
      </c>
      <c r="BS11" t="s">
        <v>191</v>
      </c>
      <c r="BT11">
        <v>0</v>
      </c>
      <c r="BU11">
        <v>0</v>
      </c>
      <c r="BV11" t="s">
        <v>192</v>
      </c>
      <c r="BW11">
        <v>10</v>
      </c>
      <c r="BX11">
        <v>0</v>
      </c>
      <c r="BY11" t="s">
        <v>242</v>
      </c>
      <c r="BZ11" t="s">
        <v>243</v>
      </c>
      <c r="CA11" t="s">
        <v>231</v>
      </c>
      <c r="CB11">
        <v>0</v>
      </c>
      <c r="CC11">
        <v>0</v>
      </c>
      <c r="CD11">
        <f t="shared" si="5"/>
        <v>514</v>
      </c>
      <c r="CE11">
        <f>SUM((IF(D11&lt;40.1,0,(IF(D11&gt;60,3,1)))),(IF(S11&lt;15.1,0,IF(15&lt;S11&lt;25.1,6,IF(25&lt;S11&lt;35.1,11,16)))),(IF(E11=1,0,5)),(IF(CQ11&lt;601,0,1)),(IF(AX11&lt;40.1,0,(IF(AX11&gt;60,2,1)))))</f>
        <v>2</v>
      </c>
      <c r="CF11">
        <f>(IF(AX11&gt;70,3,0))+(IF(10&lt;AX11&lt;20,-2,0))+(IF(BD11="Cerebrovascular",2,0))+(IF(BN11&gt;1.5,2,0))+(IF(CQ11&lt;360,-3,0))+(IF(D11&gt;70,4,0))+(IF(H11&gt;35,2,0))+(IF(E11=2,9,0))+(IF(E11=3,14,0))+(IF(T11="yes",2,0))+(IF(J11&lt;2,2,0))+(IF(U11="yes",3,0))+(IF(V11="hospital",3,0))+(IF(V11="ICU",6,0))+(IF(S11&gt;29,4,0))+(IF(W11="yes",9,0))+(IF(X11="yes",2,0))+(IF(AA11="yes",5,0))+(IF(AB11="yes",6,0))+(IF(Z11="yes",3,0))</f>
        <v>-1</v>
      </c>
      <c r="CG11">
        <f>EXP((IF(39&lt;AX11&lt;50,0.154,0))+(IF(49&lt;AX11&lt;60,0.274,0))+(IF(59&lt;AX11&lt;70,0.424,0))+(IF(AX11&gt;69,0.501,0))+(IF(BD11="anoxia",0.079,0))+(IF(BD11="Cerebrovascular",0.145,0))+(IF(BD11="other",0.184,0))+(IF(BB11="African",0.176,0))+(IF(BB11="Other",0.126,0))+(IF(AY11="DCD",0.411,0))+(IF(AZ11="other",0.422,0))+(0.066*((170-BJ11)/10)+(IF(BE11="regional",0.105,0.244))+(0.01*(CQ11/60))))</f>
        <v>1.2672298951913588</v>
      </c>
      <c r="CH11">
        <v>54</v>
      </c>
      <c r="CI11">
        <v>15</v>
      </c>
      <c r="CJ11">
        <v>121</v>
      </c>
      <c r="CK11">
        <v>114</v>
      </c>
      <c r="CL11">
        <v>5</v>
      </c>
      <c r="CM11">
        <v>8</v>
      </c>
      <c r="CN11">
        <v>25</v>
      </c>
      <c r="CO11" t="s">
        <v>196</v>
      </c>
      <c r="CP11">
        <v>24</v>
      </c>
      <c r="CQ11" s="28">
        <f t="shared" si="6"/>
        <v>317</v>
      </c>
      <c r="CR11">
        <f t="shared" si="7"/>
        <v>25</v>
      </c>
      <c r="CS11">
        <f t="shared" si="8"/>
        <v>79</v>
      </c>
      <c r="CT11">
        <f t="shared" si="9"/>
        <v>342</v>
      </c>
      <c r="CU11">
        <v>0</v>
      </c>
      <c r="CV11">
        <v>1000</v>
      </c>
      <c r="CW11">
        <v>6500</v>
      </c>
      <c r="CX11">
        <v>1000</v>
      </c>
      <c r="CY11">
        <v>319</v>
      </c>
      <c r="CZ11">
        <v>0.9</v>
      </c>
      <c r="DA11">
        <v>15</v>
      </c>
      <c r="DB11">
        <v>100</v>
      </c>
      <c r="DC11">
        <v>97</v>
      </c>
      <c r="DD11" s="28">
        <f t="shared" si="10"/>
        <v>3</v>
      </c>
      <c r="DF11" t="str">
        <f t="shared" si="11"/>
        <v>no</v>
      </c>
      <c r="DG11" t="s">
        <v>181</v>
      </c>
      <c r="DH11">
        <v>21.4</v>
      </c>
      <c r="DI11">
        <v>19.600000000000001</v>
      </c>
      <c r="DJ11">
        <v>7.8</v>
      </c>
      <c r="DK11">
        <v>8.6</v>
      </c>
      <c r="DL11">
        <v>5.6</v>
      </c>
      <c r="DM11">
        <v>8.5</v>
      </c>
      <c r="DN11">
        <v>27.5</v>
      </c>
      <c r="DO11">
        <v>2250</v>
      </c>
      <c r="DP11" s="29">
        <f>((DO11/1000)*100)/F11</f>
        <v>2.8125</v>
      </c>
      <c r="DQ11">
        <v>1982</v>
      </c>
      <c r="DR11">
        <v>1541</v>
      </c>
      <c r="DS11">
        <v>2.2000000000000002</v>
      </c>
      <c r="DT11">
        <v>1.1000000000000001</v>
      </c>
      <c r="DU11">
        <v>1.08</v>
      </c>
      <c r="DV11">
        <v>1.08</v>
      </c>
      <c r="DW11" t="str">
        <f t="shared" si="12"/>
        <v>no</v>
      </c>
      <c r="DX11" t="str">
        <f t="shared" si="20"/>
        <v>no</v>
      </c>
      <c r="DY11" t="str">
        <f>IF(OR(DV11&gt;M11*2.9, DV11 &gt; 3.9, FD11="yes"), "3", IF(DV11&gt;M11*1.9, "2", IF(OR(DV11&gt;M11*1.4, DV11&gt;(M11+0.2)), "1", "no")))</f>
        <v>1</v>
      </c>
      <c r="DZ11" t="s">
        <v>181</v>
      </c>
      <c r="EA11" t="s">
        <v>197</v>
      </c>
      <c r="EB11" t="s">
        <v>184</v>
      </c>
      <c r="EC11">
        <v>1000</v>
      </c>
      <c r="ED11" t="s">
        <v>198</v>
      </c>
      <c r="EE11">
        <v>2.6</v>
      </c>
      <c r="EF11">
        <v>3.8</v>
      </c>
      <c r="EG11">
        <v>5.9</v>
      </c>
      <c r="EH11">
        <v>3.4</v>
      </c>
      <c r="EI11">
        <v>6.3</v>
      </c>
      <c r="EJ11">
        <v>4.5999999999999996</v>
      </c>
      <c r="EK11">
        <v>4</v>
      </c>
      <c r="EL11" t="b">
        <v>0</v>
      </c>
      <c r="EM11" t="b">
        <v>0</v>
      </c>
      <c r="EN11" t="b">
        <v>0</v>
      </c>
      <c r="EO11" t="b">
        <v>0</v>
      </c>
      <c r="EP11" t="b">
        <v>0</v>
      </c>
      <c r="EQ11" t="b">
        <v>0</v>
      </c>
      <c r="ER11" t="b">
        <v>0</v>
      </c>
      <c r="ES11" s="30">
        <f t="shared" si="14"/>
        <v>4.3714285714285719</v>
      </c>
      <c r="ET11" s="30">
        <f t="shared" si="15"/>
        <v>4.3714285714285719</v>
      </c>
      <c r="EU11" s="30">
        <f t="shared" si="16"/>
        <v>4.3714285714285719</v>
      </c>
      <c r="EV11" s="30" t="s">
        <v>181</v>
      </c>
      <c r="EW11" t="s">
        <v>197</v>
      </c>
      <c r="EX11" t="s">
        <v>197</v>
      </c>
      <c r="EY11" t="s">
        <v>197</v>
      </c>
      <c r="EZ11" t="s">
        <v>181</v>
      </c>
      <c r="FA11" t="s">
        <v>181</v>
      </c>
      <c r="FB11" s="34">
        <v>2</v>
      </c>
      <c r="FC11" t="s">
        <v>181</v>
      </c>
      <c r="FD11" t="s">
        <v>181</v>
      </c>
      <c r="FE11" t="s">
        <v>244</v>
      </c>
      <c r="FF11">
        <v>4</v>
      </c>
      <c r="FG11" t="s">
        <v>181</v>
      </c>
      <c r="FH11" t="s">
        <v>197</v>
      </c>
      <c r="FI11" t="s">
        <v>197</v>
      </c>
      <c r="FJ11" t="s">
        <v>181</v>
      </c>
      <c r="FK11" t="s">
        <v>181</v>
      </c>
      <c r="FL11" t="s">
        <v>181</v>
      </c>
      <c r="FM11" t="s">
        <v>181</v>
      </c>
      <c r="FN11" t="s">
        <v>181</v>
      </c>
      <c r="FO11" t="s">
        <v>181</v>
      </c>
      <c r="FP11" t="s">
        <v>181</v>
      </c>
      <c r="FQ11" t="s">
        <v>181</v>
      </c>
      <c r="FR11">
        <v>8</v>
      </c>
      <c r="FS11" t="s">
        <v>199</v>
      </c>
      <c r="FT11" t="s">
        <v>181</v>
      </c>
      <c r="FU11">
        <f t="shared" si="17"/>
        <v>0</v>
      </c>
      <c r="FV11">
        <f t="shared" si="18"/>
        <v>0</v>
      </c>
    </row>
    <row r="12" spans="1:179" ht="15.5" x14ac:dyDescent="0.35">
      <c r="A12" s="26">
        <v>2820</v>
      </c>
      <c r="B12" t="s">
        <v>200</v>
      </c>
      <c r="C12" t="s">
        <v>201</v>
      </c>
      <c r="D12" s="28">
        <v>53.483333333333334</v>
      </c>
      <c r="E12" s="28">
        <v>1</v>
      </c>
      <c r="F12">
        <v>86</v>
      </c>
      <c r="G12">
        <v>190</v>
      </c>
      <c r="H12" s="28">
        <f t="shared" si="0"/>
        <v>23.822714681440445</v>
      </c>
      <c r="I12" s="29">
        <f t="shared" si="1"/>
        <v>2.1410387431035938</v>
      </c>
      <c r="J12" s="30">
        <v>3.4</v>
      </c>
      <c r="K12">
        <v>134</v>
      </c>
      <c r="L12" t="s">
        <v>180</v>
      </c>
      <c r="M12" s="29">
        <v>0.96</v>
      </c>
      <c r="N12" s="30">
        <v>5.9</v>
      </c>
      <c r="O12" s="29">
        <v>2.0499999999999998</v>
      </c>
      <c r="P12">
        <f t="shared" si="2"/>
        <v>1</v>
      </c>
      <c r="Q12">
        <f t="shared" si="2"/>
        <v>5.9</v>
      </c>
      <c r="R12">
        <f t="shared" si="2"/>
        <v>2.0499999999999998</v>
      </c>
      <c r="S12" s="31">
        <f t="shared" si="19"/>
        <v>21</v>
      </c>
      <c r="T12" t="s">
        <v>181</v>
      </c>
      <c r="U12" t="s">
        <v>181</v>
      </c>
      <c r="V12" t="s">
        <v>182</v>
      </c>
      <c r="W12" t="s">
        <v>181</v>
      </c>
      <c r="X12" t="s">
        <v>181</v>
      </c>
      <c r="Y12" t="s">
        <v>183</v>
      </c>
      <c r="Z12" t="s">
        <v>181</v>
      </c>
      <c r="AA12" t="s">
        <v>181</v>
      </c>
      <c r="AB12" t="s">
        <v>181</v>
      </c>
      <c r="AC12">
        <v>0</v>
      </c>
      <c r="AD12" s="27">
        <v>43236</v>
      </c>
      <c r="AE12">
        <v>758</v>
      </c>
      <c r="AG12">
        <v>0</v>
      </c>
      <c r="AH12" s="27">
        <v>43236</v>
      </c>
      <c r="AI12" s="33">
        <v>758</v>
      </c>
      <c r="AJ12" s="27"/>
      <c r="AK12" t="s">
        <v>245</v>
      </c>
      <c r="AL12" t="s">
        <v>181</v>
      </c>
      <c r="AM12" t="s">
        <v>181</v>
      </c>
      <c r="AN12" t="s">
        <v>181</v>
      </c>
      <c r="AO12" t="s">
        <v>181</v>
      </c>
      <c r="AP12" t="s">
        <v>181</v>
      </c>
      <c r="AQ12" t="s">
        <v>181</v>
      </c>
      <c r="AR12" t="s">
        <v>181</v>
      </c>
      <c r="AS12" t="s">
        <v>181</v>
      </c>
      <c r="AT12" t="s">
        <v>181</v>
      </c>
      <c r="AU12" t="s">
        <v>181</v>
      </c>
      <c r="AV12" t="s">
        <v>181</v>
      </c>
      <c r="AW12" s="27">
        <v>22612</v>
      </c>
      <c r="AX12" s="28">
        <v>54.391666666666666</v>
      </c>
      <c r="AY12" s="28" t="s">
        <v>185</v>
      </c>
      <c r="AZ12" s="28" t="s">
        <v>186</v>
      </c>
      <c r="BA12" s="28" t="s">
        <v>200</v>
      </c>
      <c r="BB12" s="28" t="s">
        <v>187</v>
      </c>
      <c r="BC12" t="s">
        <v>201</v>
      </c>
      <c r="BD12" s="28" t="s">
        <v>188</v>
      </c>
      <c r="BE12" s="28" t="s">
        <v>189</v>
      </c>
      <c r="BF12" s="28" t="s">
        <v>180</v>
      </c>
      <c r="BG12" s="28" t="s">
        <v>181</v>
      </c>
      <c r="BH12" s="28" t="s">
        <v>180</v>
      </c>
      <c r="BI12">
        <v>100</v>
      </c>
      <c r="BJ12">
        <v>180</v>
      </c>
      <c r="BK12" s="28">
        <f t="shared" si="3"/>
        <v>30.864197530864196</v>
      </c>
      <c r="BL12" s="29">
        <f t="shared" si="4"/>
        <v>2.1950220630018573</v>
      </c>
      <c r="BM12">
        <v>160</v>
      </c>
      <c r="BN12" s="29">
        <v>1.57</v>
      </c>
      <c r="BO12">
        <v>3</v>
      </c>
      <c r="BP12" t="s">
        <v>181</v>
      </c>
      <c r="BQ12">
        <v>0</v>
      </c>
      <c r="BR12" t="s">
        <v>181</v>
      </c>
      <c r="BS12" t="s">
        <v>181</v>
      </c>
      <c r="BT12">
        <v>5</v>
      </c>
      <c r="BU12">
        <v>5</v>
      </c>
      <c r="BV12" t="s">
        <v>203</v>
      </c>
      <c r="BW12">
        <v>1</v>
      </c>
      <c r="BX12">
        <v>0</v>
      </c>
      <c r="BY12" t="s">
        <v>246</v>
      </c>
      <c r="BZ12" t="s">
        <v>247</v>
      </c>
      <c r="CA12" t="s">
        <v>205</v>
      </c>
      <c r="CB12">
        <v>1</v>
      </c>
      <c r="CC12" t="s">
        <v>197</v>
      </c>
      <c r="CD12">
        <f t="shared" si="5"/>
        <v>1142</v>
      </c>
      <c r="CE12">
        <f>SUM((IF(D12&lt;40.1,0,(IF(D12&gt;60,3,1)))),(IF(S12&lt;15.1,0,IF(15&lt;S12&lt;25.1,6,IF(25&lt;S12&lt;35.1,11,16)))),(IF(E12=1,0,5)),(IF(CQ12&lt;601,0,1)),(IF(AX12&lt;40.1,0,(IF(AX12&gt;60,2,1)))))</f>
        <v>18</v>
      </c>
      <c r="CF12">
        <f>(IF(AX12&gt;70,3,0))+(IF(10&lt;AX12&lt;20,-2,0))+(IF(BD12="Cerebrovascular",2,0))+(IF(BN12&gt;1.5,2,0))+(IF(CQ12&lt;360,-3,0))+(IF(D12&gt;70,4,0))+(IF(H12&gt;35,2,0))+(IF(E12=2,9,0))+(IF(E12=3,14,0))+(IF(T12="yes",2,0))+(IF(J12&lt;2,2,0))+(IF(U12="yes",3,0))+(IF(V12="hospital",3,0))+(IF(V12="ICU",6,0))+(IF(S12&gt;29,4,0))+(IF(W12="yes",9,0))+(IF(X12="yes",2,0))+(IF(AA12="yes",5,0))+(IF(AB12="yes",6,0))+(IF(Z12="yes",3,0))</f>
        <v>4</v>
      </c>
      <c r="CG12" s="29">
        <f>EXP((IF(39&lt;AX12&lt;50,0.154,0))+(IF(49&lt;AX12&lt;60,0.274,0))+(IF(59&lt;AX12&lt;70,0.424,0))+(IF(AX12&gt;69,0.501,0))+(IF(BD12="anoxia",0.079,0))+(IF(BD12="Cerebrovascular",0.145,0))+(IF(BD12="other",0.184,0))+(IF(BB12="African",0.176,0))+(IF(BB12="Other",0.126,0))+(IF(AY12="DCD",0.411,0))+(IF(AZ12="other",0.422,0))+(0.066*((170-BJ12)/10)+(IF(BE12="regional",0.105,0.244))+(0.01*(CQ12/60))))</f>
        <v>1.2952019988647645</v>
      </c>
      <c r="CH12">
        <v>40</v>
      </c>
      <c r="CI12">
        <v>10</v>
      </c>
      <c r="CJ12">
        <v>105</v>
      </c>
      <c r="CK12">
        <v>75</v>
      </c>
      <c r="CL12">
        <v>196</v>
      </c>
      <c r="CM12">
        <v>22</v>
      </c>
      <c r="CN12">
        <v>22</v>
      </c>
      <c r="CO12" t="s">
        <v>196</v>
      </c>
      <c r="CP12">
        <v>22</v>
      </c>
      <c r="CQ12" s="28">
        <f t="shared" si="6"/>
        <v>448</v>
      </c>
      <c r="CR12">
        <f t="shared" si="7"/>
        <v>22</v>
      </c>
      <c r="CS12">
        <f t="shared" si="8"/>
        <v>62</v>
      </c>
      <c r="CT12">
        <f t="shared" si="9"/>
        <v>470</v>
      </c>
      <c r="CU12">
        <v>500</v>
      </c>
      <c r="CV12">
        <v>1500</v>
      </c>
      <c r="CW12">
        <v>10500</v>
      </c>
      <c r="CX12">
        <v>1750</v>
      </c>
      <c r="CY12">
        <v>364</v>
      </c>
      <c r="CZ12">
        <v>0.6</v>
      </c>
      <c r="DA12">
        <v>14</v>
      </c>
      <c r="DB12">
        <v>73</v>
      </c>
      <c r="DC12">
        <v>68</v>
      </c>
      <c r="DD12" s="28">
        <f t="shared" si="10"/>
        <v>6.849315068493155</v>
      </c>
      <c r="DF12" t="str">
        <f t="shared" si="11"/>
        <v>no</v>
      </c>
      <c r="DG12" t="s">
        <v>181</v>
      </c>
      <c r="DH12">
        <v>18.899999999999999</v>
      </c>
      <c r="DI12">
        <v>9.9</v>
      </c>
      <c r="DJ12" t="s">
        <v>197</v>
      </c>
      <c r="DK12" t="s">
        <v>197</v>
      </c>
      <c r="DL12">
        <v>7</v>
      </c>
      <c r="DM12">
        <v>10.5</v>
      </c>
      <c r="DN12">
        <v>19</v>
      </c>
      <c r="DO12">
        <v>2050</v>
      </c>
      <c r="DP12" s="29">
        <f>((DO12/1000)*100)/F12</f>
        <v>2.3837209302325579</v>
      </c>
      <c r="DQ12">
        <v>72</v>
      </c>
      <c r="DR12">
        <v>348</v>
      </c>
      <c r="DS12">
        <v>1.8</v>
      </c>
      <c r="DT12">
        <v>1.18</v>
      </c>
      <c r="DU12">
        <v>1.06</v>
      </c>
      <c r="DV12">
        <v>1.06</v>
      </c>
      <c r="DW12" t="str">
        <f t="shared" si="12"/>
        <v>no</v>
      </c>
      <c r="DX12" t="str">
        <f t="shared" si="20"/>
        <v>no</v>
      </c>
      <c r="DY12" t="str">
        <f>IF(OR(DV12&gt;M12*2.9, DV12 &gt; 3.9, FD12="yes"), "3", IF(DV12&gt;M12*1.9, "2", IF(OR(DV12&gt;M12*1.4, DV12&gt;(M12+0.2)), "1", "no")))</f>
        <v>no</v>
      </c>
      <c r="DZ12" t="s">
        <v>181</v>
      </c>
      <c r="EA12" t="s">
        <v>197</v>
      </c>
      <c r="EB12" t="s">
        <v>184</v>
      </c>
      <c r="EC12">
        <v>1000</v>
      </c>
      <c r="ED12" t="s">
        <v>198</v>
      </c>
      <c r="EE12" t="b">
        <v>0</v>
      </c>
      <c r="EF12">
        <v>3.4</v>
      </c>
      <c r="EG12">
        <v>4.3</v>
      </c>
      <c r="EH12">
        <v>8.8000000000000007</v>
      </c>
      <c r="EI12">
        <v>8.8000000000000007</v>
      </c>
      <c r="EJ12">
        <v>9</v>
      </c>
      <c r="EK12">
        <v>9.5</v>
      </c>
      <c r="EL12" t="b">
        <v>0</v>
      </c>
      <c r="EM12" t="b">
        <v>0</v>
      </c>
      <c r="EN12" t="b">
        <v>0</v>
      </c>
      <c r="EO12" t="b">
        <v>0</v>
      </c>
      <c r="EP12" t="b">
        <v>0</v>
      </c>
      <c r="EQ12" t="b">
        <v>0</v>
      </c>
      <c r="ER12" t="b">
        <v>0</v>
      </c>
      <c r="ES12" s="30">
        <f t="shared" si="14"/>
        <v>7.3</v>
      </c>
      <c r="ET12" s="30">
        <f t="shared" si="15"/>
        <v>7.3</v>
      </c>
      <c r="EU12" s="30">
        <f t="shared" si="16"/>
        <v>7.3</v>
      </c>
      <c r="EV12" s="30" t="s">
        <v>181</v>
      </c>
      <c r="EW12" t="s">
        <v>197</v>
      </c>
      <c r="EX12" t="s">
        <v>197</v>
      </c>
      <c r="EY12" s="30" t="s">
        <v>197</v>
      </c>
      <c r="EZ12" t="s">
        <v>181</v>
      </c>
      <c r="FA12" t="s">
        <v>181</v>
      </c>
      <c r="FB12" s="34">
        <v>1</v>
      </c>
      <c r="FC12" t="s">
        <v>181</v>
      </c>
      <c r="FD12" t="s">
        <v>181</v>
      </c>
      <c r="FE12" t="s">
        <v>181</v>
      </c>
      <c r="FF12">
        <v>2</v>
      </c>
      <c r="FG12" t="s">
        <v>181</v>
      </c>
      <c r="FH12" t="s">
        <v>197</v>
      </c>
      <c r="FI12" t="s">
        <v>197</v>
      </c>
      <c r="FJ12" t="s">
        <v>181</v>
      </c>
      <c r="FK12" t="s">
        <v>181</v>
      </c>
      <c r="FL12" t="s">
        <v>181</v>
      </c>
      <c r="FM12" t="s">
        <v>181</v>
      </c>
      <c r="FN12" t="s">
        <v>181</v>
      </c>
      <c r="FO12" t="s">
        <v>181</v>
      </c>
      <c r="FP12" t="s">
        <v>181</v>
      </c>
      <c r="FQ12" t="s">
        <v>181</v>
      </c>
      <c r="FR12">
        <v>8</v>
      </c>
      <c r="FS12" t="s">
        <v>199</v>
      </c>
      <c r="FT12" t="s">
        <v>181</v>
      </c>
      <c r="FU12">
        <f t="shared" si="17"/>
        <v>0</v>
      </c>
      <c r="FV12">
        <f t="shared" si="18"/>
        <v>0</v>
      </c>
    </row>
    <row r="13" spans="1:179" ht="15.5" x14ac:dyDescent="0.35">
      <c r="A13" s="26">
        <v>2822</v>
      </c>
      <c r="B13" t="s">
        <v>200</v>
      </c>
      <c r="C13" t="s">
        <v>179</v>
      </c>
      <c r="D13" s="28">
        <v>58.227777777777774</v>
      </c>
      <c r="E13" s="28">
        <v>1</v>
      </c>
      <c r="F13">
        <v>76</v>
      </c>
      <c r="G13">
        <v>178</v>
      </c>
      <c r="H13" s="28">
        <f t="shared" si="0"/>
        <v>23.986870344653454</v>
      </c>
      <c r="I13" s="29">
        <f t="shared" si="1"/>
        <v>1.9376110478091879</v>
      </c>
      <c r="J13" s="30">
        <v>4.0999999999999996</v>
      </c>
      <c r="K13">
        <v>135</v>
      </c>
      <c r="L13" t="s">
        <v>180</v>
      </c>
      <c r="M13" s="29">
        <v>0.76</v>
      </c>
      <c r="N13" s="30">
        <v>1.2</v>
      </c>
      <c r="O13" s="29">
        <v>1.21</v>
      </c>
      <c r="P13">
        <f t="shared" si="2"/>
        <v>1</v>
      </c>
      <c r="Q13">
        <f t="shared" si="2"/>
        <v>1.2</v>
      </c>
      <c r="R13">
        <f t="shared" si="2"/>
        <v>1.21</v>
      </c>
      <c r="S13" s="31">
        <f t="shared" si="19"/>
        <v>9</v>
      </c>
      <c r="T13" t="s">
        <v>181</v>
      </c>
      <c r="U13" t="s">
        <v>181</v>
      </c>
      <c r="V13" t="s">
        <v>182</v>
      </c>
      <c r="W13" t="s">
        <v>181</v>
      </c>
      <c r="X13" t="s">
        <v>181</v>
      </c>
      <c r="Y13" t="s">
        <v>183</v>
      </c>
      <c r="Z13" t="s">
        <v>181</v>
      </c>
      <c r="AA13" t="s">
        <v>181</v>
      </c>
      <c r="AB13" t="s">
        <v>181</v>
      </c>
      <c r="AC13">
        <v>0</v>
      </c>
      <c r="AD13" s="27">
        <v>43263</v>
      </c>
      <c r="AE13">
        <v>774</v>
      </c>
      <c r="AG13">
        <v>0</v>
      </c>
      <c r="AH13" s="27">
        <v>43263</v>
      </c>
      <c r="AI13" s="33">
        <v>774</v>
      </c>
      <c r="AJ13" s="27"/>
      <c r="AK13" t="s">
        <v>248</v>
      </c>
      <c r="AL13" t="s">
        <v>184</v>
      </c>
      <c r="AM13" t="s">
        <v>181</v>
      </c>
      <c r="AN13" t="s">
        <v>181</v>
      </c>
      <c r="AO13" t="s">
        <v>181</v>
      </c>
      <c r="AP13" t="s">
        <v>181</v>
      </c>
      <c r="AQ13" t="s">
        <v>181</v>
      </c>
      <c r="AR13" t="s">
        <v>181</v>
      </c>
      <c r="AS13" t="s">
        <v>181</v>
      </c>
      <c r="AT13" t="s">
        <v>184</v>
      </c>
      <c r="AU13" t="s">
        <v>181</v>
      </c>
      <c r="AV13" t="s">
        <v>181</v>
      </c>
      <c r="AW13" s="27">
        <v>19671</v>
      </c>
      <c r="AX13" s="28">
        <v>62.475000000000001</v>
      </c>
      <c r="AY13" s="28" t="s">
        <v>185</v>
      </c>
      <c r="AZ13" s="28" t="s">
        <v>186</v>
      </c>
      <c r="BA13" s="28" t="s">
        <v>178</v>
      </c>
      <c r="BB13" s="28" t="s">
        <v>187</v>
      </c>
      <c r="BC13" s="28" t="s">
        <v>179</v>
      </c>
      <c r="BD13" s="28" t="s">
        <v>188</v>
      </c>
      <c r="BE13" s="28" t="s">
        <v>189</v>
      </c>
      <c r="BF13" t="s">
        <v>190</v>
      </c>
      <c r="BG13" s="28" t="s">
        <v>181</v>
      </c>
      <c r="BH13" s="28" t="s">
        <v>180</v>
      </c>
      <c r="BI13">
        <v>80</v>
      </c>
      <c r="BJ13">
        <v>165</v>
      </c>
      <c r="BK13" s="28">
        <f t="shared" si="3"/>
        <v>29.38475665748393</v>
      </c>
      <c r="BL13" s="29">
        <f t="shared" si="4"/>
        <v>1.8743704449199248</v>
      </c>
      <c r="BM13">
        <v>168</v>
      </c>
      <c r="BN13" s="29">
        <v>1.04</v>
      </c>
      <c r="BO13">
        <v>1</v>
      </c>
      <c r="BP13" t="s">
        <v>181</v>
      </c>
      <c r="BQ13">
        <v>0</v>
      </c>
      <c r="BR13" t="s">
        <v>184</v>
      </c>
      <c r="BS13" t="s">
        <v>249</v>
      </c>
      <c r="BT13">
        <v>5</v>
      </c>
      <c r="BU13">
        <v>20</v>
      </c>
      <c r="BV13" t="s">
        <v>203</v>
      </c>
      <c r="BW13">
        <v>15</v>
      </c>
      <c r="BX13">
        <v>0</v>
      </c>
      <c r="BY13" t="s">
        <v>250</v>
      </c>
      <c r="BZ13" t="s">
        <v>181</v>
      </c>
      <c r="CA13" t="s">
        <v>205</v>
      </c>
      <c r="CB13">
        <v>0</v>
      </c>
      <c r="CC13">
        <v>0</v>
      </c>
      <c r="CD13">
        <f t="shared" si="5"/>
        <v>562</v>
      </c>
      <c r="CE13">
        <f>SUM((IF(D13&lt;40.1,0,(IF(D13&gt;60,3,1)))),(IF(S13&lt;15.1,0,IF(15&lt;S13&lt;25.1,6,IF(25&lt;S13&lt;35.1,11,16)))),(IF(E13=1,0,5)),(IF(CQ13&lt;601,0,1)),(IF(AX13&lt;40.1,0,(IF(AX13&gt;60,2,1)))))</f>
        <v>3</v>
      </c>
      <c r="CF13">
        <f>(IF(AX13&gt;70,3,0))+(IF(10&lt;AX13&lt;20,-2,0))+(IF(BD13="Cerebrovascular",2,0))+(IF(BN13&gt;1.5,2,0))+(IF(CQ13&lt;360,-3,0))+(IF(D13&gt;70,4,0))+(IF(H13&gt;35,2,0))+(IF(E13=2,9,0))+(IF(E13=3,14,0))+(IF(T13="yes",2,0))+(IF(J13&lt;2,2,0))+(IF(U13="yes",3,0))+(IF(V13="hospital",3,0))+(IF(V13="ICU",6,0))+(IF(S13&gt;29,4,0))+(IF(W13="yes",9,0))+(IF(X13="yes",2,0))+(IF(AA13="yes",5,0))+(IF(AB13="yes",6,0))+(IF(Z13="yes",3,0))</f>
        <v>-1</v>
      </c>
      <c r="CG13" s="29">
        <f>EXP((IF(39&lt;AX13&lt;50,0.154,0))+(IF(49&lt;AX13&lt;60,0.274,0))+(IF(59&lt;AX13&lt;70,0.424,0))+(IF(AX13&gt;69,0.501,0))+(IF(BD13="anoxia",0.079,0))+(IF(BD13="Cerebrovascular",0.145,0))+(IF(BD13="other",0.184,0))+(IF(BB13="African",0.176,0))+(IF(BB13="Other",0.126,0))+(IF(AY13="DCD",0.411,0))+(IF(AZ13="other",0.422,0))+(0.066*((170-BJ13)/10)+(IF(BE13="regional",0.105,0.244))+(0.01*(CQ13/60))))</f>
        <v>1.3960777067704242</v>
      </c>
      <c r="CH13">
        <v>71</v>
      </c>
      <c r="CI13">
        <v>5</v>
      </c>
      <c r="CJ13">
        <v>58</v>
      </c>
      <c r="CK13">
        <v>72</v>
      </c>
      <c r="CL13">
        <v>62</v>
      </c>
      <c r="CM13">
        <v>36</v>
      </c>
      <c r="CN13">
        <v>16</v>
      </c>
      <c r="CO13" t="s">
        <v>196</v>
      </c>
      <c r="CP13">
        <v>14</v>
      </c>
      <c r="CQ13" s="28">
        <f t="shared" si="6"/>
        <v>304</v>
      </c>
      <c r="CR13">
        <f t="shared" si="7"/>
        <v>16</v>
      </c>
      <c r="CS13">
        <f t="shared" si="8"/>
        <v>87</v>
      </c>
      <c r="CT13">
        <f t="shared" si="9"/>
        <v>320</v>
      </c>
      <c r="CU13">
        <v>250</v>
      </c>
      <c r="CV13">
        <v>1500</v>
      </c>
      <c r="CW13">
        <v>7500</v>
      </c>
      <c r="CX13">
        <v>1000</v>
      </c>
      <c r="CY13">
        <v>340</v>
      </c>
      <c r="CZ13">
        <v>1.5</v>
      </c>
      <c r="DA13">
        <v>11</v>
      </c>
      <c r="DB13">
        <v>58</v>
      </c>
      <c r="DC13">
        <v>68</v>
      </c>
      <c r="DD13" s="28">
        <f t="shared" si="10"/>
        <v>-17.241379310344826</v>
      </c>
      <c r="DF13" t="str">
        <f t="shared" si="11"/>
        <v>no</v>
      </c>
      <c r="DG13" t="s">
        <v>181</v>
      </c>
      <c r="DH13">
        <v>12.5</v>
      </c>
      <c r="DI13">
        <v>7.8</v>
      </c>
      <c r="DJ13">
        <v>4.7</v>
      </c>
      <c r="DK13">
        <v>3.3</v>
      </c>
      <c r="DL13">
        <v>4.0999999999999996</v>
      </c>
      <c r="DM13">
        <v>8.1</v>
      </c>
      <c r="DN13">
        <v>33.200000000000003</v>
      </c>
      <c r="DO13">
        <v>1470</v>
      </c>
      <c r="DP13" s="29">
        <f>((DO13/1000)*100)/F13</f>
        <v>1.9342105263157894</v>
      </c>
      <c r="DQ13">
        <v>1089</v>
      </c>
      <c r="DR13">
        <v>702</v>
      </c>
      <c r="DS13">
        <v>1.2</v>
      </c>
      <c r="DT13">
        <v>1.02</v>
      </c>
      <c r="DU13">
        <v>0.79</v>
      </c>
      <c r="DV13">
        <v>0.94</v>
      </c>
      <c r="DW13" t="str">
        <f t="shared" si="12"/>
        <v>no</v>
      </c>
      <c r="DX13" t="str">
        <f t="shared" si="20"/>
        <v>no</v>
      </c>
      <c r="DY13" t="str">
        <f>IF(OR(DV13&gt;M13*2.9, DV13 &gt; 3.9, FD13="yes"), "3", IF(DV13&gt;M13*1.9, "2", IF(OR(DV13&gt;M13*1.4, DV13&gt;(M13+0.2)), "1", "no")))</f>
        <v>no</v>
      </c>
      <c r="DZ13" t="s">
        <v>181</v>
      </c>
      <c r="EA13" t="s">
        <v>197</v>
      </c>
      <c r="EB13" t="s">
        <v>184</v>
      </c>
      <c r="EC13">
        <v>1000</v>
      </c>
      <c r="ED13" t="s">
        <v>198</v>
      </c>
      <c r="EE13" t="b">
        <v>0</v>
      </c>
      <c r="EF13">
        <v>3.6</v>
      </c>
      <c r="EG13">
        <v>4.9000000000000004</v>
      </c>
      <c r="EH13">
        <v>5.6</v>
      </c>
      <c r="EI13">
        <v>4.4000000000000004</v>
      </c>
      <c r="EJ13">
        <v>5.0999999999999996</v>
      </c>
      <c r="EK13">
        <v>5.5</v>
      </c>
      <c r="EL13" t="b">
        <v>0</v>
      </c>
      <c r="EM13" t="b">
        <v>0</v>
      </c>
      <c r="EN13" t="b">
        <v>0</v>
      </c>
      <c r="EO13" t="b">
        <v>0</v>
      </c>
      <c r="EP13" t="b">
        <v>0</v>
      </c>
      <c r="EQ13" t="b">
        <v>0</v>
      </c>
      <c r="ER13" t="b">
        <v>0</v>
      </c>
      <c r="ES13" s="30">
        <f t="shared" si="14"/>
        <v>4.8500000000000005</v>
      </c>
      <c r="ET13" s="30">
        <f t="shared" si="15"/>
        <v>4.8500000000000005</v>
      </c>
      <c r="EU13" s="30">
        <f t="shared" si="16"/>
        <v>4.8500000000000005</v>
      </c>
      <c r="EV13" s="30" t="s">
        <v>181</v>
      </c>
      <c r="EW13" t="s">
        <v>197</v>
      </c>
      <c r="EX13" t="s">
        <v>197</v>
      </c>
      <c r="EY13" s="30" t="s">
        <v>197</v>
      </c>
      <c r="EZ13" t="s">
        <v>181</v>
      </c>
      <c r="FA13" t="s">
        <v>181</v>
      </c>
      <c r="FB13" s="34">
        <v>1</v>
      </c>
      <c r="FC13" t="s">
        <v>184</v>
      </c>
      <c r="FD13" t="s">
        <v>181</v>
      </c>
      <c r="FE13" t="s">
        <v>181</v>
      </c>
      <c r="FF13">
        <v>2</v>
      </c>
      <c r="FG13" t="s">
        <v>181</v>
      </c>
      <c r="FH13" t="s">
        <v>197</v>
      </c>
      <c r="FI13" t="s">
        <v>197</v>
      </c>
      <c r="FJ13" t="s">
        <v>181</v>
      </c>
      <c r="FK13" t="s">
        <v>181</v>
      </c>
      <c r="FL13" t="s">
        <v>181</v>
      </c>
      <c r="FM13" t="s">
        <v>181</v>
      </c>
      <c r="FN13" t="s">
        <v>181</v>
      </c>
      <c r="FO13" t="s">
        <v>181</v>
      </c>
      <c r="FP13" t="s">
        <v>181</v>
      </c>
      <c r="FQ13" t="s">
        <v>181</v>
      </c>
      <c r="FR13">
        <v>8</v>
      </c>
      <c r="FS13" t="s">
        <v>199</v>
      </c>
      <c r="FT13" t="s">
        <v>181</v>
      </c>
      <c r="FU13">
        <f t="shared" si="17"/>
        <v>0</v>
      </c>
      <c r="FV13">
        <f t="shared" si="18"/>
        <v>0</v>
      </c>
    </row>
    <row r="14" spans="1:179" ht="15.5" x14ac:dyDescent="0.35">
      <c r="A14" s="26">
        <v>2823</v>
      </c>
      <c r="B14" t="s">
        <v>251</v>
      </c>
      <c r="C14" t="s">
        <v>252</v>
      </c>
      <c r="D14" s="28">
        <v>55.00277777777778</v>
      </c>
      <c r="E14" s="28">
        <v>1</v>
      </c>
      <c r="F14">
        <v>102</v>
      </c>
      <c r="G14">
        <v>190</v>
      </c>
      <c r="H14" s="28">
        <f t="shared" si="0"/>
        <v>28.254847645429361</v>
      </c>
      <c r="I14" s="29">
        <f t="shared" si="1"/>
        <v>2.3020659294880024</v>
      </c>
      <c r="J14" s="30">
        <v>3.4</v>
      </c>
      <c r="K14">
        <v>144</v>
      </c>
      <c r="L14" t="s">
        <v>190</v>
      </c>
      <c r="M14" s="29">
        <v>1.01</v>
      </c>
      <c r="N14" s="30">
        <v>1</v>
      </c>
      <c r="O14" s="29">
        <v>1.24</v>
      </c>
      <c r="P14">
        <f t="shared" si="2"/>
        <v>1.01</v>
      </c>
      <c r="Q14">
        <f t="shared" si="2"/>
        <v>1</v>
      </c>
      <c r="R14">
        <f t="shared" si="2"/>
        <v>1.24</v>
      </c>
      <c r="S14" s="31">
        <f t="shared" si="19"/>
        <v>9</v>
      </c>
      <c r="T14" t="s">
        <v>184</v>
      </c>
      <c r="U14" t="s">
        <v>181</v>
      </c>
      <c r="V14" t="s">
        <v>182</v>
      </c>
      <c r="W14" t="s">
        <v>181</v>
      </c>
      <c r="X14" t="s">
        <v>181</v>
      </c>
      <c r="Y14" t="s">
        <v>183</v>
      </c>
      <c r="Z14" t="s">
        <v>181</v>
      </c>
      <c r="AA14" t="s">
        <v>181</v>
      </c>
      <c r="AB14" t="s">
        <v>181</v>
      </c>
      <c r="AC14">
        <v>0</v>
      </c>
      <c r="AD14" s="27">
        <v>43245</v>
      </c>
      <c r="AE14">
        <v>755</v>
      </c>
      <c r="AG14">
        <v>0</v>
      </c>
      <c r="AH14" s="27">
        <v>43245</v>
      </c>
      <c r="AI14" s="33">
        <v>755</v>
      </c>
      <c r="AJ14" s="27"/>
      <c r="AK14" t="s">
        <v>253</v>
      </c>
      <c r="AL14" t="s">
        <v>184</v>
      </c>
      <c r="AM14" t="s">
        <v>181</v>
      </c>
      <c r="AN14" t="s">
        <v>181</v>
      </c>
      <c r="AO14" t="s">
        <v>181</v>
      </c>
      <c r="AP14" t="s">
        <v>184</v>
      </c>
      <c r="AQ14" t="s">
        <v>181</v>
      </c>
      <c r="AR14" t="s">
        <v>181</v>
      </c>
      <c r="AS14" t="s">
        <v>181</v>
      </c>
      <c r="AT14" t="s">
        <v>181</v>
      </c>
      <c r="AU14" t="s">
        <v>181</v>
      </c>
      <c r="AV14" t="s">
        <v>181</v>
      </c>
      <c r="AW14" s="27">
        <v>24484</v>
      </c>
      <c r="AX14" s="28">
        <v>49.3</v>
      </c>
      <c r="AY14" s="28" t="s">
        <v>185</v>
      </c>
      <c r="AZ14" s="28" t="s">
        <v>186</v>
      </c>
      <c r="BA14" s="28" t="s">
        <v>200</v>
      </c>
      <c r="BB14" s="28" t="s">
        <v>187</v>
      </c>
      <c r="BC14" s="28" t="s">
        <v>252</v>
      </c>
      <c r="BD14" s="28" t="s">
        <v>220</v>
      </c>
      <c r="BE14" s="28" t="s">
        <v>189</v>
      </c>
      <c r="BF14" t="s">
        <v>190</v>
      </c>
      <c r="BG14" s="28" t="s">
        <v>181</v>
      </c>
      <c r="BH14" s="28" t="s">
        <v>180</v>
      </c>
      <c r="BI14">
        <v>90</v>
      </c>
      <c r="BJ14">
        <v>185</v>
      </c>
      <c r="BK14" s="28">
        <f t="shared" si="3"/>
        <v>26.296566837107378</v>
      </c>
      <c r="BL14" s="29">
        <f t="shared" si="4"/>
        <v>2.1410109736858627</v>
      </c>
      <c r="BM14">
        <v>151</v>
      </c>
      <c r="BN14" s="29">
        <v>0.5</v>
      </c>
      <c r="BO14">
        <v>18</v>
      </c>
      <c r="BP14" t="s">
        <v>181</v>
      </c>
      <c r="BQ14">
        <v>0</v>
      </c>
      <c r="BR14" t="s">
        <v>184</v>
      </c>
      <c r="BS14" t="s">
        <v>191</v>
      </c>
      <c r="BT14">
        <v>3</v>
      </c>
      <c r="BU14">
        <v>0</v>
      </c>
      <c r="BV14" t="s">
        <v>192</v>
      </c>
      <c r="BW14">
        <v>0</v>
      </c>
      <c r="BX14">
        <v>0</v>
      </c>
      <c r="BY14" t="s">
        <v>254</v>
      </c>
      <c r="BZ14" t="s">
        <v>255</v>
      </c>
      <c r="CA14" t="s">
        <v>205</v>
      </c>
      <c r="CB14">
        <v>0</v>
      </c>
      <c r="CC14">
        <v>0</v>
      </c>
      <c r="CD14">
        <f t="shared" si="5"/>
        <v>444</v>
      </c>
      <c r="CE14">
        <f>SUM((IF(D14&lt;40.1,0,(IF(D14&gt;60,3,1)))),(IF(S14&lt;15.1,0,IF(15&lt;S14&lt;25.1,6,IF(25&lt;S14&lt;35.1,11,16)))),(IF(E14=1,0,5)),(IF(CQ14&lt;601,0,1)),(IF(AX14&lt;40.1,0,(IF(AX14&gt;60,2,1)))))</f>
        <v>2</v>
      </c>
      <c r="CF14">
        <f>(IF(AX14&gt;70,3,0))+(IF(10&lt;AX14&lt;20,-2,0))+(IF(BD14="Cerebrovascular",2,0))+(IF(BN14&gt;1.5,2,0))+(IF(CQ14&lt;360,-3,0))+(IF(D14&gt;70,4,0))+(IF(H14&gt;35,2,0))+(IF(E14=2,9,0))+(IF(E14=3,14,0))+(IF(T14="yes",2,0))+(IF(J14&lt;2,2,0))+(IF(U14="yes",3,0))+(IF(V14="hospital",3,0))+(IF(V14="ICU",6,0))+(IF(S14&gt;29,4,0))+(IF(W14="yes",9,0))+(IF(X14="yes",2,0))+(IF(AA14="yes",5,0))+(IF(AB14="yes",6,0))+(IF(Z14="yes",3,0))</f>
        <v>-1</v>
      </c>
      <c r="CG14" s="29">
        <f>EXP((IF(39&lt;AX14&lt;50,0.154,0))+(IF(49&lt;AX14&lt;60,0.274,0))+(IF(59&lt;AX14&lt;70,0.424,0))+(IF(AX14&gt;69,0.501,0))+(IF(BD14="anoxia",0.079,0))+(IF(BD14="Cerebrovascular",0.145,0))+(IF(BD14="other",0.184,0))+(IF(BB14="African",0.176,0))+(IF(BB14="Other",0.126,0))+(IF(AY14="DCD",0.411,0))+(IF(AZ14="other",0.422,0))+(0.066*((170-BJ14)/10)+(IF(BE14="regional",0.105,0.244))+(0.01*(CQ14/60))))</f>
        <v>1.0607752407401589</v>
      </c>
      <c r="CH14">
        <v>40</v>
      </c>
      <c r="CI14">
        <v>10</v>
      </c>
      <c r="CJ14">
        <v>130</v>
      </c>
      <c r="CK14">
        <v>112</v>
      </c>
      <c r="CL14">
        <v>8</v>
      </c>
      <c r="CM14">
        <v>18</v>
      </c>
      <c r="CN14">
        <v>26</v>
      </c>
      <c r="CO14" t="s">
        <v>196</v>
      </c>
      <c r="CP14">
        <v>18</v>
      </c>
      <c r="CQ14" s="28">
        <f t="shared" si="6"/>
        <v>318</v>
      </c>
      <c r="CR14">
        <f t="shared" si="7"/>
        <v>26</v>
      </c>
      <c r="CS14">
        <f t="shared" si="8"/>
        <v>66</v>
      </c>
      <c r="CT14">
        <f t="shared" si="9"/>
        <v>344</v>
      </c>
      <c r="CU14">
        <v>0</v>
      </c>
      <c r="CV14">
        <v>1000</v>
      </c>
      <c r="CW14">
        <v>10350</v>
      </c>
      <c r="CX14">
        <v>2500</v>
      </c>
      <c r="CY14">
        <v>343</v>
      </c>
      <c r="CZ14">
        <v>0.6</v>
      </c>
      <c r="DA14">
        <v>11</v>
      </c>
      <c r="DB14">
        <v>77</v>
      </c>
      <c r="DC14">
        <v>65</v>
      </c>
      <c r="DD14" s="28">
        <f t="shared" si="10"/>
        <v>15.584415584415581</v>
      </c>
      <c r="DF14" t="str">
        <f t="shared" si="11"/>
        <v>no</v>
      </c>
      <c r="DG14" t="s">
        <v>181</v>
      </c>
      <c r="DH14">
        <v>18.100000000000001</v>
      </c>
      <c r="DI14">
        <v>10.1</v>
      </c>
      <c r="DJ14">
        <v>3.2</v>
      </c>
      <c r="DK14">
        <v>8.6</v>
      </c>
      <c r="DL14">
        <v>7.4</v>
      </c>
      <c r="DM14">
        <v>8.4</v>
      </c>
      <c r="DN14">
        <v>15.3</v>
      </c>
      <c r="DO14">
        <v>2430</v>
      </c>
      <c r="DP14" s="29">
        <f>((DO14/1000)*100)/F14</f>
        <v>2.382352941176471</v>
      </c>
      <c r="DQ14">
        <v>824</v>
      </c>
      <c r="DR14">
        <v>482</v>
      </c>
      <c r="DS14">
        <v>1.2</v>
      </c>
      <c r="DT14">
        <v>1.27</v>
      </c>
      <c r="DU14">
        <v>1.17</v>
      </c>
      <c r="DV14">
        <v>1.39</v>
      </c>
      <c r="DW14" t="str">
        <f t="shared" si="12"/>
        <v>no</v>
      </c>
      <c r="DX14" t="str">
        <f t="shared" si="20"/>
        <v>no</v>
      </c>
      <c r="DY14" t="str">
        <f>IF(OR(DV14&gt;M14*2.9, DV14 &gt; 3.9, FD14="yes"), "3", IF(DV14&gt;M14*1.9, "2", IF(OR(DV14&gt;M14*1.4, DV14&gt;(M14+0.2)), "1", "no")))</f>
        <v>1</v>
      </c>
      <c r="DZ14" t="s">
        <v>181</v>
      </c>
      <c r="EA14" t="s">
        <v>197</v>
      </c>
      <c r="EB14" t="s">
        <v>184</v>
      </c>
      <c r="EC14">
        <v>1000</v>
      </c>
      <c r="ED14" t="s">
        <v>198</v>
      </c>
      <c r="EE14" t="b">
        <v>0</v>
      </c>
      <c r="EF14">
        <v>4.2</v>
      </c>
      <c r="EG14">
        <v>4.5999999999999996</v>
      </c>
      <c r="EH14">
        <v>4.2</v>
      </c>
      <c r="EI14">
        <v>5.0999999999999996</v>
      </c>
      <c r="EJ14">
        <v>8.6999999999999993</v>
      </c>
      <c r="EK14">
        <v>6.8</v>
      </c>
      <c r="EL14">
        <v>9.6</v>
      </c>
      <c r="EM14">
        <v>11.5</v>
      </c>
      <c r="EN14">
        <v>13.1</v>
      </c>
      <c r="EO14" t="b">
        <v>0</v>
      </c>
      <c r="EP14" t="b">
        <v>0</v>
      </c>
      <c r="EQ14" t="b">
        <v>0</v>
      </c>
      <c r="ER14" t="b">
        <v>0</v>
      </c>
      <c r="ES14" s="30">
        <f t="shared" si="14"/>
        <v>5.6000000000000005</v>
      </c>
      <c r="ET14" s="30">
        <f t="shared" si="15"/>
        <v>7.5333333333333332</v>
      </c>
      <c r="EU14" s="30">
        <f t="shared" si="16"/>
        <v>7.5333333333333332</v>
      </c>
      <c r="EV14" s="30" t="s">
        <v>181</v>
      </c>
      <c r="EW14" t="s">
        <v>197</v>
      </c>
      <c r="EX14" t="s">
        <v>197</v>
      </c>
      <c r="EY14" s="30" t="s">
        <v>197</v>
      </c>
      <c r="EZ14" t="s">
        <v>181</v>
      </c>
      <c r="FA14" t="s">
        <v>181</v>
      </c>
      <c r="FB14" s="34">
        <v>2</v>
      </c>
      <c r="FC14" t="s">
        <v>184</v>
      </c>
      <c r="FD14" t="s">
        <v>181</v>
      </c>
      <c r="FE14" t="s">
        <v>256</v>
      </c>
      <c r="FF14">
        <v>2</v>
      </c>
      <c r="FG14" t="s">
        <v>184</v>
      </c>
      <c r="FH14">
        <v>4</v>
      </c>
      <c r="FI14">
        <v>2</v>
      </c>
      <c r="FJ14" t="s">
        <v>184</v>
      </c>
      <c r="FK14" t="s">
        <v>184</v>
      </c>
      <c r="FL14" t="s">
        <v>181</v>
      </c>
      <c r="FM14" t="s">
        <v>181</v>
      </c>
      <c r="FN14" t="s">
        <v>181</v>
      </c>
      <c r="FO14" t="s">
        <v>181</v>
      </c>
      <c r="FP14" t="s">
        <v>184</v>
      </c>
      <c r="FQ14" t="s">
        <v>181</v>
      </c>
      <c r="FR14">
        <v>14</v>
      </c>
      <c r="FS14" t="s">
        <v>257</v>
      </c>
      <c r="FT14" t="s">
        <v>181</v>
      </c>
      <c r="FU14">
        <f t="shared" si="17"/>
        <v>0</v>
      </c>
      <c r="FV14">
        <f t="shared" si="18"/>
        <v>0</v>
      </c>
    </row>
    <row r="15" spans="1:179" ht="15.5" x14ac:dyDescent="0.35">
      <c r="A15" s="26">
        <v>2824</v>
      </c>
      <c r="B15" t="s">
        <v>200</v>
      </c>
      <c r="C15" t="s">
        <v>179</v>
      </c>
      <c r="D15" s="28">
        <v>59.869444444444447</v>
      </c>
      <c r="E15" s="28">
        <v>1</v>
      </c>
      <c r="F15">
        <v>55</v>
      </c>
      <c r="G15">
        <v>160</v>
      </c>
      <c r="H15" s="28">
        <f t="shared" si="0"/>
        <v>21.484375</v>
      </c>
      <c r="I15" s="29">
        <f t="shared" si="1"/>
        <v>1.5631744723391143</v>
      </c>
      <c r="J15" s="30">
        <v>2.9</v>
      </c>
      <c r="K15">
        <v>132</v>
      </c>
      <c r="L15" t="s">
        <v>180</v>
      </c>
      <c r="M15" s="29">
        <v>0.89</v>
      </c>
      <c r="N15" s="30">
        <v>3.9</v>
      </c>
      <c r="O15" s="29">
        <v>1.63</v>
      </c>
      <c r="P15">
        <f t="shared" si="2"/>
        <v>1</v>
      </c>
      <c r="Q15">
        <f t="shared" si="2"/>
        <v>3.9</v>
      </c>
      <c r="R15">
        <f t="shared" si="2"/>
        <v>1.63</v>
      </c>
      <c r="S15" s="31">
        <f t="shared" si="19"/>
        <v>17</v>
      </c>
      <c r="T15" t="s">
        <v>181</v>
      </c>
      <c r="U15" t="s">
        <v>181</v>
      </c>
      <c r="V15" t="s">
        <v>182</v>
      </c>
      <c r="W15" t="s">
        <v>181</v>
      </c>
      <c r="X15" t="s">
        <v>184</v>
      </c>
      <c r="Y15" t="s">
        <v>183</v>
      </c>
      <c r="Z15" t="s">
        <v>184</v>
      </c>
      <c r="AA15" t="s">
        <v>181</v>
      </c>
      <c r="AB15" t="s">
        <v>181</v>
      </c>
      <c r="AC15">
        <v>1</v>
      </c>
      <c r="AD15" s="27">
        <v>42717</v>
      </c>
      <c r="AE15">
        <v>223</v>
      </c>
      <c r="AF15" t="s">
        <v>258</v>
      </c>
      <c r="AG15">
        <v>1</v>
      </c>
      <c r="AH15" s="27">
        <v>42717</v>
      </c>
      <c r="AI15" s="33">
        <v>223</v>
      </c>
      <c r="AJ15" s="27"/>
      <c r="AK15" t="s">
        <v>41</v>
      </c>
      <c r="AL15" t="s">
        <v>181</v>
      </c>
      <c r="AM15" t="s">
        <v>181</v>
      </c>
      <c r="AN15" t="s">
        <v>181</v>
      </c>
      <c r="AO15" t="s">
        <v>181</v>
      </c>
      <c r="AP15" t="s">
        <v>181</v>
      </c>
      <c r="AQ15" t="s">
        <v>181</v>
      </c>
      <c r="AR15" t="s">
        <v>181</v>
      </c>
      <c r="AS15" t="s">
        <v>181</v>
      </c>
      <c r="AT15" t="s">
        <v>181</v>
      </c>
      <c r="AU15" t="s">
        <v>181</v>
      </c>
      <c r="AV15" t="s">
        <v>181</v>
      </c>
      <c r="AW15" s="27">
        <v>15205</v>
      </c>
      <c r="AX15" s="28">
        <v>74.713888888888889</v>
      </c>
      <c r="AY15" s="28" t="s">
        <v>185</v>
      </c>
      <c r="AZ15" s="28" t="s">
        <v>186</v>
      </c>
      <c r="BA15" s="28" t="s">
        <v>178</v>
      </c>
      <c r="BB15" s="28" t="s">
        <v>187</v>
      </c>
      <c r="BC15" s="28" t="s">
        <v>179</v>
      </c>
      <c r="BD15" s="28" t="s">
        <v>188</v>
      </c>
      <c r="BE15" s="28" t="s">
        <v>202</v>
      </c>
      <c r="BF15" t="s">
        <v>190</v>
      </c>
      <c r="BG15" s="28" t="s">
        <v>181</v>
      </c>
      <c r="BH15" s="28" t="s">
        <v>180</v>
      </c>
      <c r="BI15">
        <v>70</v>
      </c>
      <c r="BJ15">
        <v>155</v>
      </c>
      <c r="BK15" s="28">
        <f t="shared" si="3"/>
        <v>29.136316337148802</v>
      </c>
      <c r="BL15" s="29">
        <f t="shared" si="4"/>
        <v>1.6924797135642262</v>
      </c>
      <c r="BM15">
        <v>126</v>
      </c>
      <c r="BN15" s="29">
        <v>4.4000000000000004</v>
      </c>
      <c r="BO15">
        <v>9</v>
      </c>
      <c r="BP15" t="s">
        <v>181</v>
      </c>
      <c r="BQ15">
        <v>0</v>
      </c>
      <c r="BR15" t="s">
        <v>184</v>
      </c>
      <c r="BS15" t="s">
        <v>259</v>
      </c>
      <c r="BT15">
        <v>0</v>
      </c>
      <c r="BU15">
        <v>0</v>
      </c>
      <c r="BV15" t="s">
        <v>192</v>
      </c>
      <c r="BW15">
        <v>2</v>
      </c>
      <c r="BX15">
        <v>1</v>
      </c>
      <c r="BY15" t="s">
        <v>260</v>
      </c>
      <c r="BZ15" t="s">
        <v>261</v>
      </c>
      <c r="CA15" t="s">
        <v>222</v>
      </c>
      <c r="CB15">
        <v>0</v>
      </c>
      <c r="CC15">
        <v>0</v>
      </c>
      <c r="CD15">
        <f t="shared" si="5"/>
        <v>1270</v>
      </c>
      <c r="CE15">
        <f>SUM((IF(D15&lt;40.1,0,(IF(D15&gt;60,3,1)))),(IF(S15&lt;15.1,0,IF(15&lt;S15&lt;25.1,6,IF(25&lt;S15&lt;35.1,11,16)))),(IF(E15=1,0,5)),(IF(CQ15&lt;601,0,1)),(IF(AX15&lt;40.1,0,(IF(AX15&gt;60,2,1)))))</f>
        <v>19</v>
      </c>
      <c r="CF15">
        <f>(IF(AX15&gt;70,3,0))+(IF(10&lt;AX15&lt;20,-2,0))+(IF(BD15="Cerebrovascular",2,0))+(IF(BN15&gt;1.5,2,0))+(IF(CQ15&lt;360,-3,0))+(IF(D15&gt;70,4,0))+(IF(H15&gt;35,2,0))+(IF(E15=2,9,0))+(IF(E15=3,14,0))+(IF(T15="yes",2,0))+(IF(J15&lt;2,2,0))+(IF(U15="yes",3,0))+(IF(V15="hospital",3,0))+(IF(V15="ICU",6,0))+(IF(S15&gt;29,4,0))+(IF(W15="yes",9,0))+(IF(X15="yes",2,0))+(IF(AA15="yes",5,0))+(IF(AB15="yes",6,0))+(IF(Z15="yes",3,0))</f>
        <v>12</v>
      </c>
      <c r="CG15" s="29">
        <f>EXP((IF(39&lt;AX15&lt;50,0.154,0))+(IF(49&lt;AX15&lt;60,0.274,0))+(IF(59&lt;AX15&lt;70,0.424,0))+(IF(AX15&gt;69,0.501,0))+(IF(BD15="anoxia",0.079,0))+(IF(BD15="Cerebrovascular",0.145,0))+(IF(BD15="other",0.184,0))+(IF(BB15="African",0.176,0))+(IF(BB15="Other",0.126,0))+(IF(AY15="DCD",0.411,0))+(IF(AZ15="other",0.422,0))+(0.066*((170-BJ15)/10)+(IF(BE15="regional",0.105,0.244))+(0.01*(CQ15/60))))</f>
        <v>2.9114949176074338</v>
      </c>
      <c r="CH15">
        <v>40</v>
      </c>
      <c r="CI15">
        <v>10</v>
      </c>
      <c r="CJ15">
        <v>290</v>
      </c>
      <c r="CK15">
        <v>120</v>
      </c>
      <c r="CL15">
        <v>11</v>
      </c>
      <c r="CM15">
        <v>7</v>
      </c>
      <c r="CN15">
        <v>24</v>
      </c>
      <c r="CO15" t="s">
        <v>196</v>
      </c>
      <c r="CP15">
        <v>19</v>
      </c>
      <c r="CQ15" s="28">
        <f t="shared" si="6"/>
        <v>478</v>
      </c>
      <c r="CR15">
        <f t="shared" si="7"/>
        <v>24</v>
      </c>
      <c r="CS15">
        <f t="shared" si="8"/>
        <v>64</v>
      </c>
      <c r="CT15">
        <f t="shared" si="9"/>
        <v>502</v>
      </c>
      <c r="CU15">
        <v>3500</v>
      </c>
      <c r="CV15">
        <v>6000</v>
      </c>
      <c r="CW15">
        <v>11500</v>
      </c>
      <c r="CX15">
        <v>3000</v>
      </c>
      <c r="CY15">
        <v>455</v>
      </c>
      <c r="CZ15">
        <v>5.8</v>
      </c>
      <c r="DA15">
        <v>111</v>
      </c>
      <c r="DB15">
        <v>70</v>
      </c>
      <c r="DC15">
        <v>57</v>
      </c>
      <c r="DD15" s="28">
        <f t="shared" si="10"/>
        <v>18.571428571428569</v>
      </c>
      <c r="DF15" t="str">
        <f t="shared" si="11"/>
        <v>no</v>
      </c>
      <c r="DG15" t="s">
        <v>262</v>
      </c>
      <c r="DH15">
        <v>11.8</v>
      </c>
      <c r="DI15">
        <v>13.2</v>
      </c>
      <c r="DJ15">
        <v>1.8</v>
      </c>
      <c r="DK15">
        <v>5.5</v>
      </c>
      <c r="DL15">
        <v>2.9</v>
      </c>
      <c r="DM15" t="s">
        <v>197</v>
      </c>
      <c r="DN15">
        <v>23.1</v>
      </c>
      <c r="DO15">
        <v>1040</v>
      </c>
      <c r="DP15" s="29">
        <f>((DO15/1000)*100)/F15</f>
        <v>1.8909090909090909</v>
      </c>
      <c r="DQ15">
        <v>704</v>
      </c>
      <c r="DR15">
        <v>347</v>
      </c>
      <c r="DS15">
        <v>5.9</v>
      </c>
      <c r="DT15">
        <v>1.1299999999999999</v>
      </c>
      <c r="DU15">
        <v>0.91</v>
      </c>
      <c r="DV15">
        <v>0.91</v>
      </c>
      <c r="DW15" t="str">
        <f t="shared" si="12"/>
        <v>no</v>
      </c>
      <c r="DX15" t="str">
        <f t="shared" si="20"/>
        <v>no</v>
      </c>
      <c r="DY15" t="str">
        <f>IF(OR(DV15&gt;M15*2.9, DV15 &gt; 3.9, FD15="yes"), "3", IF(DV15&gt;M15*1.9, "2", IF(OR(DV15&gt;M15*1.4, DV15&gt;(M15+0.2)), "1", "no")))</f>
        <v>no</v>
      </c>
      <c r="DZ15" t="s">
        <v>184</v>
      </c>
      <c r="EA15" t="s">
        <v>263</v>
      </c>
      <c r="EB15" t="s">
        <v>184</v>
      </c>
      <c r="EC15">
        <v>1000</v>
      </c>
      <c r="ED15" t="s">
        <v>198</v>
      </c>
      <c r="EE15" t="b">
        <v>0</v>
      </c>
      <c r="EF15" t="b">
        <v>0</v>
      </c>
      <c r="EG15">
        <v>0.6</v>
      </c>
      <c r="EH15">
        <v>1.8</v>
      </c>
      <c r="EI15">
        <v>4.2</v>
      </c>
      <c r="EJ15">
        <v>3.7</v>
      </c>
      <c r="EK15">
        <v>6.1</v>
      </c>
      <c r="EL15">
        <v>4.9000000000000004</v>
      </c>
      <c r="EM15">
        <v>4.9000000000000004</v>
      </c>
      <c r="EN15">
        <v>4.0999999999999996</v>
      </c>
      <c r="EO15">
        <v>6.3</v>
      </c>
      <c r="EP15">
        <v>5.5</v>
      </c>
      <c r="EQ15">
        <v>4.9000000000000004</v>
      </c>
      <c r="ER15">
        <v>5.2</v>
      </c>
      <c r="ES15" s="30">
        <f t="shared" si="14"/>
        <v>3.28</v>
      </c>
      <c r="ET15" s="30">
        <f t="shared" si="15"/>
        <v>3.7874999999999996</v>
      </c>
      <c r="EU15" s="30">
        <f t="shared" si="16"/>
        <v>4.3499999999999996</v>
      </c>
      <c r="EV15" s="30" t="s">
        <v>181</v>
      </c>
      <c r="EW15" t="s">
        <v>197</v>
      </c>
      <c r="EX15" t="s">
        <v>197</v>
      </c>
      <c r="EY15" s="30" t="s">
        <v>197</v>
      </c>
      <c r="EZ15" s="30" t="s">
        <v>184</v>
      </c>
      <c r="FA15" s="30" t="s">
        <v>184</v>
      </c>
      <c r="FB15" s="34" t="s">
        <v>217</v>
      </c>
      <c r="FC15" s="30" t="s">
        <v>181</v>
      </c>
      <c r="FD15" s="30" t="s">
        <v>181</v>
      </c>
      <c r="FE15" s="30" t="s">
        <v>264</v>
      </c>
      <c r="FF15">
        <v>15</v>
      </c>
      <c r="FG15" s="30" t="s">
        <v>184</v>
      </c>
      <c r="FH15">
        <v>9</v>
      </c>
      <c r="FI15">
        <v>11</v>
      </c>
      <c r="FJ15" t="s">
        <v>184</v>
      </c>
      <c r="FK15" t="s">
        <v>181</v>
      </c>
      <c r="FL15" t="s">
        <v>181</v>
      </c>
      <c r="FM15" t="s">
        <v>265</v>
      </c>
      <c r="FN15" t="s">
        <v>184</v>
      </c>
      <c r="FO15" t="s">
        <v>184</v>
      </c>
      <c r="FP15" t="s">
        <v>181</v>
      </c>
      <c r="FQ15" t="s">
        <v>184</v>
      </c>
      <c r="FR15">
        <v>68</v>
      </c>
      <c r="FS15" t="s">
        <v>266</v>
      </c>
      <c r="FT15" t="s">
        <v>181</v>
      </c>
      <c r="FU15">
        <f t="shared" si="17"/>
        <v>0</v>
      </c>
      <c r="FV15">
        <f t="shared" si="18"/>
        <v>0</v>
      </c>
    </row>
    <row r="16" spans="1:179" ht="15.5" x14ac:dyDescent="0.35">
      <c r="A16" s="26">
        <v>2825</v>
      </c>
      <c r="B16" t="s">
        <v>178</v>
      </c>
      <c r="C16" t="s">
        <v>201</v>
      </c>
      <c r="D16" s="28">
        <v>57.597222222222221</v>
      </c>
      <c r="E16" s="28">
        <v>1</v>
      </c>
      <c r="F16">
        <v>56</v>
      </c>
      <c r="G16">
        <v>156</v>
      </c>
      <c r="H16" s="28">
        <f t="shared" si="0"/>
        <v>23.011176857330703</v>
      </c>
      <c r="I16" s="29">
        <f t="shared" si="1"/>
        <v>1.5465414663858312</v>
      </c>
      <c r="J16" s="30">
        <v>2.5</v>
      </c>
      <c r="K16">
        <v>126</v>
      </c>
      <c r="L16" t="s">
        <v>180</v>
      </c>
      <c r="M16" s="29">
        <v>0.79</v>
      </c>
      <c r="N16" s="30">
        <v>25.4</v>
      </c>
      <c r="O16" s="29">
        <v>1.63</v>
      </c>
      <c r="P16">
        <f t="shared" si="2"/>
        <v>1</v>
      </c>
      <c r="Q16">
        <f t="shared" si="2"/>
        <v>25.4</v>
      </c>
      <c r="R16">
        <f t="shared" si="2"/>
        <v>1.63</v>
      </c>
      <c r="S16" s="31">
        <f t="shared" si="19"/>
        <v>24</v>
      </c>
      <c r="T16" t="s">
        <v>184</v>
      </c>
      <c r="U16" t="s">
        <v>181</v>
      </c>
      <c r="V16" t="s">
        <v>182</v>
      </c>
      <c r="W16" t="s">
        <v>181</v>
      </c>
      <c r="X16" t="s">
        <v>181</v>
      </c>
      <c r="Y16" t="s">
        <v>183</v>
      </c>
      <c r="Z16" t="s">
        <v>184</v>
      </c>
      <c r="AA16" t="s">
        <v>181</v>
      </c>
      <c r="AB16" t="s">
        <v>181</v>
      </c>
      <c r="AC16">
        <v>0</v>
      </c>
      <c r="AD16" s="27">
        <v>43228</v>
      </c>
      <c r="AE16">
        <v>732</v>
      </c>
      <c r="AG16">
        <v>0</v>
      </c>
      <c r="AH16" s="27">
        <v>43228</v>
      </c>
      <c r="AI16" s="33">
        <v>732</v>
      </c>
      <c r="AJ16" s="27"/>
      <c r="AK16" t="s">
        <v>267</v>
      </c>
      <c r="AL16" t="s">
        <v>181</v>
      </c>
      <c r="AM16" t="s">
        <v>181</v>
      </c>
      <c r="AN16" t="s">
        <v>181</v>
      </c>
      <c r="AO16" t="s">
        <v>181</v>
      </c>
      <c r="AP16" t="s">
        <v>181</v>
      </c>
      <c r="AQ16" t="s">
        <v>181</v>
      </c>
      <c r="AR16" t="s">
        <v>181</v>
      </c>
      <c r="AS16" t="s">
        <v>181</v>
      </c>
      <c r="AT16" t="s">
        <v>181</v>
      </c>
      <c r="AU16" t="s">
        <v>184</v>
      </c>
      <c r="AV16" t="s">
        <v>181</v>
      </c>
      <c r="AW16" s="27">
        <v>24344</v>
      </c>
      <c r="AX16" s="28">
        <v>49.697222222222223</v>
      </c>
      <c r="AY16" s="28" t="s">
        <v>185</v>
      </c>
      <c r="AZ16" s="28" t="s">
        <v>239</v>
      </c>
      <c r="BA16" s="28" t="s">
        <v>178</v>
      </c>
      <c r="BB16" s="28" t="s">
        <v>187</v>
      </c>
      <c r="BC16" s="28" t="s">
        <v>201</v>
      </c>
      <c r="BD16" s="28" t="s">
        <v>188</v>
      </c>
      <c r="BE16" s="28" t="s">
        <v>202</v>
      </c>
      <c r="BF16" t="s">
        <v>190</v>
      </c>
      <c r="BG16" s="28" t="s">
        <v>181</v>
      </c>
      <c r="BH16" s="28" t="s">
        <v>197</v>
      </c>
      <c r="BI16">
        <v>55</v>
      </c>
      <c r="BJ16">
        <v>150</v>
      </c>
      <c r="BK16" s="28">
        <f t="shared" si="3"/>
        <v>24.444444444444443</v>
      </c>
      <c r="BL16" s="29">
        <f t="shared" si="4"/>
        <v>1.4917176540511605</v>
      </c>
      <c r="BM16">
        <v>146</v>
      </c>
      <c r="BN16" s="29">
        <v>0.4</v>
      </c>
      <c r="BO16">
        <v>5</v>
      </c>
      <c r="BP16" t="s">
        <v>184</v>
      </c>
      <c r="BQ16">
        <v>10</v>
      </c>
      <c r="BR16" t="s">
        <v>181</v>
      </c>
      <c r="BS16" t="s">
        <v>181</v>
      </c>
      <c r="BT16">
        <v>0</v>
      </c>
      <c r="BU16">
        <v>0</v>
      </c>
      <c r="BV16" t="s">
        <v>192</v>
      </c>
      <c r="BW16">
        <v>1</v>
      </c>
      <c r="BX16">
        <v>0</v>
      </c>
      <c r="BY16" t="s">
        <v>268</v>
      </c>
      <c r="BZ16" t="s">
        <v>181</v>
      </c>
      <c r="CA16" t="s">
        <v>269</v>
      </c>
      <c r="CB16">
        <v>0</v>
      </c>
      <c r="CC16">
        <v>0</v>
      </c>
      <c r="CD16">
        <f t="shared" si="5"/>
        <v>1193</v>
      </c>
      <c r="CE16">
        <f>SUM((IF(D16&lt;40.1,0,(IF(D16&gt;60,3,1)))),(IF(S16&lt;15.1,0,IF(15&lt;S16&lt;25.1,6,IF(25&lt;S16&lt;35.1,11,16)))),(IF(E16=1,0,5)),(IF(CQ16&lt;601,0,1)),(IF(AX16&lt;40.1,0,(IF(AX16&gt;60,2,1)))))</f>
        <v>18</v>
      </c>
      <c r="CF16">
        <f>(IF(AX16&gt;70,3,0))+(IF(10&lt;AX16&lt;20,-2,0))+(IF(BD16="Cerebrovascular",2,0))+(IF(BN16&gt;1.5,2,0))+(IF(CQ16&lt;360,-3,0))+(IF(D16&gt;70,4,0))+(IF(H16&gt;35,2,0))+(IF(E16=2,9,0))+(IF(E16=3,14,0))+(IF(T16="yes",2,0))+(IF(J16&lt;2,2,0))+(IF(U16="yes",3,0))+(IF(V16="hospital",3,0))+(IF(V16="ICU",6,0))+(IF(S16&gt;29,4,0))+(IF(W16="yes",9,0))+(IF(X16="yes",2,0))+(IF(AA16="yes",5,0))+(IF(AB16="yes",6,0))+(IF(Z16="yes",3,0))</f>
        <v>7</v>
      </c>
      <c r="CG16" s="29">
        <f>EXP((IF(39&lt;AX16&lt;50,0.154,0))+(IF(49&lt;AX16&lt;60,0.274,0))+(IF(59&lt;AX16&lt;70,0.424,0))+(IF(AX16&gt;69,0.501,0))+(IF(BD16="anoxia",0.079,0))+(IF(BD16="Cerebrovascular",0.145,0))+(IF(BD16="other",0.184,0))+(IF(BB16="African",0.176,0))+(IF(BB16="Other",0.126,0))+(IF(AY16="DCD",0.411,0))+(IF(AZ16="other",0.422,0))+(0.066*((170-BJ16)/10)+(IF(BE16="regional",0.105,0.244))+(0.01*(CQ16/60))))</f>
        <v>1.8288121663304502</v>
      </c>
      <c r="CH16">
        <v>58</v>
      </c>
      <c r="CI16">
        <v>15</v>
      </c>
      <c r="CJ16">
        <v>190</v>
      </c>
      <c r="CK16">
        <v>100</v>
      </c>
      <c r="CL16">
        <v>123</v>
      </c>
      <c r="CM16">
        <v>10</v>
      </c>
      <c r="CN16">
        <v>24</v>
      </c>
      <c r="CO16" t="s">
        <v>196</v>
      </c>
      <c r="CP16">
        <v>38</v>
      </c>
      <c r="CQ16" s="28">
        <f t="shared" si="6"/>
        <v>496</v>
      </c>
      <c r="CR16">
        <f t="shared" si="7"/>
        <v>24</v>
      </c>
      <c r="CS16">
        <f t="shared" si="8"/>
        <v>82</v>
      </c>
      <c r="CT16">
        <f t="shared" si="9"/>
        <v>520</v>
      </c>
      <c r="CU16">
        <v>4500</v>
      </c>
      <c r="CV16">
        <v>6500</v>
      </c>
      <c r="CW16">
        <v>10500</v>
      </c>
      <c r="CX16">
        <v>1750</v>
      </c>
      <c r="CY16">
        <v>383</v>
      </c>
      <c r="CZ16">
        <v>4.7</v>
      </c>
      <c r="DA16">
        <v>264</v>
      </c>
      <c r="DB16">
        <v>58</v>
      </c>
      <c r="DC16">
        <v>63</v>
      </c>
      <c r="DD16" s="28">
        <f t="shared" si="10"/>
        <v>-8.6206896551724128</v>
      </c>
      <c r="DF16" t="str">
        <f t="shared" si="11"/>
        <v>no</v>
      </c>
      <c r="DG16" t="s">
        <v>270</v>
      </c>
      <c r="DH16" t="s">
        <v>197</v>
      </c>
      <c r="DI16" t="s">
        <v>197</v>
      </c>
      <c r="DJ16">
        <v>5.3</v>
      </c>
      <c r="DK16">
        <v>2.8</v>
      </c>
      <c r="DL16">
        <v>3.5</v>
      </c>
      <c r="DM16" t="s">
        <v>197</v>
      </c>
      <c r="DN16" t="s">
        <v>197</v>
      </c>
      <c r="DO16">
        <v>1030</v>
      </c>
      <c r="DP16" s="29">
        <f>((DO16/1000)*100)/F16</f>
        <v>1.8392857142857142</v>
      </c>
      <c r="DQ16">
        <v>856</v>
      </c>
      <c r="DR16">
        <v>826</v>
      </c>
      <c r="DS16">
        <v>24.2</v>
      </c>
      <c r="DT16">
        <v>1.37</v>
      </c>
      <c r="DU16">
        <v>2.5099999999999998</v>
      </c>
      <c r="DV16">
        <v>3.01</v>
      </c>
      <c r="DW16" t="str">
        <f t="shared" si="12"/>
        <v>yes</v>
      </c>
      <c r="DX16" s="26" t="s">
        <v>203</v>
      </c>
      <c r="DY16" t="str">
        <f>IF(OR(DV16&gt;M16*2.9, DV16 &gt; 3.9, FD16="yes"), "3", IF(DV16&gt;M16*1.9, "2", IF(OR(DV16&gt;M16*1.4, DV16&gt;(M16+0.2)), "1", "no")))</f>
        <v>3</v>
      </c>
      <c r="DZ16" t="s">
        <v>184</v>
      </c>
      <c r="EA16" t="s">
        <v>263</v>
      </c>
      <c r="EB16" t="s">
        <v>184</v>
      </c>
      <c r="EC16">
        <v>1000</v>
      </c>
      <c r="ED16" t="s">
        <v>198</v>
      </c>
      <c r="EE16" t="b">
        <v>0</v>
      </c>
      <c r="EF16">
        <v>12.8</v>
      </c>
      <c r="EG16">
        <v>5.2</v>
      </c>
      <c r="EH16">
        <v>10.6</v>
      </c>
      <c r="EI16">
        <v>9.4</v>
      </c>
      <c r="EJ16">
        <v>8.3000000000000007</v>
      </c>
      <c r="EK16">
        <v>5</v>
      </c>
      <c r="EL16">
        <v>6</v>
      </c>
      <c r="EM16">
        <v>4.2</v>
      </c>
      <c r="EN16">
        <v>5.5</v>
      </c>
      <c r="EO16">
        <v>13.8</v>
      </c>
      <c r="ES16" s="30">
        <f t="shared" si="14"/>
        <v>8.5499999999999989</v>
      </c>
      <c r="ET16" s="30">
        <f t="shared" si="15"/>
        <v>7.4444444444444446</v>
      </c>
      <c r="EU16" s="30">
        <f t="shared" si="16"/>
        <v>8.08</v>
      </c>
      <c r="EV16" s="30" t="s">
        <v>181</v>
      </c>
      <c r="EW16" t="s">
        <v>197</v>
      </c>
      <c r="EX16" t="s">
        <v>197</v>
      </c>
      <c r="EY16" s="30" t="s">
        <v>197</v>
      </c>
      <c r="EZ16" s="30" t="s">
        <v>184</v>
      </c>
      <c r="FA16" s="30" t="s">
        <v>184</v>
      </c>
      <c r="FB16" s="34" t="s">
        <v>217</v>
      </c>
      <c r="FC16" s="30" t="s">
        <v>184</v>
      </c>
      <c r="FD16" s="30" t="s">
        <v>181</v>
      </c>
      <c r="FE16" s="30" t="s">
        <v>271</v>
      </c>
      <c r="FF16">
        <v>18</v>
      </c>
      <c r="FG16" t="s">
        <v>184</v>
      </c>
      <c r="FH16">
        <v>10</v>
      </c>
      <c r="FI16">
        <v>21</v>
      </c>
      <c r="FJ16" t="s">
        <v>184</v>
      </c>
      <c r="FK16" t="s">
        <v>181</v>
      </c>
      <c r="FL16" t="s">
        <v>181</v>
      </c>
      <c r="FM16" t="s">
        <v>272</v>
      </c>
      <c r="FN16" t="s">
        <v>181</v>
      </c>
      <c r="FO16" t="s">
        <v>184</v>
      </c>
      <c r="FP16" t="s">
        <v>184</v>
      </c>
      <c r="FQ16" t="s">
        <v>184</v>
      </c>
      <c r="FR16">
        <v>43</v>
      </c>
      <c r="FS16" t="s">
        <v>199</v>
      </c>
      <c r="FT16" t="s">
        <v>181</v>
      </c>
      <c r="FU16">
        <f t="shared" si="17"/>
        <v>1</v>
      </c>
      <c r="FV16">
        <f t="shared" si="18"/>
        <v>1</v>
      </c>
    </row>
    <row r="17" spans="1:178" ht="15.5" x14ac:dyDescent="0.35">
      <c r="A17" s="26">
        <v>2827</v>
      </c>
      <c r="B17" t="s">
        <v>200</v>
      </c>
      <c r="C17" t="s">
        <v>201</v>
      </c>
      <c r="D17" s="28">
        <v>54.133333333333333</v>
      </c>
      <c r="E17" s="28">
        <v>1</v>
      </c>
      <c r="F17">
        <v>58</v>
      </c>
      <c r="G17">
        <v>175</v>
      </c>
      <c r="H17" s="28">
        <f t="shared" si="0"/>
        <v>18.938775510204081</v>
      </c>
      <c r="I17" s="29">
        <f t="shared" si="1"/>
        <v>1.7061837691707704</v>
      </c>
      <c r="J17" s="30">
        <v>3.4</v>
      </c>
      <c r="K17">
        <v>141</v>
      </c>
      <c r="L17" t="s">
        <v>180</v>
      </c>
      <c r="M17" s="29">
        <v>0.8</v>
      </c>
      <c r="N17" s="30">
        <v>4.7</v>
      </c>
      <c r="O17" s="29">
        <v>1.42</v>
      </c>
      <c r="P17">
        <f t="shared" si="2"/>
        <v>1</v>
      </c>
      <c r="Q17">
        <f t="shared" si="2"/>
        <v>4.7</v>
      </c>
      <c r="R17">
        <f t="shared" si="2"/>
        <v>1.42</v>
      </c>
      <c r="S17" s="31">
        <f t="shared" si="19"/>
        <v>16</v>
      </c>
      <c r="T17" t="s">
        <v>181</v>
      </c>
      <c r="U17" t="s">
        <v>181</v>
      </c>
      <c r="V17" t="s">
        <v>182</v>
      </c>
      <c r="W17" t="s">
        <v>181</v>
      </c>
      <c r="X17" t="s">
        <v>181</v>
      </c>
      <c r="Y17" t="s">
        <v>183</v>
      </c>
      <c r="Z17" t="s">
        <v>181</v>
      </c>
      <c r="AA17" t="s">
        <v>181</v>
      </c>
      <c r="AB17" t="s">
        <v>181</v>
      </c>
      <c r="AC17">
        <v>0</v>
      </c>
      <c r="AD17" s="27">
        <v>43227</v>
      </c>
      <c r="AE17">
        <v>730</v>
      </c>
      <c r="AG17">
        <v>0</v>
      </c>
      <c r="AH17" s="27">
        <v>43227</v>
      </c>
      <c r="AI17" s="33">
        <v>730</v>
      </c>
      <c r="AJ17" s="27"/>
      <c r="AK17" t="s">
        <v>273</v>
      </c>
      <c r="AL17" t="s">
        <v>184</v>
      </c>
      <c r="AM17" t="s">
        <v>181</v>
      </c>
      <c r="AN17" t="s">
        <v>181</v>
      </c>
      <c r="AO17" t="s">
        <v>181</v>
      </c>
      <c r="AP17" t="s">
        <v>181</v>
      </c>
      <c r="AQ17" t="s">
        <v>181</v>
      </c>
      <c r="AR17" t="s">
        <v>184</v>
      </c>
      <c r="AS17" t="s">
        <v>181</v>
      </c>
      <c r="AT17" t="s">
        <v>181</v>
      </c>
      <c r="AU17" t="s">
        <v>181</v>
      </c>
      <c r="AV17" t="s">
        <v>181</v>
      </c>
      <c r="AW17" s="27">
        <v>14003</v>
      </c>
      <c r="AX17" s="28">
        <v>78.011111111111106</v>
      </c>
      <c r="AY17" s="28" t="s">
        <v>185</v>
      </c>
      <c r="AZ17" s="28" t="s">
        <v>186</v>
      </c>
      <c r="BA17" s="28" t="s">
        <v>178</v>
      </c>
      <c r="BB17" s="28" t="s">
        <v>187</v>
      </c>
      <c r="BC17" s="28" t="s">
        <v>201</v>
      </c>
      <c r="BD17" s="28" t="s">
        <v>188</v>
      </c>
      <c r="BE17" s="28" t="s">
        <v>189</v>
      </c>
      <c r="BF17" t="s">
        <v>190</v>
      </c>
      <c r="BG17" s="28" t="s">
        <v>181</v>
      </c>
      <c r="BH17" s="28" t="s">
        <v>180</v>
      </c>
      <c r="BI17">
        <v>75</v>
      </c>
      <c r="BJ17">
        <v>160</v>
      </c>
      <c r="BK17" s="28">
        <f t="shared" si="3"/>
        <v>29.296875</v>
      </c>
      <c r="BL17" s="29">
        <f t="shared" si="4"/>
        <v>1.7834229375188384</v>
      </c>
      <c r="BM17">
        <v>148</v>
      </c>
      <c r="BN17" s="29">
        <v>0.85</v>
      </c>
      <c r="BO17">
        <v>2</v>
      </c>
      <c r="BP17" t="s">
        <v>181</v>
      </c>
      <c r="BQ17">
        <v>0</v>
      </c>
      <c r="BR17" t="s">
        <v>184</v>
      </c>
      <c r="BS17" t="s">
        <v>191</v>
      </c>
      <c r="BT17">
        <v>0</v>
      </c>
      <c r="BU17">
        <v>0</v>
      </c>
      <c r="BV17" t="s">
        <v>192</v>
      </c>
      <c r="BW17">
        <v>0</v>
      </c>
      <c r="BX17">
        <v>0</v>
      </c>
      <c r="BY17" t="s">
        <v>274</v>
      </c>
      <c r="BZ17" t="s">
        <v>181</v>
      </c>
      <c r="CA17" t="s">
        <v>205</v>
      </c>
      <c r="CB17">
        <v>0</v>
      </c>
      <c r="CC17">
        <v>0</v>
      </c>
      <c r="CD17">
        <f t="shared" si="5"/>
        <v>1248</v>
      </c>
      <c r="CE17">
        <f>SUM((IF(D17&lt;40.1,0,(IF(D17&gt;60,3,1)))),(IF(S17&lt;15.1,0,IF(15&lt;S17&lt;25.1,6,IF(25&lt;S17&lt;35.1,11,16)))),(IF(E17=1,0,5)),(IF(CQ17&lt;601,0,1)),(IF(AX17&lt;40.1,0,(IF(AX17&gt;60,2,1)))))</f>
        <v>19</v>
      </c>
      <c r="CF17">
        <f>(IF(AX17&gt;70,3,0))+(IF(10&lt;AX17&lt;20,-2,0))+(IF(BD17="Cerebrovascular",2,0))+(IF(BN17&gt;1.5,2,0))+(IF(CQ17&lt;360,-3,0))+(IF(D17&gt;70,4,0))+(IF(H17&gt;35,2,0))+(IF(E17=2,9,0))+(IF(E17=3,14,0))+(IF(T17="yes",2,0))+(IF(J17&lt;2,2,0))+(IF(U17="yes",3,0))+(IF(V17="hospital",3,0))+(IF(V17="ICU",6,0))+(IF(S17&gt;29,4,0))+(IF(W17="yes",9,0))+(IF(X17="yes",2,0))+(IF(AA17="yes",5,0))+(IF(AB17="yes",6,0))+(IF(Z17="yes",3,0))</f>
        <v>5</v>
      </c>
      <c r="CG17" s="29">
        <f>EXP((IF(39&lt;AX17&lt;50,0.154,0))+(IF(49&lt;AX17&lt;60,0.274,0))+(IF(59&lt;AX17&lt;70,0.424,0))+(IF(AX17&gt;69,0.501,0))+(IF(BD17="anoxia",0.079,0))+(IF(BD17="Cerebrovascular",0.145,0))+(IF(BD17="other",0.184,0))+(IF(BB17="African",0.176,0))+(IF(BB17="Other",0.126,0))+(IF(AY17="DCD",0.411,0))+(IF(AZ17="other",0.422,0))+(0.066*((170-BJ17)/10)+(IF(BE17="regional",0.105,0.244))+(0.01*(CQ17/60))))</f>
        <v>2.4448896769329562</v>
      </c>
      <c r="CH17">
        <v>45</v>
      </c>
      <c r="CI17">
        <v>30</v>
      </c>
      <c r="CJ17">
        <v>175</v>
      </c>
      <c r="CK17">
        <v>73</v>
      </c>
      <c r="CL17">
        <v>132</v>
      </c>
      <c r="CM17">
        <v>7</v>
      </c>
      <c r="CN17">
        <v>26</v>
      </c>
      <c r="CO17" t="s">
        <v>196</v>
      </c>
      <c r="CP17">
        <v>31</v>
      </c>
      <c r="CQ17" s="28">
        <f t="shared" si="6"/>
        <v>462</v>
      </c>
      <c r="CR17">
        <f t="shared" si="7"/>
        <v>26</v>
      </c>
      <c r="CS17">
        <f t="shared" si="8"/>
        <v>71</v>
      </c>
      <c r="CT17">
        <f t="shared" si="9"/>
        <v>488</v>
      </c>
      <c r="CU17">
        <v>250</v>
      </c>
      <c r="CV17">
        <v>0</v>
      </c>
      <c r="CW17">
        <v>5900</v>
      </c>
      <c r="CX17">
        <v>1750</v>
      </c>
      <c r="CY17">
        <v>279</v>
      </c>
      <c r="CZ17">
        <v>1.9</v>
      </c>
      <c r="DA17">
        <v>7</v>
      </c>
      <c r="DB17">
        <v>63</v>
      </c>
      <c r="DC17">
        <v>65</v>
      </c>
      <c r="DD17" s="28">
        <f t="shared" si="10"/>
        <v>-3.1746031746031775</v>
      </c>
      <c r="DF17" t="str">
        <f t="shared" si="11"/>
        <v>no</v>
      </c>
      <c r="DG17" t="s">
        <v>181</v>
      </c>
      <c r="DH17" t="s">
        <v>197</v>
      </c>
      <c r="DI17" t="s">
        <v>197</v>
      </c>
      <c r="DJ17">
        <v>1.7</v>
      </c>
      <c r="DK17">
        <v>6.8</v>
      </c>
      <c r="DL17">
        <v>6.3</v>
      </c>
      <c r="DM17">
        <v>6.2</v>
      </c>
      <c r="DN17">
        <v>18.8</v>
      </c>
      <c r="DO17">
        <v>1190</v>
      </c>
      <c r="DP17" s="29">
        <f>((DO17/1000)*100)/F17</f>
        <v>2.0517241379310347</v>
      </c>
      <c r="DQ17">
        <v>477</v>
      </c>
      <c r="DR17">
        <v>140</v>
      </c>
      <c r="DS17">
        <v>1.6</v>
      </c>
      <c r="DT17">
        <v>1.1000000000000001</v>
      </c>
      <c r="DU17">
        <v>0.97</v>
      </c>
      <c r="DV17">
        <v>0.99</v>
      </c>
      <c r="DW17" t="str">
        <f t="shared" si="12"/>
        <v>no</v>
      </c>
      <c r="DX17" t="str">
        <f>IF(OR(DQ17&gt;1999,DR17&gt;1999),IF(OR(DQ17&gt;2999,DR17&gt;2999),IF(OR(DS17&gt;9.9,DT17&gt;1.6),"severe","moderate"),"mild"),"no")</f>
        <v>no</v>
      </c>
      <c r="DY17" t="str">
        <f>IF(OR(DV17&gt;M17*2.9, DV17 &gt; 3.9, FD17="yes"), "3", IF(DV17&gt;M17*1.9, "2", IF(OR(DV17&gt;M17*1.4, DV17&gt;(M17+0.2)), "1", "no")))</f>
        <v>no</v>
      </c>
      <c r="DZ17" t="s">
        <v>184</v>
      </c>
      <c r="EA17" t="s">
        <v>263</v>
      </c>
      <c r="EB17" t="s">
        <v>184</v>
      </c>
      <c r="EC17">
        <v>1000</v>
      </c>
      <c r="ED17" t="s">
        <v>198</v>
      </c>
      <c r="EE17" t="b">
        <v>0</v>
      </c>
      <c r="EF17">
        <v>2.7</v>
      </c>
      <c r="EG17">
        <v>3.9</v>
      </c>
      <c r="EH17">
        <v>9</v>
      </c>
      <c r="EI17">
        <v>6.6</v>
      </c>
      <c r="EJ17">
        <v>5.2</v>
      </c>
      <c r="EK17">
        <v>5.8</v>
      </c>
      <c r="EL17">
        <v>6.2</v>
      </c>
      <c r="EM17" t="b">
        <v>0</v>
      </c>
      <c r="EN17" t="b">
        <v>0</v>
      </c>
      <c r="EO17" t="b">
        <v>0</v>
      </c>
      <c r="EP17" t="b">
        <v>0</v>
      </c>
      <c r="EQ17" t="b">
        <v>0</v>
      </c>
      <c r="ER17" t="b">
        <v>0</v>
      </c>
      <c r="ES17" s="30">
        <f t="shared" si="14"/>
        <v>5.5333333333333323</v>
      </c>
      <c r="ET17" s="30">
        <f t="shared" si="15"/>
        <v>5.6285714285714281</v>
      </c>
      <c r="EU17" s="30">
        <f t="shared" si="16"/>
        <v>5.6285714285714281</v>
      </c>
      <c r="EV17" s="30" t="s">
        <v>181</v>
      </c>
      <c r="EW17" t="s">
        <v>197</v>
      </c>
      <c r="EX17" t="s">
        <v>197</v>
      </c>
      <c r="EY17" s="30" t="s">
        <v>197</v>
      </c>
      <c r="EZ17" t="s">
        <v>181</v>
      </c>
      <c r="FA17" t="s">
        <v>181</v>
      </c>
      <c r="FB17" s="34">
        <v>1</v>
      </c>
      <c r="FC17" t="s">
        <v>184</v>
      </c>
      <c r="FD17" t="s">
        <v>181</v>
      </c>
      <c r="FE17" t="s">
        <v>181</v>
      </c>
      <c r="FF17">
        <v>2</v>
      </c>
      <c r="FG17" t="s">
        <v>181</v>
      </c>
      <c r="FH17" t="s">
        <v>197</v>
      </c>
      <c r="FI17" t="s">
        <v>197</v>
      </c>
      <c r="FJ17" t="s">
        <v>181</v>
      </c>
      <c r="FK17" t="s">
        <v>181</v>
      </c>
      <c r="FL17" t="s">
        <v>181</v>
      </c>
      <c r="FM17" t="s">
        <v>181</v>
      </c>
      <c r="FN17" t="s">
        <v>181</v>
      </c>
      <c r="FO17" t="s">
        <v>181</v>
      </c>
      <c r="FP17" t="s">
        <v>181</v>
      </c>
      <c r="FQ17" t="s">
        <v>181</v>
      </c>
      <c r="FR17">
        <v>10</v>
      </c>
      <c r="FS17" t="s">
        <v>199</v>
      </c>
      <c r="FT17" t="s">
        <v>181</v>
      </c>
      <c r="FU17">
        <f t="shared" si="17"/>
        <v>0</v>
      </c>
      <c r="FV17">
        <f t="shared" si="18"/>
        <v>0</v>
      </c>
    </row>
    <row r="18" spans="1:178" ht="15.5" x14ac:dyDescent="0.35">
      <c r="A18" s="26">
        <v>2828</v>
      </c>
      <c r="B18" t="s">
        <v>200</v>
      </c>
      <c r="C18" t="s">
        <v>179</v>
      </c>
      <c r="D18" s="28">
        <v>51.855555555555554</v>
      </c>
      <c r="E18" s="28">
        <v>1</v>
      </c>
      <c r="F18">
        <v>75</v>
      </c>
      <c r="G18">
        <v>177</v>
      </c>
      <c r="H18" s="28">
        <f t="shared" si="0"/>
        <v>23.939480992052093</v>
      </c>
      <c r="I18" s="29">
        <f t="shared" si="1"/>
        <v>1.9188807174414373</v>
      </c>
      <c r="J18" s="30">
        <v>2.5</v>
      </c>
      <c r="K18">
        <v>131</v>
      </c>
      <c r="L18" t="s">
        <v>180</v>
      </c>
      <c r="M18" s="29">
        <v>1.23</v>
      </c>
      <c r="N18" s="30">
        <v>5.3</v>
      </c>
      <c r="O18" s="29">
        <v>1.56</v>
      </c>
      <c r="P18">
        <f t="shared" si="2"/>
        <v>1.23</v>
      </c>
      <c r="Q18">
        <f t="shared" si="2"/>
        <v>5.3</v>
      </c>
      <c r="R18">
        <f t="shared" si="2"/>
        <v>1.56</v>
      </c>
      <c r="S18" s="31">
        <f t="shared" si="19"/>
        <v>20</v>
      </c>
      <c r="T18" t="s">
        <v>181</v>
      </c>
      <c r="U18" t="s">
        <v>181</v>
      </c>
      <c r="V18" t="s">
        <v>182</v>
      </c>
      <c r="W18" t="s">
        <v>181</v>
      </c>
      <c r="X18" t="s">
        <v>184</v>
      </c>
      <c r="Y18" t="s">
        <v>183</v>
      </c>
      <c r="Z18" t="s">
        <v>184</v>
      </c>
      <c r="AA18" t="s">
        <v>181</v>
      </c>
      <c r="AB18" t="s">
        <v>181</v>
      </c>
      <c r="AC18">
        <v>0</v>
      </c>
      <c r="AD18" s="27">
        <v>43201</v>
      </c>
      <c r="AE18">
        <v>699</v>
      </c>
      <c r="AG18">
        <v>0</v>
      </c>
      <c r="AH18" s="27">
        <v>43201</v>
      </c>
      <c r="AI18" s="33">
        <v>699</v>
      </c>
      <c r="AJ18" s="27"/>
      <c r="AK18" t="s">
        <v>275</v>
      </c>
      <c r="AL18" t="s">
        <v>181</v>
      </c>
      <c r="AM18" t="s">
        <v>181</v>
      </c>
      <c r="AN18" t="s">
        <v>181</v>
      </c>
      <c r="AO18" t="s">
        <v>181</v>
      </c>
      <c r="AP18" t="s">
        <v>181</v>
      </c>
      <c r="AQ18" t="s">
        <v>181</v>
      </c>
      <c r="AR18" t="s">
        <v>181</v>
      </c>
      <c r="AS18" t="s">
        <v>181</v>
      </c>
      <c r="AT18" t="s">
        <v>184</v>
      </c>
      <c r="AU18" t="s">
        <v>181</v>
      </c>
      <c r="AV18" t="s">
        <v>181</v>
      </c>
      <c r="AW18" s="27">
        <v>23497</v>
      </c>
      <c r="AX18" s="28">
        <v>52.033333333333331</v>
      </c>
      <c r="AY18" s="28" t="s">
        <v>185</v>
      </c>
      <c r="AZ18" s="28" t="s">
        <v>186</v>
      </c>
      <c r="BA18" s="28" t="s">
        <v>200</v>
      </c>
      <c r="BB18" s="28" t="s">
        <v>187</v>
      </c>
      <c r="BC18" s="28" t="s">
        <v>179</v>
      </c>
      <c r="BD18" s="28" t="s">
        <v>276</v>
      </c>
      <c r="BE18" s="28" t="s">
        <v>189</v>
      </c>
      <c r="BF18" s="28" t="s">
        <v>180</v>
      </c>
      <c r="BG18" s="28" t="s">
        <v>181</v>
      </c>
      <c r="BH18" s="28" t="s">
        <v>180</v>
      </c>
      <c r="BI18">
        <v>78</v>
      </c>
      <c r="BJ18">
        <v>173</v>
      </c>
      <c r="BK18" s="28">
        <f t="shared" si="3"/>
        <v>26.061679307694877</v>
      </c>
      <c r="BL18" s="29">
        <f t="shared" si="4"/>
        <v>1.9190661919538419</v>
      </c>
      <c r="BM18">
        <v>158</v>
      </c>
      <c r="BN18" s="29">
        <v>1.6</v>
      </c>
      <c r="BO18">
        <v>2</v>
      </c>
      <c r="BP18" t="s">
        <v>181</v>
      </c>
      <c r="BQ18">
        <v>0</v>
      </c>
      <c r="BR18" t="s">
        <v>184</v>
      </c>
      <c r="BS18" t="s">
        <v>225</v>
      </c>
      <c r="BT18">
        <v>0</v>
      </c>
      <c r="BU18">
        <v>30</v>
      </c>
      <c r="BV18" t="s">
        <v>192</v>
      </c>
      <c r="BW18">
        <v>0</v>
      </c>
      <c r="BX18">
        <v>0</v>
      </c>
      <c r="BY18" t="s">
        <v>277</v>
      </c>
      <c r="BZ18" t="s">
        <v>278</v>
      </c>
      <c r="CA18" t="s">
        <v>205</v>
      </c>
      <c r="CB18">
        <v>0</v>
      </c>
      <c r="CC18">
        <v>0</v>
      </c>
      <c r="CD18">
        <f t="shared" si="5"/>
        <v>1041</v>
      </c>
      <c r="CE18">
        <f>SUM((IF(D18&lt;40.1,0,(IF(D18&gt;60,3,1)))),(IF(S18&lt;15.1,0,IF(15&lt;S18&lt;25.1,6,IF(25&lt;S18&lt;35.1,11,16)))),(IF(E18=1,0,5)),(IF(CQ18&lt;601,0,1)),(IF(AX18&lt;40.1,0,(IF(AX18&gt;60,2,1)))))</f>
        <v>18</v>
      </c>
      <c r="CF18">
        <f>(IF(AX18&gt;70,3,0))+(IF(10&lt;AX18&lt;20,-2,0))+(IF(BD18="Cerebrovascular",2,0))+(IF(BN18&gt;1.5,2,0))+(IF(CQ18&lt;360,-3,0))+(IF(D18&gt;70,4,0))+(IF(H18&gt;35,2,0))+(IF(E18=2,9,0))+(IF(E18=3,14,0))+(IF(T18="yes",2,0))+(IF(J18&lt;2,2,0))+(IF(U18="yes",3,0))+(IF(V18="hospital",3,0))+(IF(V18="ICU",6,0))+(IF(S18&gt;29,4,0))+(IF(W18="yes",9,0))+(IF(X18="yes",2,0))+(IF(AA18="yes",5,0))+(IF(AB18="yes",6,0))+(IF(Z18="yes",3,0))</f>
        <v>7</v>
      </c>
      <c r="CG18" s="29">
        <f>EXP((IF(39&lt;AX18&lt;50,0.154,0))+(IF(49&lt;AX18&lt;60,0.274,0))+(IF(59&lt;AX18&lt;70,0.424,0))+(IF(AX18&gt;69,0.501,0))+(IF(BD18="anoxia",0.079,0))+(IF(BD18="Cerebrovascular",0.145,0))+(IF(BD18="other",0.184,0))+(IF(BB18="African",0.176,0))+(IF(BB18="Other",0.126,0))+(IF(AY18="DCD",0.411,0))+(IF(AZ18="other",0.422,0))+(0.066*((170-BJ18)/10)+(IF(BE18="regional",0.105,0.244))+(0.01*(CQ18/60))))</f>
        <v>1.2638972463807943</v>
      </c>
      <c r="CH18">
        <v>55</v>
      </c>
      <c r="CI18">
        <v>15</v>
      </c>
      <c r="CJ18">
        <v>160</v>
      </c>
      <c r="CK18">
        <v>165</v>
      </c>
      <c r="CL18">
        <v>10</v>
      </c>
      <c r="CM18">
        <v>15</v>
      </c>
      <c r="CN18">
        <v>25</v>
      </c>
      <c r="CO18" t="s">
        <v>196</v>
      </c>
      <c r="CP18">
        <v>23</v>
      </c>
      <c r="CQ18" s="28">
        <f t="shared" si="6"/>
        <v>420</v>
      </c>
      <c r="CR18">
        <f t="shared" si="7"/>
        <v>25</v>
      </c>
      <c r="CS18">
        <f t="shared" si="8"/>
        <v>80</v>
      </c>
      <c r="CT18">
        <f t="shared" si="9"/>
        <v>445</v>
      </c>
      <c r="CU18">
        <v>3750</v>
      </c>
      <c r="CV18">
        <v>5000</v>
      </c>
      <c r="CW18">
        <v>8500</v>
      </c>
      <c r="CX18">
        <v>2000</v>
      </c>
      <c r="CY18">
        <v>588</v>
      </c>
      <c r="CZ18">
        <v>1.9</v>
      </c>
      <c r="DA18">
        <v>33</v>
      </c>
      <c r="DB18">
        <v>64</v>
      </c>
      <c r="DC18">
        <v>55</v>
      </c>
      <c r="DD18" s="28">
        <f t="shared" si="10"/>
        <v>14.0625</v>
      </c>
      <c r="DF18" t="str">
        <f t="shared" si="11"/>
        <v>no</v>
      </c>
      <c r="DG18" t="s">
        <v>279</v>
      </c>
      <c r="DH18">
        <v>17.100000000000001</v>
      </c>
      <c r="DI18">
        <v>11.2</v>
      </c>
      <c r="DJ18">
        <v>3</v>
      </c>
      <c r="DK18">
        <v>16.3</v>
      </c>
      <c r="DL18" t="s">
        <v>197</v>
      </c>
      <c r="DM18" t="s">
        <v>197</v>
      </c>
      <c r="DN18" t="s">
        <v>197</v>
      </c>
      <c r="DO18">
        <v>1350</v>
      </c>
      <c r="DP18" s="29">
        <f>((DO18/1000)*100)/F18</f>
        <v>1.8</v>
      </c>
      <c r="DQ18">
        <v>337</v>
      </c>
      <c r="DR18">
        <v>145</v>
      </c>
      <c r="DS18">
        <v>3.6</v>
      </c>
      <c r="DT18">
        <v>0.95</v>
      </c>
      <c r="DU18">
        <v>2.56</v>
      </c>
      <c r="DV18">
        <v>3.14</v>
      </c>
      <c r="DW18" t="str">
        <f t="shared" si="12"/>
        <v>no</v>
      </c>
      <c r="DX18" t="str">
        <f>IF(OR(DQ18&gt;1999,DR18&gt;1999),IF(OR(DQ18&gt;2999,DR18&gt;2999),IF(OR(DS18&gt;9.9,DT18&gt;1.6),"severe","moderate"),"mild"),"no")</f>
        <v>no</v>
      </c>
      <c r="DY18" t="str">
        <f>IF(OR(DV18&gt;M18*2.9, DV18 &gt; 3.9, FD18="yes"), "3", IF(DV18&gt;M18*1.9, "2", IF(OR(DV18&gt;M18*1.4, DV18&gt;(M18+0.2)), "1", "no")))</f>
        <v>2</v>
      </c>
      <c r="DZ18" t="s">
        <v>181</v>
      </c>
      <c r="EA18" t="s">
        <v>197</v>
      </c>
      <c r="EB18" t="s">
        <v>184</v>
      </c>
      <c r="EC18">
        <v>1000</v>
      </c>
      <c r="ED18" t="s">
        <v>198</v>
      </c>
      <c r="EE18" t="b">
        <v>0</v>
      </c>
      <c r="EF18">
        <v>16.600000000000001</v>
      </c>
      <c r="EG18">
        <v>14.2</v>
      </c>
      <c r="EH18">
        <v>7.1</v>
      </c>
      <c r="EI18">
        <v>3.9</v>
      </c>
      <c r="EJ18">
        <v>3.1</v>
      </c>
      <c r="EK18">
        <v>3</v>
      </c>
      <c r="EL18">
        <v>4.9000000000000004</v>
      </c>
      <c r="EM18">
        <v>3.2</v>
      </c>
      <c r="EN18" t="b">
        <v>0</v>
      </c>
      <c r="EO18" t="b">
        <v>0</v>
      </c>
      <c r="EP18" t="b">
        <v>0</v>
      </c>
      <c r="EQ18" t="b">
        <v>0</v>
      </c>
      <c r="ER18" t="b">
        <v>0</v>
      </c>
      <c r="ES18" s="30">
        <f t="shared" si="14"/>
        <v>7.9833333333333334</v>
      </c>
      <c r="ET18" s="30">
        <f t="shared" si="15"/>
        <v>7</v>
      </c>
      <c r="EU18" s="30">
        <f t="shared" si="16"/>
        <v>7</v>
      </c>
      <c r="EV18" s="30" t="s">
        <v>181</v>
      </c>
      <c r="EW18" t="s">
        <v>197</v>
      </c>
      <c r="EX18" t="s">
        <v>197</v>
      </c>
      <c r="EY18" s="30" t="s">
        <v>197</v>
      </c>
      <c r="EZ18" s="30" t="s">
        <v>181</v>
      </c>
      <c r="FA18" s="30" t="s">
        <v>181</v>
      </c>
      <c r="FB18" s="34">
        <v>2</v>
      </c>
      <c r="FC18" s="30" t="s">
        <v>181</v>
      </c>
      <c r="FD18" s="30" t="s">
        <v>181</v>
      </c>
      <c r="FE18" s="30" t="s">
        <v>181</v>
      </c>
      <c r="FF18">
        <v>7</v>
      </c>
      <c r="FG18" t="s">
        <v>181</v>
      </c>
      <c r="FH18" t="s">
        <v>197</v>
      </c>
      <c r="FI18" t="s">
        <v>197</v>
      </c>
      <c r="FJ18" t="s">
        <v>181</v>
      </c>
      <c r="FK18" t="s">
        <v>181</v>
      </c>
      <c r="FL18" t="s">
        <v>181</v>
      </c>
      <c r="FM18" t="s">
        <v>181</v>
      </c>
      <c r="FN18" t="s">
        <v>181</v>
      </c>
      <c r="FO18" t="s">
        <v>181</v>
      </c>
      <c r="FP18" t="s">
        <v>181</v>
      </c>
      <c r="FQ18" t="s">
        <v>181</v>
      </c>
      <c r="FR18">
        <v>12</v>
      </c>
      <c r="FS18" t="s">
        <v>280</v>
      </c>
      <c r="FT18" t="s">
        <v>181</v>
      </c>
      <c r="FU18">
        <f t="shared" si="17"/>
        <v>0</v>
      </c>
      <c r="FV18">
        <f t="shared" si="18"/>
        <v>0</v>
      </c>
    </row>
    <row r="19" spans="1:178" ht="15.5" x14ac:dyDescent="0.35">
      <c r="A19" s="26">
        <v>2829</v>
      </c>
      <c r="B19" t="s">
        <v>178</v>
      </c>
      <c r="C19" t="s">
        <v>201</v>
      </c>
      <c r="D19" s="28">
        <v>25.122222222222224</v>
      </c>
      <c r="E19" s="28">
        <v>1</v>
      </c>
      <c r="F19">
        <v>76</v>
      </c>
      <c r="G19">
        <v>175</v>
      </c>
      <c r="H19" s="28">
        <f t="shared" si="0"/>
        <v>24.816326530612244</v>
      </c>
      <c r="I19" s="29">
        <f t="shared" si="1"/>
        <v>1.9138799188389999</v>
      </c>
      <c r="J19" s="30">
        <v>2.1</v>
      </c>
      <c r="K19">
        <v>138</v>
      </c>
      <c r="L19" t="s">
        <v>180</v>
      </c>
      <c r="M19" s="29">
        <v>2.33</v>
      </c>
      <c r="N19" s="30">
        <v>54.5</v>
      </c>
      <c r="O19" s="29">
        <v>2.35</v>
      </c>
      <c r="P19">
        <f t="shared" si="2"/>
        <v>2.33</v>
      </c>
      <c r="Q19">
        <f t="shared" si="2"/>
        <v>54.5</v>
      </c>
      <c r="R19">
        <f t="shared" si="2"/>
        <v>2.35</v>
      </c>
      <c r="S19" s="31">
        <f t="shared" si="19"/>
        <v>44</v>
      </c>
      <c r="T19" t="s">
        <v>181</v>
      </c>
      <c r="U19" t="s">
        <v>184</v>
      </c>
      <c r="V19" t="s">
        <v>281</v>
      </c>
      <c r="W19" t="s">
        <v>184</v>
      </c>
      <c r="X19" t="s">
        <v>181</v>
      </c>
      <c r="Y19" t="s">
        <v>183</v>
      </c>
      <c r="Z19" t="s">
        <v>181</v>
      </c>
      <c r="AA19" t="s">
        <v>181</v>
      </c>
      <c r="AB19" t="s">
        <v>181</v>
      </c>
      <c r="AC19">
        <v>0</v>
      </c>
      <c r="AD19" s="27">
        <v>43235</v>
      </c>
      <c r="AE19">
        <v>730</v>
      </c>
      <c r="AG19">
        <v>0</v>
      </c>
      <c r="AH19" s="27">
        <v>43235</v>
      </c>
      <c r="AI19" s="33">
        <v>730</v>
      </c>
      <c r="AJ19" s="27"/>
      <c r="AK19" t="s">
        <v>282</v>
      </c>
      <c r="AL19" t="s">
        <v>181</v>
      </c>
      <c r="AM19" t="s">
        <v>181</v>
      </c>
      <c r="AN19" t="s">
        <v>181</v>
      </c>
      <c r="AO19" t="s">
        <v>181</v>
      </c>
      <c r="AP19" t="s">
        <v>181</v>
      </c>
      <c r="AQ19" t="s">
        <v>181</v>
      </c>
      <c r="AR19" t="s">
        <v>181</v>
      </c>
      <c r="AS19" t="s">
        <v>184</v>
      </c>
      <c r="AT19" t="s">
        <v>181</v>
      </c>
      <c r="AU19" t="s">
        <v>184</v>
      </c>
      <c r="AV19" t="s">
        <v>181</v>
      </c>
      <c r="AW19" s="27">
        <v>20030</v>
      </c>
      <c r="AX19" s="28">
        <v>61.536111111111111</v>
      </c>
      <c r="AY19" s="28" t="s">
        <v>185</v>
      </c>
      <c r="AZ19" s="28" t="s">
        <v>186</v>
      </c>
      <c r="BA19" s="28" t="s">
        <v>178</v>
      </c>
      <c r="BB19" s="28" t="s">
        <v>187</v>
      </c>
      <c r="BC19" s="28" t="s">
        <v>201</v>
      </c>
      <c r="BD19" s="28" t="s">
        <v>188</v>
      </c>
      <c r="BE19" s="28" t="s">
        <v>202</v>
      </c>
      <c r="BF19" t="s">
        <v>190</v>
      </c>
      <c r="BG19" s="28" t="s">
        <v>181</v>
      </c>
      <c r="BH19" s="28" t="s">
        <v>180</v>
      </c>
      <c r="BI19">
        <v>80</v>
      </c>
      <c r="BJ19">
        <v>180</v>
      </c>
      <c r="BK19" s="28">
        <f t="shared" si="3"/>
        <v>24.691358024691358</v>
      </c>
      <c r="BL19" s="29">
        <f t="shared" si="4"/>
        <v>1.9964210222750447</v>
      </c>
      <c r="BM19">
        <v>138</v>
      </c>
      <c r="BN19" s="29">
        <v>1</v>
      </c>
      <c r="BO19">
        <v>1</v>
      </c>
      <c r="BP19" t="s">
        <v>181</v>
      </c>
      <c r="BQ19">
        <v>0</v>
      </c>
      <c r="BR19" t="s">
        <v>184</v>
      </c>
      <c r="BS19" t="s">
        <v>191</v>
      </c>
      <c r="BT19">
        <v>30</v>
      </c>
      <c r="BU19">
        <v>10</v>
      </c>
      <c r="BV19" t="s">
        <v>203</v>
      </c>
      <c r="BW19">
        <v>10</v>
      </c>
      <c r="BX19">
        <v>0</v>
      </c>
      <c r="BY19" t="s">
        <v>283</v>
      </c>
      <c r="BZ19" t="s">
        <v>284</v>
      </c>
      <c r="CA19" t="s">
        <v>285</v>
      </c>
      <c r="CB19">
        <v>1</v>
      </c>
      <c r="CC19" t="s">
        <v>197</v>
      </c>
      <c r="CD19">
        <f t="shared" si="5"/>
        <v>2708</v>
      </c>
      <c r="CE19">
        <f>SUM((IF(D19&lt;40.1,0,(IF(D19&gt;60,3,1)))),(IF(S19&lt;15.1,0,IF(15&lt;S19&lt;25.1,6,IF(25&lt;S19&lt;35.1,11,16)))),(IF(E19=1,0,5)),(IF(CQ19&lt;601,0,1)),(IF(AX19&lt;40.1,0,(IF(AX19&gt;60,2,1)))))</f>
        <v>18</v>
      </c>
      <c r="CF19">
        <f>(IF(AX19&gt;70,3,0))+(IF(10&lt;AX19&lt;20,-2,0))+(IF(BD19="Cerebrovascular",2,0))+(IF(BN19&gt;1.5,2,0))+(IF(CQ19&lt;360,-3,0))+(IF(D19&gt;70,4,0))+(IF(H19&gt;35,2,0))+(IF(E19=2,9,0))+(IF(E19=3,14,0))+(IF(T19="yes",2,0))+(IF(J19&lt;2,2,0))+(IF(U19="yes",3,0))+(IF(V19="hospital",3,0))+(IF(V19="ICU",6,0))+(IF(S19&gt;29,4,0))+(IF(W19="yes",9,0))+(IF(X19="yes",2,0))+(IF(AA19="yes",5,0))+(IF(AB19="yes",6,0))+(IF(Z19="yes",3,0))</f>
        <v>24</v>
      </c>
      <c r="CG19" s="29">
        <f>EXP((IF(39&lt;AX19&lt;50,0.154,0))+(IF(49&lt;AX19&lt;60,0.274,0))+(IF(59&lt;AX19&lt;70,0.424,0))+(IF(AX19&gt;69,0.501,0))+(IF(BD19="anoxia",0.079,0))+(IF(BD19="Cerebrovascular",0.145,0))+(IF(BD19="other",0.184,0))+(IF(BB19="African",0.176,0))+(IF(BB19="Other",0.126,0))+(IF(AY19="DCD",0.411,0))+(IF(AZ19="other",0.422,0))+(0.066*((170-BJ19)/10)+(IF(BE19="regional",0.105,0.244))+(0.01*(CQ19/60))))</f>
        <v>1.5194270656875661</v>
      </c>
      <c r="CH19">
        <v>44</v>
      </c>
      <c r="CI19">
        <v>13</v>
      </c>
      <c r="CJ19">
        <v>231</v>
      </c>
      <c r="CK19">
        <v>77</v>
      </c>
      <c r="CL19">
        <v>192</v>
      </c>
      <c r="CM19">
        <v>15</v>
      </c>
      <c r="CN19">
        <v>19</v>
      </c>
      <c r="CO19" t="s">
        <v>196</v>
      </c>
      <c r="CP19">
        <v>46</v>
      </c>
      <c r="CQ19" s="28">
        <f t="shared" si="6"/>
        <v>572</v>
      </c>
      <c r="CR19">
        <f t="shared" si="7"/>
        <v>19</v>
      </c>
      <c r="CS19">
        <f t="shared" si="8"/>
        <v>63</v>
      </c>
      <c r="CT19">
        <f t="shared" si="9"/>
        <v>591</v>
      </c>
      <c r="CU19">
        <v>2750</v>
      </c>
      <c r="CV19">
        <v>2500</v>
      </c>
      <c r="CW19">
        <v>10500</v>
      </c>
      <c r="CX19">
        <v>750</v>
      </c>
      <c r="CY19">
        <v>390</v>
      </c>
      <c r="CZ19">
        <v>4.7</v>
      </c>
      <c r="DA19">
        <v>104</v>
      </c>
      <c r="DB19">
        <v>61</v>
      </c>
      <c r="DC19">
        <v>64</v>
      </c>
      <c r="DD19" s="28">
        <f t="shared" si="10"/>
        <v>-4.9180327868852487</v>
      </c>
      <c r="DF19" t="s">
        <v>184</v>
      </c>
      <c r="DG19" t="s">
        <v>286</v>
      </c>
      <c r="DH19">
        <v>20.2</v>
      </c>
      <c r="DI19">
        <v>10.4</v>
      </c>
      <c r="DJ19">
        <v>4.3</v>
      </c>
      <c r="DK19">
        <v>8.8000000000000007</v>
      </c>
      <c r="DL19">
        <v>6.7</v>
      </c>
      <c r="DM19">
        <v>9.1999999999999993</v>
      </c>
      <c r="DN19">
        <v>16.5</v>
      </c>
      <c r="DO19">
        <v>1640</v>
      </c>
      <c r="DP19" s="29">
        <f>((DO19/1000)*100)/F19</f>
        <v>2.1578947368421053</v>
      </c>
      <c r="DQ19">
        <v>2473</v>
      </c>
      <c r="DR19">
        <v>1260</v>
      </c>
      <c r="DS19">
        <v>13.6</v>
      </c>
      <c r="DT19">
        <v>1.1499999999999999</v>
      </c>
      <c r="DU19">
        <v>2.94</v>
      </c>
      <c r="DV19">
        <v>4.13</v>
      </c>
      <c r="DW19" t="str">
        <f t="shared" si="12"/>
        <v>yes</v>
      </c>
      <c r="DX19" t="str">
        <f>IF(OR(DQ19&gt;1999,DR19&gt;1999),IF(OR(DQ19&gt;2999,DR19&gt;2999),IF(OR(DS19&gt;9.9,DT19&gt;1.6),"severe","moderate"),"mild"),"no")</f>
        <v>mild</v>
      </c>
      <c r="DY19" t="str">
        <f>IF(OR(DV19&gt;M19*2.9, DV19 &gt; 3.9, FD19="yes"), "3", IF(DV19&gt;M19*1.9, "2", IF(OR(DV19&gt;M19*1.4, DV19&gt;(M19+0.2)), "1", "no")))</f>
        <v>3</v>
      </c>
      <c r="DZ19" t="s">
        <v>184</v>
      </c>
      <c r="EA19" t="s">
        <v>263</v>
      </c>
      <c r="EB19" t="s">
        <v>184</v>
      </c>
      <c r="EC19">
        <v>1000</v>
      </c>
      <c r="ED19" t="s">
        <v>198</v>
      </c>
      <c r="EE19" t="b">
        <v>0</v>
      </c>
      <c r="EF19" t="b">
        <v>0</v>
      </c>
      <c r="EG19">
        <v>1</v>
      </c>
      <c r="EH19">
        <v>1.4</v>
      </c>
      <c r="EI19">
        <v>1.8</v>
      </c>
      <c r="EJ19">
        <v>5.2</v>
      </c>
      <c r="EK19">
        <v>9.1</v>
      </c>
      <c r="EL19">
        <v>6.6</v>
      </c>
      <c r="EM19">
        <v>12.3</v>
      </c>
      <c r="EN19">
        <v>7.2</v>
      </c>
      <c r="EO19">
        <v>6.6</v>
      </c>
      <c r="EP19">
        <v>6.7</v>
      </c>
      <c r="EQ19">
        <v>8</v>
      </c>
      <c r="ER19">
        <v>4.5</v>
      </c>
      <c r="ES19" s="30">
        <f t="shared" si="14"/>
        <v>3.7</v>
      </c>
      <c r="ET19" s="30">
        <f t="shared" si="15"/>
        <v>5.5750000000000011</v>
      </c>
      <c r="EU19" s="30">
        <f t="shared" si="16"/>
        <v>5.8666666666666671</v>
      </c>
      <c r="EV19" s="30" t="s">
        <v>181</v>
      </c>
      <c r="EW19" t="s">
        <v>197</v>
      </c>
      <c r="EX19" t="s">
        <v>197</v>
      </c>
      <c r="EY19" s="30" t="s">
        <v>197</v>
      </c>
      <c r="EZ19" s="30" t="s">
        <v>181</v>
      </c>
      <c r="FA19" s="30" t="s">
        <v>181</v>
      </c>
      <c r="FB19" s="34" t="s">
        <v>287</v>
      </c>
      <c r="FC19" s="30" t="s">
        <v>181</v>
      </c>
      <c r="FD19" s="30" t="s">
        <v>184</v>
      </c>
      <c r="FE19" s="30" t="s">
        <v>288</v>
      </c>
      <c r="FF19">
        <v>22</v>
      </c>
      <c r="FG19" t="s">
        <v>184</v>
      </c>
      <c r="FH19">
        <v>5</v>
      </c>
      <c r="FI19">
        <v>6</v>
      </c>
      <c r="FJ19" t="s">
        <v>184</v>
      </c>
      <c r="FK19" t="s">
        <v>181</v>
      </c>
      <c r="FL19" t="s">
        <v>181</v>
      </c>
      <c r="FM19" t="s">
        <v>181</v>
      </c>
      <c r="FN19" t="s">
        <v>181</v>
      </c>
      <c r="FO19" t="s">
        <v>181</v>
      </c>
      <c r="FP19" t="s">
        <v>181</v>
      </c>
      <c r="FQ19" t="s">
        <v>184</v>
      </c>
      <c r="FR19">
        <v>46</v>
      </c>
      <c r="FS19" t="s">
        <v>289</v>
      </c>
      <c r="FT19" t="s">
        <v>181</v>
      </c>
      <c r="FU19">
        <f t="shared" si="17"/>
        <v>1</v>
      </c>
      <c r="FV19">
        <f t="shared" si="18"/>
        <v>1</v>
      </c>
    </row>
    <row r="20" spans="1:178" ht="15.5" x14ac:dyDescent="0.35">
      <c r="A20" s="26">
        <v>2830</v>
      </c>
      <c r="B20" t="s">
        <v>200</v>
      </c>
      <c r="C20" t="s">
        <v>179</v>
      </c>
      <c r="D20" s="28">
        <v>62.083333333333336</v>
      </c>
      <c r="E20" s="28">
        <v>1</v>
      </c>
      <c r="F20">
        <v>73</v>
      </c>
      <c r="G20">
        <v>171</v>
      </c>
      <c r="H20" s="28">
        <f t="shared" si="0"/>
        <v>24.964946479258575</v>
      </c>
      <c r="I20" s="29">
        <f t="shared" si="1"/>
        <v>1.8501234988000086</v>
      </c>
      <c r="J20" s="30">
        <v>3.9</v>
      </c>
      <c r="K20">
        <v>138</v>
      </c>
      <c r="L20" t="s">
        <v>180</v>
      </c>
      <c r="M20" s="29">
        <v>0.8</v>
      </c>
      <c r="N20" s="30">
        <v>1.5</v>
      </c>
      <c r="O20" s="29">
        <v>1.38</v>
      </c>
      <c r="P20">
        <f t="shared" si="2"/>
        <v>1</v>
      </c>
      <c r="Q20">
        <f t="shared" si="2"/>
        <v>1.5</v>
      </c>
      <c r="R20">
        <f t="shared" si="2"/>
        <v>1.38</v>
      </c>
      <c r="S20" s="31">
        <f t="shared" si="19"/>
        <v>12</v>
      </c>
      <c r="T20" t="s">
        <v>181</v>
      </c>
      <c r="U20" t="s">
        <v>181</v>
      </c>
      <c r="V20" t="s">
        <v>182</v>
      </c>
      <c r="W20" t="s">
        <v>181</v>
      </c>
      <c r="X20" t="s">
        <v>181</v>
      </c>
      <c r="Y20" t="s">
        <v>183</v>
      </c>
      <c r="Z20" t="s">
        <v>181</v>
      </c>
      <c r="AA20" t="s">
        <v>181</v>
      </c>
      <c r="AB20" t="s">
        <v>181</v>
      </c>
      <c r="AC20">
        <v>0</v>
      </c>
      <c r="AD20" s="27">
        <v>43238</v>
      </c>
      <c r="AE20">
        <v>730</v>
      </c>
      <c r="AG20">
        <v>0</v>
      </c>
      <c r="AH20" s="27">
        <v>43238</v>
      </c>
      <c r="AI20" s="33">
        <v>730</v>
      </c>
      <c r="AJ20" s="27"/>
      <c r="AK20" t="s">
        <v>233</v>
      </c>
      <c r="AL20" t="s">
        <v>184</v>
      </c>
      <c r="AM20" t="s">
        <v>184</v>
      </c>
      <c r="AN20" t="s">
        <v>181</v>
      </c>
      <c r="AO20" t="s">
        <v>181</v>
      </c>
      <c r="AP20" t="s">
        <v>181</v>
      </c>
      <c r="AQ20" t="s">
        <v>181</v>
      </c>
      <c r="AR20" t="s">
        <v>181</v>
      </c>
      <c r="AS20" t="s">
        <v>181</v>
      </c>
      <c r="AT20" t="s">
        <v>181</v>
      </c>
      <c r="AU20" t="s">
        <v>181</v>
      </c>
      <c r="AV20" t="s">
        <v>181</v>
      </c>
      <c r="AW20" s="27">
        <v>16957</v>
      </c>
      <c r="AX20" s="28">
        <v>69.955555555555549</v>
      </c>
      <c r="AY20" s="28" t="s">
        <v>185</v>
      </c>
      <c r="AZ20" s="28" t="s">
        <v>186</v>
      </c>
      <c r="BA20" s="28" t="s">
        <v>200</v>
      </c>
      <c r="BB20" s="28" t="s">
        <v>187</v>
      </c>
      <c r="BC20" s="28" t="s">
        <v>179</v>
      </c>
      <c r="BD20" s="28" t="s">
        <v>188</v>
      </c>
      <c r="BE20" s="28" t="s">
        <v>189</v>
      </c>
      <c r="BF20" s="28" t="s">
        <v>180</v>
      </c>
      <c r="BG20" s="28" t="s">
        <v>181</v>
      </c>
      <c r="BH20" s="28" t="s">
        <v>180</v>
      </c>
      <c r="BI20">
        <v>95</v>
      </c>
      <c r="BJ20">
        <v>165</v>
      </c>
      <c r="BK20" s="28">
        <f t="shared" si="3"/>
        <v>34.894398530762167</v>
      </c>
      <c r="BL20" s="29">
        <f t="shared" si="4"/>
        <v>2.0163908381032734</v>
      </c>
      <c r="BM20">
        <v>155</v>
      </c>
      <c r="BN20" s="29">
        <v>1.3</v>
      </c>
      <c r="BO20">
        <v>2</v>
      </c>
      <c r="BP20" t="s">
        <v>181</v>
      </c>
      <c r="BQ20">
        <v>0</v>
      </c>
      <c r="BR20" t="s">
        <v>184</v>
      </c>
      <c r="BS20" t="s">
        <v>191</v>
      </c>
      <c r="BT20">
        <v>30</v>
      </c>
      <c r="BU20">
        <v>40</v>
      </c>
      <c r="BV20" t="s">
        <v>208</v>
      </c>
      <c r="BW20">
        <v>20</v>
      </c>
      <c r="BX20">
        <v>0</v>
      </c>
      <c r="BY20" t="s">
        <v>290</v>
      </c>
      <c r="BZ20" t="s">
        <v>214</v>
      </c>
      <c r="CA20" t="s">
        <v>291</v>
      </c>
      <c r="CB20">
        <v>0</v>
      </c>
      <c r="CC20">
        <v>0</v>
      </c>
      <c r="CD20">
        <f t="shared" si="5"/>
        <v>839</v>
      </c>
      <c r="CE20">
        <f>SUM((IF(D20&lt;40.1,0,(IF(D20&gt;60,3,1)))),(IF(S20&lt;15.1,0,IF(15&lt;S20&lt;25.1,6,IF(25&lt;S20&lt;35.1,11,16)))),(IF(E20=1,0,5)),(IF(CQ20&lt;601,0,1)),(IF(AX20&lt;40.1,0,(IF(AX20&gt;60,2,1)))))</f>
        <v>5</v>
      </c>
      <c r="CF20">
        <f>(IF(AX20&gt;70,3,0))+(IF(10&lt;AX20&lt;20,-2,0))+(IF(BD20="Cerebrovascular",2,0))+(IF(BN20&gt;1.5,2,0))+(IF(CQ20&lt;360,-3,0))+(IF(D20&gt;70,4,0))+(IF(H20&gt;35,2,0))+(IF(E20=2,9,0))+(IF(E20=3,14,0))+(IF(T20="yes",2,0))+(IF(J20&lt;2,2,0))+(IF(U20="yes",3,0))+(IF(V20="hospital",3,0))+(IF(V20="ICU",6,0))+(IF(S20&gt;29,4,0))+(IF(W20="yes",9,0))+(IF(X20="yes",2,0))+(IF(AA20="yes",5,0))+(IF(AB20="yes",6,0))+(IF(Z20="yes",3,0))</f>
        <v>-1</v>
      </c>
      <c r="CG20" s="29">
        <f>EXP((IF(39&lt;AX20&lt;50,0.154,0))+(IF(49&lt;AX20&lt;60,0.274,0))+(IF(59&lt;AX20&lt;70,0.424,0))+(IF(AX20&gt;69,0.501,0))+(IF(BD20="anoxia",0.079,0))+(IF(BD20="Cerebrovascular",0.145,0))+(IF(BD20="other",0.184,0))+(IF(BB20="African",0.176,0))+(IF(BB20="Other",0.126,0))+(IF(AY20="DCD",0.411,0))+(IF(AZ20="other",0.422,0))+(0.066*((170-BJ20)/10)+(IF(BE20="regional",0.105,0.244))+(0.01*(CQ20/60))))</f>
        <v>2.3198441344625573</v>
      </c>
      <c r="CH20">
        <v>50</v>
      </c>
      <c r="CI20">
        <v>15</v>
      </c>
      <c r="CJ20">
        <v>140</v>
      </c>
      <c r="CK20">
        <v>115</v>
      </c>
      <c r="CL20">
        <v>20</v>
      </c>
      <c r="CM20">
        <v>5</v>
      </c>
      <c r="CN20">
        <v>42</v>
      </c>
      <c r="CO20" t="s">
        <v>196</v>
      </c>
      <c r="CP20">
        <v>49</v>
      </c>
      <c r="CQ20" s="28">
        <f t="shared" si="6"/>
        <v>345</v>
      </c>
      <c r="CR20">
        <f t="shared" si="7"/>
        <v>42</v>
      </c>
      <c r="CS20">
        <f t="shared" si="8"/>
        <v>92</v>
      </c>
      <c r="CT20">
        <f t="shared" si="9"/>
        <v>387</v>
      </c>
      <c r="CU20">
        <v>2250</v>
      </c>
      <c r="CV20">
        <v>3500</v>
      </c>
      <c r="CW20">
        <v>9000</v>
      </c>
      <c r="CX20">
        <v>500</v>
      </c>
      <c r="CY20">
        <v>326</v>
      </c>
      <c r="CZ20">
        <v>4.0999999999999996</v>
      </c>
      <c r="DA20">
        <v>28</v>
      </c>
      <c r="DB20">
        <v>73</v>
      </c>
      <c r="DC20">
        <v>72</v>
      </c>
      <c r="DD20" s="28">
        <f t="shared" si="10"/>
        <v>1.3698630136986338</v>
      </c>
      <c r="DF20" t="str">
        <f t="shared" si="11"/>
        <v>no</v>
      </c>
      <c r="DG20" t="s">
        <v>292</v>
      </c>
      <c r="DH20">
        <v>20.2</v>
      </c>
      <c r="DI20">
        <v>12.4</v>
      </c>
      <c r="DJ20">
        <v>3.8</v>
      </c>
      <c r="DK20">
        <v>6.1</v>
      </c>
      <c r="DL20">
        <v>5.6</v>
      </c>
      <c r="DM20" t="s">
        <v>197</v>
      </c>
      <c r="DN20" t="s">
        <v>197</v>
      </c>
      <c r="DO20">
        <v>2350</v>
      </c>
      <c r="DP20" s="29">
        <f>((DO20/1000)*100)/F20</f>
        <v>3.2191780821917808</v>
      </c>
      <c r="DQ20">
        <v>5827</v>
      </c>
      <c r="DR20">
        <v>3227</v>
      </c>
      <c r="DS20">
        <v>23.5</v>
      </c>
      <c r="DT20">
        <v>1.2</v>
      </c>
      <c r="DU20">
        <v>1.45</v>
      </c>
      <c r="DV20">
        <v>1.45</v>
      </c>
      <c r="DW20" t="str">
        <f t="shared" si="12"/>
        <v>yes</v>
      </c>
      <c r="DX20" t="str">
        <f>IF(OR(DQ20&gt;1999,DR20&gt;1999),IF(OR(DQ20&gt;2999,DR20&gt;2999),IF(OR(DS20&gt;9.9,DT20&gt;1.6),"severe","moderate"),"mild"),"no")</f>
        <v>severe</v>
      </c>
      <c r="DY20" t="str">
        <f>IF(OR(DV20&gt;M20*2.9, DV20 &gt; 3.9, FD20="yes"), "3", IF(DV20&gt;M20*1.9, "2", IF(OR(DV20&gt;M20*1.4, DV20&gt;(M20+0.2)), "1", "no")))</f>
        <v>1</v>
      </c>
      <c r="DZ20" t="s">
        <v>181</v>
      </c>
      <c r="EA20" t="s">
        <v>197</v>
      </c>
      <c r="EB20" t="s">
        <v>184</v>
      </c>
      <c r="EC20">
        <v>1000</v>
      </c>
      <c r="ED20" t="s">
        <v>198</v>
      </c>
      <c r="EE20">
        <v>5.7</v>
      </c>
      <c r="EF20">
        <v>17.899999999999999</v>
      </c>
      <c r="EG20">
        <v>15.9</v>
      </c>
      <c r="EH20">
        <v>9.6</v>
      </c>
      <c r="EI20">
        <v>5.2</v>
      </c>
      <c r="EJ20">
        <v>5.2</v>
      </c>
      <c r="EK20">
        <v>4</v>
      </c>
      <c r="EL20">
        <v>8.6999999999999993</v>
      </c>
      <c r="EM20">
        <v>9.8000000000000007</v>
      </c>
      <c r="EN20" t="b">
        <v>0</v>
      </c>
      <c r="EO20" t="b">
        <v>0</v>
      </c>
      <c r="EP20" t="b">
        <v>0</v>
      </c>
      <c r="EQ20" t="b">
        <v>0</v>
      </c>
      <c r="ER20" t="b">
        <v>0</v>
      </c>
      <c r="ES20" s="30">
        <f t="shared" si="14"/>
        <v>9.071428571428573</v>
      </c>
      <c r="ET20" s="30">
        <f t="shared" si="15"/>
        <v>9.1111111111111107</v>
      </c>
      <c r="EU20" s="30">
        <f t="shared" si="16"/>
        <v>9.1111111111111107</v>
      </c>
      <c r="EV20" s="30" t="s">
        <v>181</v>
      </c>
      <c r="EW20" t="s">
        <v>197</v>
      </c>
      <c r="EX20" t="s">
        <v>197</v>
      </c>
      <c r="EY20" s="30" t="s">
        <v>197</v>
      </c>
      <c r="EZ20" t="s">
        <v>181</v>
      </c>
      <c r="FA20" s="30" t="s">
        <v>181</v>
      </c>
      <c r="FB20" s="34">
        <v>2</v>
      </c>
      <c r="FC20" s="30" t="s">
        <v>181</v>
      </c>
      <c r="FD20" s="30" t="s">
        <v>181</v>
      </c>
      <c r="FE20" t="s">
        <v>181</v>
      </c>
      <c r="FF20">
        <v>4</v>
      </c>
      <c r="FG20" t="s">
        <v>181</v>
      </c>
      <c r="FH20" t="s">
        <v>197</v>
      </c>
      <c r="FI20" t="s">
        <v>197</v>
      </c>
      <c r="FJ20" t="s">
        <v>181</v>
      </c>
      <c r="FK20" t="s">
        <v>181</v>
      </c>
      <c r="FL20" t="s">
        <v>181</v>
      </c>
      <c r="FM20" t="s">
        <v>181</v>
      </c>
      <c r="FN20" t="s">
        <v>181</v>
      </c>
      <c r="FO20" t="s">
        <v>181</v>
      </c>
      <c r="FP20" t="s">
        <v>181</v>
      </c>
      <c r="FQ20" t="s">
        <v>181</v>
      </c>
      <c r="FR20">
        <v>12</v>
      </c>
      <c r="FS20" t="s">
        <v>293</v>
      </c>
      <c r="FT20" t="s">
        <v>181</v>
      </c>
      <c r="FU20">
        <f t="shared" si="17"/>
        <v>0</v>
      </c>
      <c r="FV20">
        <f t="shared" si="18"/>
        <v>0</v>
      </c>
    </row>
    <row r="21" spans="1:178" ht="15.5" x14ac:dyDescent="0.35">
      <c r="A21" s="26">
        <v>2831</v>
      </c>
      <c r="B21" t="s">
        <v>200</v>
      </c>
      <c r="C21" t="s">
        <v>201</v>
      </c>
      <c r="D21" s="28">
        <v>56.788888888888891</v>
      </c>
      <c r="E21" s="28">
        <v>1</v>
      </c>
      <c r="F21">
        <v>95</v>
      </c>
      <c r="G21">
        <v>182</v>
      </c>
      <c r="H21" s="28">
        <f t="shared" si="0"/>
        <v>28.680111097693516</v>
      </c>
      <c r="I21" s="29">
        <f t="shared" si="1"/>
        <v>2.1649636664613068</v>
      </c>
      <c r="J21" s="30">
        <v>3.3</v>
      </c>
      <c r="K21">
        <v>142</v>
      </c>
      <c r="L21" t="s">
        <v>180</v>
      </c>
      <c r="M21" s="29">
        <v>0.67</v>
      </c>
      <c r="N21" s="30">
        <v>3</v>
      </c>
      <c r="O21" s="29">
        <v>1.7</v>
      </c>
      <c r="P21">
        <f t="shared" si="2"/>
        <v>1</v>
      </c>
      <c r="Q21">
        <f t="shared" si="2"/>
        <v>3</v>
      </c>
      <c r="R21">
        <f t="shared" si="2"/>
        <v>1.7</v>
      </c>
      <c r="S21" s="31">
        <f t="shared" si="19"/>
        <v>17</v>
      </c>
      <c r="T21" t="s">
        <v>181</v>
      </c>
      <c r="U21" t="s">
        <v>181</v>
      </c>
      <c r="V21" t="s">
        <v>182</v>
      </c>
      <c r="W21" t="s">
        <v>181</v>
      </c>
      <c r="X21" t="s">
        <v>181</v>
      </c>
      <c r="Y21" t="s">
        <v>183</v>
      </c>
      <c r="Z21" t="s">
        <v>181</v>
      </c>
      <c r="AA21" t="s">
        <v>181</v>
      </c>
      <c r="AB21" t="s">
        <v>181</v>
      </c>
      <c r="AC21">
        <v>0</v>
      </c>
      <c r="AD21" s="27">
        <v>43241</v>
      </c>
      <c r="AE21">
        <v>730</v>
      </c>
      <c r="AG21">
        <v>0</v>
      </c>
      <c r="AH21" s="27">
        <v>43241</v>
      </c>
      <c r="AI21" s="33">
        <v>730</v>
      </c>
      <c r="AJ21" s="27"/>
      <c r="AK21" t="s">
        <v>294</v>
      </c>
      <c r="AL21" t="s">
        <v>181</v>
      </c>
      <c r="AM21" t="s">
        <v>184</v>
      </c>
      <c r="AN21" t="s">
        <v>181</v>
      </c>
      <c r="AO21" t="s">
        <v>181</v>
      </c>
      <c r="AP21" t="s">
        <v>181</v>
      </c>
      <c r="AQ21" t="s">
        <v>181</v>
      </c>
      <c r="AR21" t="s">
        <v>181</v>
      </c>
      <c r="AS21" t="s">
        <v>181</v>
      </c>
      <c r="AT21" t="s">
        <v>181</v>
      </c>
      <c r="AU21" t="s">
        <v>181</v>
      </c>
      <c r="AV21" t="s">
        <v>181</v>
      </c>
      <c r="AW21" s="27">
        <v>27210</v>
      </c>
      <c r="AX21" s="28">
        <v>41.891666666666666</v>
      </c>
      <c r="AY21" s="28" t="s">
        <v>185</v>
      </c>
      <c r="AZ21" s="28" t="s">
        <v>186</v>
      </c>
      <c r="BA21" s="28" t="s">
        <v>200</v>
      </c>
      <c r="BB21" s="28" t="s">
        <v>187</v>
      </c>
      <c r="BC21" s="28" t="s">
        <v>201</v>
      </c>
      <c r="BD21" s="28" t="s">
        <v>188</v>
      </c>
      <c r="BE21" s="28" t="s">
        <v>189</v>
      </c>
      <c r="BF21" t="s">
        <v>190</v>
      </c>
      <c r="BG21" s="28" t="s">
        <v>181</v>
      </c>
      <c r="BH21" s="28" t="s">
        <v>180</v>
      </c>
      <c r="BI21">
        <v>110</v>
      </c>
      <c r="BJ21">
        <v>181</v>
      </c>
      <c r="BK21" s="28">
        <f t="shared" si="3"/>
        <v>33.576508653582003</v>
      </c>
      <c r="BL21" s="29">
        <f t="shared" si="4"/>
        <v>2.2949603235447316</v>
      </c>
      <c r="BM21">
        <v>149</v>
      </c>
      <c r="BN21" s="29">
        <v>5.5</v>
      </c>
      <c r="BO21">
        <v>2</v>
      </c>
      <c r="BP21" t="s">
        <v>181</v>
      </c>
      <c r="BQ21">
        <v>0</v>
      </c>
      <c r="BR21" t="s">
        <v>184</v>
      </c>
      <c r="BS21" t="s">
        <v>191</v>
      </c>
      <c r="BT21">
        <v>0</v>
      </c>
      <c r="BU21">
        <v>5</v>
      </c>
      <c r="BV21" t="s">
        <v>208</v>
      </c>
      <c r="BW21">
        <v>30</v>
      </c>
      <c r="BX21">
        <v>9</v>
      </c>
      <c r="BY21" t="s">
        <v>295</v>
      </c>
      <c r="BZ21" t="s">
        <v>181</v>
      </c>
      <c r="CA21" t="s">
        <v>205</v>
      </c>
      <c r="CB21">
        <v>0</v>
      </c>
      <c r="CC21">
        <v>0</v>
      </c>
      <c r="CD21">
        <f t="shared" si="5"/>
        <v>712</v>
      </c>
      <c r="CE21">
        <f>SUM((IF(D21&lt;40.1,0,(IF(D21&gt;60,3,1)))),(IF(S21&lt;15.1,0,IF(15&lt;S21&lt;25.1,6,IF(25&lt;S21&lt;35.1,11,16)))),(IF(E21=1,0,5)),(IF(CQ21&lt;601,0,1)),(IF(AX21&lt;40.1,0,(IF(AX21&gt;60,2,1)))))</f>
        <v>18</v>
      </c>
      <c r="CF21">
        <f>(IF(AX21&gt;70,3,0))+(IF(10&lt;AX21&lt;20,-2,0))+(IF(BD21="Cerebrovascular",2,0))+(IF(BN21&gt;1.5,2,0))+(IF(CQ21&lt;360,-3,0))+(IF(D21&gt;70,4,0))+(IF(H21&gt;35,2,0))+(IF(E21=2,9,0))+(IF(E21=3,14,0))+(IF(T21="yes",2,0))+(IF(J21&lt;2,2,0))+(IF(U21="yes",3,0))+(IF(V21="hospital",3,0))+(IF(V21="ICU",6,0))+(IF(S21&gt;29,4,0))+(IF(W21="yes",9,0))+(IF(X21="yes",2,0))+(IF(AA21="yes",5,0))+(IF(AB21="yes",6,0))+(IF(Z21="yes",3,0))</f>
        <v>4</v>
      </c>
      <c r="CG21" s="29">
        <f>EXP((IF(39&lt;AX21&lt;50,0.154,0))+(IF(49&lt;AX21&lt;60,0.274,0))+(IF(59&lt;AX21&lt;70,0.424,0))+(IF(AX21&gt;69,0.501,0))+(IF(BD21="anoxia",0.079,0))+(IF(BD21="Cerebrovascular",0.145,0))+(IF(BD21="other",0.184,0))+(IF(BB21="African",0.176,0))+(IF(BB21="Other",0.126,0))+(IF(AY21="DCD",0.411,0))+(IF(AZ21="other",0.422,0))+(0.066*((170-BJ21)/10)+(IF(BE21="regional",0.105,0.244))+(0.01*(CQ21/60))))</f>
        <v>1.3148641250504973</v>
      </c>
      <c r="CH21">
        <v>68</v>
      </c>
      <c r="CI21">
        <v>15</v>
      </c>
      <c r="CJ21">
        <v>205</v>
      </c>
      <c r="CK21">
        <v>80</v>
      </c>
      <c r="CL21">
        <v>190</v>
      </c>
      <c r="CM21">
        <v>20</v>
      </c>
      <c r="CN21">
        <v>25</v>
      </c>
      <c r="CO21" t="s">
        <v>196</v>
      </c>
      <c r="CP21">
        <v>30</v>
      </c>
      <c r="CQ21" s="28">
        <f t="shared" si="6"/>
        <v>578</v>
      </c>
      <c r="CR21">
        <f t="shared" si="7"/>
        <v>25</v>
      </c>
      <c r="CS21">
        <f t="shared" si="8"/>
        <v>93</v>
      </c>
      <c r="CT21">
        <f t="shared" si="9"/>
        <v>603</v>
      </c>
      <c r="CU21">
        <v>0</v>
      </c>
      <c r="CV21">
        <v>2000</v>
      </c>
      <c r="CW21">
        <v>7500</v>
      </c>
      <c r="CX21">
        <v>500</v>
      </c>
      <c r="CY21">
        <v>355</v>
      </c>
      <c r="CZ21">
        <v>1.9</v>
      </c>
      <c r="DA21">
        <v>11</v>
      </c>
      <c r="DB21">
        <v>67</v>
      </c>
      <c r="DC21">
        <v>63</v>
      </c>
      <c r="DD21" s="28">
        <f t="shared" si="10"/>
        <v>5.9701492537313499</v>
      </c>
      <c r="DF21" t="str">
        <f t="shared" si="11"/>
        <v>no</v>
      </c>
      <c r="DG21" t="s">
        <v>296</v>
      </c>
      <c r="DH21">
        <v>22.2</v>
      </c>
      <c r="DI21">
        <v>20.7</v>
      </c>
      <c r="DJ21">
        <v>3.4</v>
      </c>
      <c r="DK21">
        <v>9.1999999999999993</v>
      </c>
      <c r="DL21">
        <v>8.1999999999999993</v>
      </c>
      <c r="DM21">
        <v>7.5</v>
      </c>
      <c r="DN21">
        <v>22.1</v>
      </c>
      <c r="DO21">
        <v>2510</v>
      </c>
      <c r="DP21" s="29">
        <f>((DO21/1000)*100)/F21</f>
        <v>2.6421052631578945</v>
      </c>
      <c r="DQ21">
        <v>1407</v>
      </c>
      <c r="DR21">
        <v>515</v>
      </c>
      <c r="DS21">
        <v>10.8</v>
      </c>
      <c r="DT21">
        <v>1.3</v>
      </c>
      <c r="DU21">
        <v>1.2</v>
      </c>
      <c r="DV21">
        <v>1.2</v>
      </c>
      <c r="DW21" t="str">
        <f t="shared" si="12"/>
        <v>yes</v>
      </c>
      <c r="DX21" s="26" t="s">
        <v>203</v>
      </c>
      <c r="DY21" t="str">
        <f>IF(OR(DV21&gt;M21*2.9, DV21 &gt; 3.9, FD21="yes"), "3", IF(DV21&gt;M21*1.9, "2", IF(OR(DV21&gt;M21*1.4, DV21&gt;(M21+0.2)), "1", "no")))</f>
        <v>1</v>
      </c>
      <c r="DZ21" t="s">
        <v>181</v>
      </c>
      <c r="EA21" t="s">
        <v>197</v>
      </c>
      <c r="EB21" t="s">
        <v>184</v>
      </c>
      <c r="EC21">
        <v>1000</v>
      </c>
      <c r="ED21" t="s">
        <v>198</v>
      </c>
      <c r="EE21" t="b">
        <v>0</v>
      </c>
      <c r="EF21">
        <v>1.7</v>
      </c>
      <c r="EG21">
        <v>1.2</v>
      </c>
      <c r="EH21">
        <v>4.2</v>
      </c>
      <c r="EI21">
        <v>4.0999999999999996</v>
      </c>
      <c r="EJ21">
        <v>3.8</v>
      </c>
      <c r="EK21">
        <v>5.0999999999999996</v>
      </c>
      <c r="EL21">
        <v>6.5</v>
      </c>
      <c r="EM21">
        <v>6.1</v>
      </c>
      <c r="EN21">
        <v>6.2</v>
      </c>
      <c r="EO21" t="b">
        <v>0</v>
      </c>
      <c r="EP21" t="b">
        <v>0</v>
      </c>
      <c r="EQ21" t="b">
        <v>0</v>
      </c>
      <c r="ER21" t="b">
        <v>0</v>
      </c>
      <c r="ES21" s="30">
        <f t="shared" si="14"/>
        <v>3.35</v>
      </c>
      <c r="ET21" s="30">
        <f t="shared" si="15"/>
        <v>4.3222222222222229</v>
      </c>
      <c r="EU21" s="30">
        <f t="shared" si="16"/>
        <v>4.3222222222222229</v>
      </c>
      <c r="EV21" s="30" t="s">
        <v>181</v>
      </c>
      <c r="EW21" t="s">
        <v>197</v>
      </c>
      <c r="EX21" t="s">
        <v>197</v>
      </c>
      <c r="EY21" s="30" t="s">
        <v>197</v>
      </c>
      <c r="EZ21" t="s">
        <v>181</v>
      </c>
      <c r="FA21" s="30" t="s">
        <v>181</v>
      </c>
      <c r="FB21" s="34">
        <v>1</v>
      </c>
      <c r="FC21" s="30" t="s">
        <v>184</v>
      </c>
      <c r="FD21" s="30" t="s">
        <v>181</v>
      </c>
      <c r="FE21" t="s">
        <v>199</v>
      </c>
      <c r="FF21">
        <v>3</v>
      </c>
      <c r="FG21" t="s">
        <v>181</v>
      </c>
      <c r="FH21" t="s">
        <v>197</v>
      </c>
      <c r="FI21" t="s">
        <v>197</v>
      </c>
      <c r="FJ21" t="s">
        <v>181</v>
      </c>
      <c r="FK21" t="s">
        <v>181</v>
      </c>
      <c r="FL21" t="s">
        <v>181</v>
      </c>
      <c r="FM21" t="s">
        <v>181</v>
      </c>
      <c r="FN21" t="s">
        <v>181</v>
      </c>
      <c r="FO21" t="s">
        <v>181</v>
      </c>
      <c r="FP21" t="s">
        <v>181</v>
      </c>
      <c r="FQ21" t="s">
        <v>181</v>
      </c>
      <c r="FR21">
        <v>14</v>
      </c>
      <c r="FS21" t="s">
        <v>297</v>
      </c>
      <c r="FT21" t="s">
        <v>181</v>
      </c>
      <c r="FU21">
        <f t="shared" si="17"/>
        <v>0</v>
      </c>
      <c r="FV21">
        <f t="shared" si="18"/>
        <v>0</v>
      </c>
    </row>
    <row r="22" spans="1:178" ht="15.5" x14ac:dyDescent="0.35">
      <c r="A22" s="26">
        <v>2832</v>
      </c>
      <c r="B22" t="s">
        <v>200</v>
      </c>
      <c r="C22" t="s">
        <v>179</v>
      </c>
      <c r="D22" s="28">
        <v>66.427777777777777</v>
      </c>
      <c r="E22" s="28">
        <v>1</v>
      </c>
      <c r="F22">
        <v>60</v>
      </c>
      <c r="G22">
        <v>160</v>
      </c>
      <c r="H22" s="28">
        <f t="shared" si="0"/>
        <v>23.4375</v>
      </c>
      <c r="I22" s="29">
        <f t="shared" si="1"/>
        <v>1.622062531435754</v>
      </c>
      <c r="J22" s="30">
        <v>2.2999999999999998</v>
      </c>
      <c r="K22">
        <v>131</v>
      </c>
      <c r="L22" t="s">
        <v>180</v>
      </c>
      <c r="M22" s="29">
        <v>0.93</v>
      </c>
      <c r="N22" s="30">
        <v>2.1</v>
      </c>
      <c r="O22" s="29">
        <v>1.67</v>
      </c>
      <c r="P22">
        <f t="shared" si="2"/>
        <v>1</v>
      </c>
      <c r="Q22">
        <f t="shared" si="2"/>
        <v>2.1</v>
      </c>
      <c r="R22">
        <f t="shared" si="2"/>
        <v>1.67</v>
      </c>
      <c r="S22" s="31">
        <f t="shared" si="19"/>
        <v>15</v>
      </c>
      <c r="T22" t="s">
        <v>184</v>
      </c>
      <c r="U22" t="s">
        <v>181</v>
      </c>
      <c r="V22" t="s">
        <v>182</v>
      </c>
      <c r="W22" t="s">
        <v>181</v>
      </c>
      <c r="X22" t="s">
        <v>184</v>
      </c>
      <c r="Y22" t="s">
        <v>183</v>
      </c>
      <c r="Z22" t="s">
        <v>184</v>
      </c>
      <c r="AA22" t="s">
        <v>181</v>
      </c>
      <c r="AB22" t="s">
        <v>181</v>
      </c>
      <c r="AC22">
        <v>0</v>
      </c>
      <c r="AD22" s="27">
        <v>43242</v>
      </c>
      <c r="AE22">
        <v>728</v>
      </c>
      <c r="AG22">
        <v>0</v>
      </c>
      <c r="AH22" s="27">
        <v>43242</v>
      </c>
      <c r="AI22" s="33">
        <v>728</v>
      </c>
      <c r="AJ22" s="27"/>
      <c r="AK22" t="s">
        <v>233</v>
      </c>
      <c r="AL22" t="s">
        <v>184</v>
      </c>
      <c r="AM22" t="s">
        <v>184</v>
      </c>
      <c r="AN22" t="s">
        <v>181</v>
      </c>
      <c r="AO22" t="s">
        <v>181</v>
      </c>
      <c r="AP22" t="s">
        <v>181</v>
      </c>
      <c r="AQ22" t="s">
        <v>181</v>
      </c>
      <c r="AR22" t="s">
        <v>181</v>
      </c>
      <c r="AS22" t="s">
        <v>181</v>
      </c>
      <c r="AT22" t="s">
        <v>181</v>
      </c>
      <c r="AU22" t="s">
        <v>181</v>
      </c>
      <c r="AV22" t="s">
        <v>181</v>
      </c>
      <c r="AW22" s="27">
        <v>12434</v>
      </c>
      <c r="AX22" s="28">
        <v>82.358333333333334</v>
      </c>
      <c r="AY22" s="28" t="s">
        <v>185</v>
      </c>
      <c r="AZ22" s="28" t="s">
        <v>186</v>
      </c>
      <c r="BA22" s="28" t="s">
        <v>178</v>
      </c>
      <c r="BB22" s="28" t="s">
        <v>187</v>
      </c>
      <c r="BC22" s="28" t="s">
        <v>179</v>
      </c>
      <c r="BD22" s="28" t="s">
        <v>188</v>
      </c>
      <c r="BE22" s="28" t="s">
        <v>202</v>
      </c>
      <c r="BF22" t="s">
        <v>190</v>
      </c>
      <c r="BG22" s="28" t="s">
        <v>181</v>
      </c>
      <c r="BH22" s="28" t="s">
        <v>180</v>
      </c>
      <c r="BI22">
        <v>50</v>
      </c>
      <c r="BJ22">
        <v>150</v>
      </c>
      <c r="BK22" s="28">
        <f t="shared" si="3"/>
        <v>22.222222222222221</v>
      </c>
      <c r="BL22" s="29">
        <f t="shared" si="4"/>
        <v>1.4325003551708724</v>
      </c>
      <c r="BM22">
        <v>143</v>
      </c>
      <c r="BN22" s="29">
        <v>0.7</v>
      </c>
      <c r="BO22">
        <v>2</v>
      </c>
      <c r="BP22" t="s">
        <v>181</v>
      </c>
      <c r="BQ22">
        <v>0</v>
      </c>
      <c r="BR22" t="s">
        <v>184</v>
      </c>
      <c r="BS22" t="s">
        <v>225</v>
      </c>
      <c r="BT22">
        <v>0</v>
      </c>
      <c r="BU22">
        <v>30</v>
      </c>
      <c r="BV22" t="s">
        <v>203</v>
      </c>
      <c r="BW22">
        <v>10</v>
      </c>
      <c r="BX22">
        <v>0</v>
      </c>
      <c r="BY22" t="s">
        <v>298</v>
      </c>
      <c r="BZ22" t="s">
        <v>299</v>
      </c>
      <c r="CA22" t="s">
        <v>205</v>
      </c>
      <c r="CB22">
        <v>0</v>
      </c>
      <c r="CC22">
        <v>0</v>
      </c>
      <c r="CD22">
        <f t="shared" si="5"/>
        <v>1235</v>
      </c>
      <c r="CE22">
        <f>SUM((IF(D22&lt;40.1,0,(IF(D22&gt;60,3,1)))),(IF(S22&lt;15.1,0,IF(15&lt;S22&lt;25.1,6,IF(25&lt;S22&lt;35.1,11,16)))),(IF(E22=1,0,5)),(IF(CQ22&lt;601,0,1)),(IF(AX22&lt;40.1,0,(IF(AX22&gt;60,2,1)))))</f>
        <v>5</v>
      </c>
      <c r="CF22">
        <f>(IF(AX22&gt;70,3,0))+(IF(10&lt;AX22&lt;20,-2,0))+(IF(BD22="Cerebrovascular",2,0))+(IF(BN22&gt;1.5,2,0))+(IF(CQ22&lt;360,-3,0))+(IF(D22&gt;70,4,0))+(IF(H22&gt;35,2,0))+(IF(E22=2,9,0))+(IF(E22=3,14,0))+(IF(T22="yes",2,0))+(IF(J22&lt;2,2,0))+(IF(U22="yes",3,0))+(IF(V22="hospital",3,0))+(IF(V22="ICU",6,0))+(IF(S22&gt;29,4,0))+(IF(W22="yes",9,0))+(IF(X22="yes",2,0))+(IF(AA22="yes",5,0))+(IF(AB22="yes",6,0))+(IF(Z22="yes",3,0))</f>
        <v>12</v>
      </c>
      <c r="CG22" s="29">
        <f>EXP((IF(39&lt;AX22&lt;50,0.154,0))+(IF(49&lt;AX22&lt;60,0.274,0))+(IF(59&lt;AX22&lt;70,0.424,0))+(IF(AX22&gt;69,0.501,0))+(IF(BD22="anoxia",0.079,0))+(IF(BD22="Cerebrovascular",0.145,0))+(IF(BD22="other",0.184,0))+(IF(BB22="African",0.176,0))+(IF(BB22="Other",0.126,0))+(IF(AY22="DCD",0.411,0))+(IF(AZ22="other",0.422,0))+(0.066*((170-BJ22)/10)+(IF(BE22="regional",0.105,0.244))+(0.01*(CQ22/60))))</f>
        <v>2.958946619870749</v>
      </c>
      <c r="CH22">
        <v>25</v>
      </c>
      <c r="CI22">
        <v>8</v>
      </c>
      <c r="CJ22">
        <v>217</v>
      </c>
      <c r="CK22">
        <v>112</v>
      </c>
      <c r="CL22">
        <v>8</v>
      </c>
      <c r="CM22">
        <v>7</v>
      </c>
      <c r="CN22">
        <v>31</v>
      </c>
      <c r="CO22" t="s">
        <v>196</v>
      </c>
      <c r="CP22">
        <v>21</v>
      </c>
      <c r="CQ22" s="28">
        <f t="shared" si="6"/>
        <v>377</v>
      </c>
      <c r="CR22">
        <f t="shared" si="7"/>
        <v>31</v>
      </c>
      <c r="CS22">
        <f t="shared" si="8"/>
        <v>56</v>
      </c>
      <c r="CT22">
        <f t="shared" si="9"/>
        <v>408</v>
      </c>
      <c r="CU22">
        <v>2000</v>
      </c>
      <c r="CV22">
        <v>2500</v>
      </c>
      <c r="CW22">
        <v>6000</v>
      </c>
      <c r="CX22">
        <v>500</v>
      </c>
      <c r="CY22">
        <v>382</v>
      </c>
      <c r="CZ22">
        <v>2.2000000000000002</v>
      </c>
      <c r="DA22">
        <v>17</v>
      </c>
      <c r="DB22">
        <v>75</v>
      </c>
      <c r="DC22">
        <v>72</v>
      </c>
      <c r="DD22" s="28">
        <f t="shared" si="10"/>
        <v>4</v>
      </c>
      <c r="DF22" t="str">
        <f t="shared" si="11"/>
        <v>no</v>
      </c>
      <c r="DG22" t="s">
        <v>181</v>
      </c>
      <c r="DH22">
        <v>15.6</v>
      </c>
      <c r="DI22">
        <v>11.2</v>
      </c>
      <c r="DJ22">
        <v>0.8</v>
      </c>
      <c r="DK22">
        <v>6.6</v>
      </c>
      <c r="DL22">
        <v>6.4</v>
      </c>
      <c r="DM22">
        <v>6.4</v>
      </c>
      <c r="DN22">
        <v>20.100000000000001</v>
      </c>
      <c r="DO22">
        <v>960</v>
      </c>
      <c r="DP22" s="29">
        <f>((DO22/1000)*100)/F22</f>
        <v>1.6</v>
      </c>
      <c r="DQ22">
        <v>462</v>
      </c>
      <c r="DR22">
        <v>230</v>
      </c>
      <c r="DS22">
        <v>3.5</v>
      </c>
      <c r="DT22">
        <v>1.4</v>
      </c>
      <c r="DU22">
        <v>1.95</v>
      </c>
      <c r="DV22">
        <v>2.2999999999999998</v>
      </c>
      <c r="DW22" t="str">
        <f t="shared" si="12"/>
        <v>no</v>
      </c>
      <c r="DX22" t="str">
        <f t="shared" ref="DX22:DX43" si="21">IF(OR(DQ22&gt;1999,DR22&gt;1999),IF(OR(DQ22&gt;2999,DR22&gt;2999),IF(OR(DS22&gt;9.9,DT22&gt;1.6),"severe","moderate"),"mild"),"no")</f>
        <v>no</v>
      </c>
      <c r="DY22" t="str">
        <f>IF(OR(DV22&gt;M22*2.9, DV22 &gt; 3.9, FD22="yes"), "3", IF(DV22&gt;M22*1.9, "2", IF(OR(DV22&gt;M22*1.4, DV22&gt;(M22+0.2)), "1", "no")))</f>
        <v>2</v>
      </c>
      <c r="DZ22" t="s">
        <v>181</v>
      </c>
      <c r="EA22" t="s">
        <v>197</v>
      </c>
      <c r="EB22" t="s">
        <v>184</v>
      </c>
      <c r="EC22">
        <v>1000</v>
      </c>
      <c r="ED22" t="s">
        <v>198</v>
      </c>
      <c r="EE22" t="b">
        <v>0</v>
      </c>
      <c r="EF22">
        <v>2.5</v>
      </c>
      <c r="EG22">
        <v>6.1</v>
      </c>
      <c r="EH22">
        <v>11.1</v>
      </c>
      <c r="EI22">
        <v>12.7</v>
      </c>
      <c r="EJ22">
        <v>6.4</v>
      </c>
      <c r="EK22">
        <v>8.3000000000000007</v>
      </c>
      <c r="EL22">
        <v>4.8</v>
      </c>
      <c r="EM22">
        <v>8.6999999999999993</v>
      </c>
      <c r="EN22">
        <v>7.9</v>
      </c>
      <c r="EO22" t="b">
        <v>0</v>
      </c>
      <c r="EP22" t="b">
        <v>0</v>
      </c>
      <c r="EQ22" t="b">
        <v>0</v>
      </c>
      <c r="ER22" t="b">
        <v>0</v>
      </c>
      <c r="ES22" s="30">
        <f t="shared" si="14"/>
        <v>7.8499999999999988</v>
      </c>
      <c r="ET22" s="30">
        <f t="shared" si="15"/>
        <v>7.6111111111111107</v>
      </c>
      <c r="EU22" s="30">
        <f t="shared" si="16"/>
        <v>7.6111111111111107</v>
      </c>
      <c r="EV22" s="30" t="s">
        <v>181</v>
      </c>
      <c r="EW22" t="s">
        <v>197</v>
      </c>
      <c r="EX22" t="s">
        <v>197</v>
      </c>
      <c r="EY22" s="30" t="s">
        <v>197</v>
      </c>
      <c r="EZ22" t="s">
        <v>181</v>
      </c>
      <c r="FA22" t="s">
        <v>181</v>
      </c>
      <c r="FB22" s="34">
        <v>2</v>
      </c>
      <c r="FC22" t="s">
        <v>181</v>
      </c>
      <c r="FD22" s="30" t="s">
        <v>181</v>
      </c>
      <c r="FE22" t="s">
        <v>199</v>
      </c>
      <c r="FF22">
        <v>2</v>
      </c>
      <c r="FG22" t="s">
        <v>181</v>
      </c>
      <c r="FH22" t="s">
        <v>197</v>
      </c>
      <c r="FI22" t="s">
        <v>197</v>
      </c>
      <c r="FJ22" t="s">
        <v>181</v>
      </c>
      <c r="FK22" t="s">
        <v>181</v>
      </c>
      <c r="FL22" t="s">
        <v>181</v>
      </c>
      <c r="FM22" t="s">
        <v>181</v>
      </c>
      <c r="FN22" t="s">
        <v>181</v>
      </c>
      <c r="FO22" t="s">
        <v>181</v>
      </c>
      <c r="FP22" t="s">
        <v>181</v>
      </c>
      <c r="FQ22" t="s">
        <v>181</v>
      </c>
      <c r="FR22">
        <v>14</v>
      </c>
      <c r="FS22" t="s">
        <v>199</v>
      </c>
      <c r="FT22" t="s">
        <v>181</v>
      </c>
      <c r="FU22">
        <f t="shared" si="17"/>
        <v>0</v>
      </c>
      <c r="FV22">
        <f t="shared" si="18"/>
        <v>0</v>
      </c>
    </row>
    <row r="23" spans="1:178" ht="15.5" x14ac:dyDescent="0.35">
      <c r="A23" s="26">
        <v>2834</v>
      </c>
      <c r="B23" t="s">
        <v>178</v>
      </c>
      <c r="C23" t="s">
        <v>179</v>
      </c>
      <c r="D23" s="28">
        <v>58.225000000000001</v>
      </c>
      <c r="E23" s="28">
        <v>1</v>
      </c>
      <c r="F23">
        <v>63</v>
      </c>
      <c r="G23">
        <v>166</v>
      </c>
      <c r="H23" s="28">
        <f t="shared" si="0"/>
        <v>22.862534475250399</v>
      </c>
      <c r="I23" s="29">
        <f t="shared" si="1"/>
        <v>1.7008437599139781</v>
      </c>
      <c r="J23" s="30">
        <v>3.5</v>
      </c>
      <c r="K23">
        <v>137</v>
      </c>
      <c r="L23" t="s">
        <v>180</v>
      </c>
      <c r="M23" s="29">
        <v>0.83</v>
      </c>
      <c r="N23" s="30">
        <v>1.9</v>
      </c>
      <c r="O23" s="29">
        <v>1.28</v>
      </c>
      <c r="P23">
        <f t="shared" si="2"/>
        <v>1</v>
      </c>
      <c r="Q23">
        <f t="shared" si="2"/>
        <v>1.9</v>
      </c>
      <c r="R23">
        <f t="shared" si="2"/>
        <v>1.28</v>
      </c>
      <c r="S23" s="31">
        <f t="shared" si="19"/>
        <v>12</v>
      </c>
      <c r="T23" t="s">
        <v>184</v>
      </c>
      <c r="U23" t="s">
        <v>181</v>
      </c>
      <c r="V23" t="s">
        <v>182</v>
      </c>
      <c r="W23" t="s">
        <v>181</v>
      </c>
      <c r="X23" t="s">
        <v>181</v>
      </c>
      <c r="Y23" t="s">
        <v>183</v>
      </c>
      <c r="Z23" t="s">
        <v>181</v>
      </c>
      <c r="AA23" t="s">
        <v>181</v>
      </c>
      <c r="AB23" t="s">
        <v>181</v>
      </c>
      <c r="AC23">
        <v>0</v>
      </c>
      <c r="AD23" s="27">
        <v>43248</v>
      </c>
      <c r="AE23">
        <v>730</v>
      </c>
      <c r="AG23">
        <v>0</v>
      </c>
      <c r="AH23" s="27">
        <v>43248</v>
      </c>
      <c r="AI23" s="33">
        <v>730</v>
      </c>
      <c r="AJ23" s="27"/>
      <c r="AK23" t="s">
        <v>207</v>
      </c>
      <c r="AL23" t="s">
        <v>181</v>
      </c>
      <c r="AM23" t="s">
        <v>181</v>
      </c>
      <c r="AN23" t="s">
        <v>181</v>
      </c>
      <c r="AO23" t="s">
        <v>181</v>
      </c>
      <c r="AP23" t="s">
        <v>184</v>
      </c>
      <c r="AQ23" t="s">
        <v>181</v>
      </c>
      <c r="AR23" t="s">
        <v>181</v>
      </c>
      <c r="AS23" t="s">
        <v>181</v>
      </c>
      <c r="AT23" t="s">
        <v>184</v>
      </c>
      <c r="AU23" t="s">
        <v>181</v>
      </c>
      <c r="AV23" t="s">
        <v>181</v>
      </c>
      <c r="AW23" s="27">
        <v>32442</v>
      </c>
      <c r="AX23" s="28">
        <v>27.588888888888889</v>
      </c>
      <c r="AY23" s="28" t="s">
        <v>185</v>
      </c>
      <c r="AZ23" s="28" t="s">
        <v>186</v>
      </c>
      <c r="BA23" s="28" t="s">
        <v>200</v>
      </c>
      <c r="BB23" s="28" t="s">
        <v>187</v>
      </c>
      <c r="BC23" s="28" t="s">
        <v>179</v>
      </c>
      <c r="BD23" s="28" t="s">
        <v>276</v>
      </c>
      <c r="BE23" s="28" t="s">
        <v>202</v>
      </c>
      <c r="BF23" t="s">
        <v>190</v>
      </c>
      <c r="BG23" s="28" t="s">
        <v>181</v>
      </c>
      <c r="BH23" s="28" t="s">
        <v>180</v>
      </c>
      <c r="BI23">
        <v>95</v>
      </c>
      <c r="BJ23">
        <v>175</v>
      </c>
      <c r="BK23" s="28">
        <f t="shared" si="3"/>
        <v>31.020408163265305</v>
      </c>
      <c r="BL23" s="29">
        <f t="shared" si="4"/>
        <v>2.1042698914282618</v>
      </c>
      <c r="BM23">
        <v>152</v>
      </c>
      <c r="BN23" s="29">
        <v>2.78</v>
      </c>
      <c r="BO23">
        <v>6</v>
      </c>
      <c r="BP23" t="s">
        <v>184</v>
      </c>
      <c r="BQ23">
        <v>50</v>
      </c>
      <c r="BR23" t="s">
        <v>181</v>
      </c>
      <c r="BS23" t="s">
        <v>197</v>
      </c>
      <c r="BT23">
        <v>35</v>
      </c>
      <c r="BU23">
        <v>0</v>
      </c>
      <c r="BV23" t="s">
        <v>203</v>
      </c>
      <c r="BW23">
        <v>25</v>
      </c>
      <c r="BX23">
        <v>0</v>
      </c>
      <c r="BY23" t="s">
        <v>300</v>
      </c>
      <c r="BZ23" t="s">
        <v>301</v>
      </c>
      <c r="CA23" t="s">
        <v>205</v>
      </c>
      <c r="CB23">
        <v>0</v>
      </c>
      <c r="CC23">
        <v>0</v>
      </c>
      <c r="CD23">
        <f t="shared" si="5"/>
        <v>331</v>
      </c>
      <c r="CE23">
        <f>SUM((IF(D23&lt;40.1,0,(IF(D23&gt;60,3,1)))),(IF(S23&lt;15.1,0,IF(15&lt;S23&lt;25.1,6,IF(25&lt;S23&lt;35.1,11,16)))),(IF(E23=1,0,5)),(IF(CQ23&lt;601,0,1)),(IF(AX23&lt;40.1,0,(IF(AX23&gt;60,2,1)))))</f>
        <v>1</v>
      </c>
      <c r="CF23">
        <f>(IF(AX23&gt;70,3,0))+(IF(10&lt;AX23&lt;20,-2,0))+(IF(BD23="Cerebrovascular",2,0))+(IF(BN23&gt;1.5,2,0))+(IF(CQ23&lt;360,-3,0))+(IF(D23&gt;70,4,0))+(IF(H23&gt;35,2,0))+(IF(E23=2,9,0))+(IF(E23=3,14,0))+(IF(T23="yes",2,0))+(IF(J23&lt;2,2,0))+(IF(U23="yes",3,0))+(IF(V23="hospital",3,0))+(IF(V23="ICU",6,0))+(IF(S23&gt;29,4,0))+(IF(W23="yes",9,0))+(IF(X23="yes",2,0))+(IF(AA23="yes",5,0))+(IF(AB23="yes",6,0))+(IF(Z23="yes",3,0))</f>
        <v>4</v>
      </c>
      <c r="CG23" s="29">
        <f>EXP((IF(39&lt;AX23&lt;50,0.154,0))+(IF(49&lt;AX23&lt;60,0.274,0))+(IF(59&lt;AX23&lt;70,0.424,0))+(IF(AX23&gt;69,0.501,0))+(IF(BD23="anoxia",0.079,0))+(IF(BD23="Cerebrovascular",0.145,0))+(IF(BD23="other",0.184,0))+(IF(BB23="African",0.176,0))+(IF(BB23="Other",0.126,0))+(IF(AY23="DCD",0.411,0))+(IF(AZ23="other",0.422,0))+(0.066*((170-BJ23)/10)+(IF(BE23="regional",0.105,0.244))+(0.01*(CQ23/60))))</f>
        <v>1.448941563000838</v>
      </c>
      <c r="CH23">
        <v>61</v>
      </c>
      <c r="CI23">
        <v>10</v>
      </c>
      <c r="CJ23">
        <v>300</v>
      </c>
      <c r="CK23">
        <v>94</v>
      </c>
      <c r="CL23">
        <v>6</v>
      </c>
      <c r="CM23">
        <v>14</v>
      </c>
      <c r="CN23">
        <v>21</v>
      </c>
      <c r="CO23" t="s">
        <v>196</v>
      </c>
      <c r="CP23">
        <v>26</v>
      </c>
      <c r="CQ23" s="28">
        <f t="shared" si="6"/>
        <v>485</v>
      </c>
      <c r="CR23">
        <f t="shared" si="7"/>
        <v>21</v>
      </c>
      <c r="CS23">
        <f t="shared" si="8"/>
        <v>82</v>
      </c>
      <c r="CT23">
        <f t="shared" si="9"/>
        <v>506</v>
      </c>
      <c r="CU23">
        <v>1000</v>
      </c>
      <c r="CV23">
        <v>1200</v>
      </c>
      <c r="CW23">
        <v>5500</v>
      </c>
      <c r="CX23">
        <v>1250</v>
      </c>
      <c r="CY23">
        <v>354</v>
      </c>
      <c r="CZ23">
        <v>2.4</v>
      </c>
      <c r="DA23">
        <v>31</v>
      </c>
      <c r="DB23">
        <v>65</v>
      </c>
      <c r="DC23">
        <v>65</v>
      </c>
      <c r="DD23" s="28">
        <f t="shared" si="10"/>
        <v>0</v>
      </c>
      <c r="DF23" t="str">
        <f t="shared" si="11"/>
        <v>no</v>
      </c>
      <c r="DG23" t="s">
        <v>181</v>
      </c>
      <c r="DH23">
        <v>23</v>
      </c>
      <c r="DI23">
        <v>6</v>
      </c>
      <c r="DJ23" t="s">
        <v>197</v>
      </c>
      <c r="DK23">
        <v>10</v>
      </c>
      <c r="DL23">
        <v>9</v>
      </c>
      <c r="DM23">
        <v>7.2</v>
      </c>
      <c r="DN23" t="s">
        <v>197</v>
      </c>
      <c r="DO23">
        <v>2020</v>
      </c>
      <c r="DP23" s="29">
        <f>((DO23/1000)*100)/F23</f>
        <v>3.2063492063492065</v>
      </c>
      <c r="DQ23">
        <v>7788</v>
      </c>
      <c r="DR23">
        <v>3455</v>
      </c>
      <c r="DS23">
        <v>10.8</v>
      </c>
      <c r="DT23">
        <v>1.17</v>
      </c>
      <c r="DU23">
        <v>1.36</v>
      </c>
      <c r="DV23">
        <v>1.9</v>
      </c>
      <c r="DW23" t="str">
        <f t="shared" si="12"/>
        <v>yes</v>
      </c>
      <c r="DX23" t="str">
        <f t="shared" si="21"/>
        <v>severe</v>
      </c>
      <c r="DY23" t="str">
        <f>IF(OR(DV23&gt;M23*2.9, DV23 &gt; 3.9, FD23="yes"), "3", IF(DV23&gt;M23*1.9, "2", IF(OR(DV23&gt;M23*1.4, DV23&gt;(M23+0.2)), "1", "no")))</f>
        <v>2</v>
      </c>
      <c r="DZ23" t="s">
        <v>181</v>
      </c>
      <c r="EA23" t="s">
        <v>197</v>
      </c>
      <c r="EB23" t="s">
        <v>184</v>
      </c>
      <c r="EC23">
        <v>1000</v>
      </c>
      <c r="ED23" t="s">
        <v>198</v>
      </c>
      <c r="EE23" t="b">
        <v>0</v>
      </c>
      <c r="EF23">
        <v>2.5</v>
      </c>
      <c r="EG23">
        <v>3.6</v>
      </c>
      <c r="EH23">
        <v>7.9</v>
      </c>
      <c r="EI23">
        <v>7.9</v>
      </c>
      <c r="EJ23">
        <v>7.4</v>
      </c>
      <c r="EK23">
        <v>6.9</v>
      </c>
      <c r="EL23">
        <v>6</v>
      </c>
      <c r="EM23">
        <v>8.3000000000000007</v>
      </c>
      <c r="EN23">
        <v>6.5</v>
      </c>
      <c r="EO23" t="b">
        <v>0</v>
      </c>
      <c r="EP23" t="b">
        <v>0</v>
      </c>
      <c r="EQ23" t="b">
        <v>0</v>
      </c>
      <c r="ER23" t="b">
        <v>0</v>
      </c>
      <c r="ES23" s="30">
        <f t="shared" si="14"/>
        <v>6.0333333333333323</v>
      </c>
      <c r="ET23" s="30">
        <f t="shared" si="15"/>
        <v>6.333333333333333</v>
      </c>
      <c r="EU23" s="30">
        <f t="shared" si="16"/>
        <v>6.333333333333333</v>
      </c>
      <c r="EV23" s="30" t="s">
        <v>181</v>
      </c>
      <c r="EW23" t="s">
        <v>197</v>
      </c>
      <c r="EX23" t="s">
        <v>197</v>
      </c>
      <c r="EY23" s="30" t="s">
        <v>197</v>
      </c>
      <c r="EZ23" s="30" t="s">
        <v>181</v>
      </c>
      <c r="FA23" s="30" t="s">
        <v>181</v>
      </c>
      <c r="FB23" s="34">
        <v>1</v>
      </c>
      <c r="FC23" s="30" t="s">
        <v>181</v>
      </c>
      <c r="FD23" s="30" t="s">
        <v>181</v>
      </c>
      <c r="FE23" s="30" t="s">
        <v>199</v>
      </c>
      <c r="FF23">
        <v>9</v>
      </c>
      <c r="FG23" s="30" t="s">
        <v>181</v>
      </c>
      <c r="FH23" s="30" t="s">
        <v>197</v>
      </c>
      <c r="FI23" s="30" t="s">
        <v>197</v>
      </c>
      <c r="FJ23" s="30" t="s">
        <v>181</v>
      </c>
      <c r="FK23" s="30" t="s">
        <v>181</v>
      </c>
      <c r="FL23" s="30" t="s">
        <v>181</v>
      </c>
      <c r="FM23" s="30" t="s">
        <v>181</v>
      </c>
      <c r="FN23" s="30" t="s">
        <v>181</v>
      </c>
      <c r="FO23" s="30" t="s">
        <v>181</v>
      </c>
      <c r="FP23" s="30" t="s">
        <v>181</v>
      </c>
      <c r="FQ23" s="30" t="s">
        <v>181</v>
      </c>
      <c r="FR23">
        <v>13</v>
      </c>
      <c r="FS23" s="30" t="s">
        <v>302</v>
      </c>
      <c r="FT23" s="30" t="s">
        <v>181</v>
      </c>
      <c r="FU23">
        <f t="shared" si="17"/>
        <v>0</v>
      </c>
      <c r="FV23">
        <f t="shared" si="18"/>
        <v>0</v>
      </c>
    </row>
    <row r="24" spans="1:178" ht="15.5" x14ac:dyDescent="0.35">
      <c r="A24" s="26">
        <v>2835</v>
      </c>
      <c r="B24" t="s">
        <v>200</v>
      </c>
      <c r="C24" t="s">
        <v>201</v>
      </c>
      <c r="D24" s="28">
        <v>55.047222222222224</v>
      </c>
      <c r="E24" s="28">
        <v>1</v>
      </c>
      <c r="F24">
        <v>65</v>
      </c>
      <c r="G24">
        <v>160</v>
      </c>
      <c r="H24" s="28">
        <f t="shared" si="0"/>
        <v>25.390625</v>
      </c>
      <c r="I24" s="29">
        <f t="shared" si="1"/>
        <v>1.6781913863486266</v>
      </c>
      <c r="J24" s="30">
        <v>2.5</v>
      </c>
      <c r="K24">
        <v>130</v>
      </c>
      <c r="L24" t="s">
        <v>180</v>
      </c>
      <c r="M24" s="29">
        <v>1.0900000000000001</v>
      </c>
      <c r="N24" s="30">
        <v>1.1000000000000001</v>
      </c>
      <c r="O24" s="29">
        <v>1.39</v>
      </c>
      <c r="P24">
        <f t="shared" si="2"/>
        <v>1.0900000000000001</v>
      </c>
      <c r="Q24">
        <f t="shared" si="2"/>
        <v>1.1000000000000001</v>
      </c>
      <c r="R24">
        <f t="shared" si="2"/>
        <v>1.39</v>
      </c>
      <c r="S24" s="31">
        <f t="shared" si="19"/>
        <v>11</v>
      </c>
      <c r="T24" t="s">
        <v>181</v>
      </c>
      <c r="U24" t="s">
        <v>181</v>
      </c>
      <c r="V24" t="s">
        <v>182</v>
      </c>
      <c r="W24" t="s">
        <v>181</v>
      </c>
      <c r="X24" t="s">
        <v>181</v>
      </c>
      <c r="Y24" t="s">
        <v>183</v>
      </c>
      <c r="Z24" t="s">
        <v>184</v>
      </c>
      <c r="AA24" t="s">
        <v>184</v>
      </c>
      <c r="AB24" t="s">
        <v>181</v>
      </c>
      <c r="AC24">
        <v>0</v>
      </c>
      <c r="AD24" s="27">
        <v>43250</v>
      </c>
      <c r="AE24">
        <v>729</v>
      </c>
      <c r="AG24">
        <v>0</v>
      </c>
      <c r="AH24" s="27">
        <v>43250</v>
      </c>
      <c r="AI24" s="33">
        <v>729</v>
      </c>
      <c r="AJ24" s="27"/>
      <c r="AK24" t="s">
        <v>253</v>
      </c>
      <c r="AL24" t="s">
        <v>184</v>
      </c>
      <c r="AM24" t="s">
        <v>181</v>
      </c>
      <c r="AN24" t="s">
        <v>181</v>
      </c>
      <c r="AO24" t="s">
        <v>181</v>
      </c>
      <c r="AP24" t="s">
        <v>184</v>
      </c>
      <c r="AQ24" t="s">
        <v>181</v>
      </c>
      <c r="AR24" t="s">
        <v>181</v>
      </c>
      <c r="AS24" t="s">
        <v>181</v>
      </c>
      <c r="AT24" t="s">
        <v>181</v>
      </c>
      <c r="AU24" t="s">
        <v>181</v>
      </c>
      <c r="AV24" t="s">
        <v>181</v>
      </c>
      <c r="AW24" s="27">
        <v>19259</v>
      </c>
      <c r="AX24" s="28">
        <v>63.69166666666667</v>
      </c>
      <c r="AY24" s="28" t="s">
        <v>185</v>
      </c>
      <c r="AZ24" s="28" t="s">
        <v>186</v>
      </c>
      <c r="BA24" s="28" t="s">
        <v>178</v>
      </c>
      <c r="BB24" s="28" t="s">
        <v>187</v>
      </c>
      <c r="BC24" s="28" t="s">
        <v>201</v>
      </c>
      <c r="BD24" s="28" t="s">
        <v>188</v>
      </c>
      <c r="BE24" s="28" t="s">
        <v>189</v>
      </c>
      <c r="BF24" t="s">
        <v>190</v>
      </c>
      <c r="BG24" s="28" t="s">
        <v>181</v>
      </c>
      <c r="BH24" s="28" t="s">
        <v>180</v>
      </c>
      <c r="BI24">
        <v>110</v>
      </c>
      <c r="BJ24">
        <v>155</v>
      </c>
      <c r="BK24" s="28">
        <f t="shared" si="3"/>
        <v>45.785639958376692</v>
      </c>
      <c r="BL24" s="29">
        <f t="shared" si="4"/>
        <v>2.050919885722156</v>
      </c>
      <c r="BM24">
        <v>146</v>
      </c>
      <c r="BN24" s="29">
        <v>0.98</v>
      </c>
      <c r="BO24">
        <v>2</v>
      </c>
      <c r="BP24" t="s">
        <v>181</v>
      </c>
      <c r="BQ24">
        <v>0</v>
      </c>
      <c r="BR24" t="s">
        <v>184</v>
      </c>
      <c r="BS24" t="s">
        <v>225</v>
      </c>
      <c r="BT24">
        <v>10</v>
      </c>
      <c r="BU24">
        <v>30</v>
      </c>
      <c r="BV24" t="s">
        <v>203</v>
      </c>
      <c r="BW24">
        <v>3</v>
      </c>
      <c r="BX24">
        <v>0</v>
      </c>
      <c r="BY24" t="s">
        <v>303</v>
      </c>
      <c r="BZ24" t="s">
        <v>194</v>
      </c>
      <c r="CA24" t="s">
        <v>304</v>
      </c>
      <c r="CB24">
        <v>0</v>
      </c>
      <c r="CC24">
        <v>0</v>
      </c>
      <c r="CD24">
        <f t="shared" si="5"/>
        <v>701</v>
      </c>
      <c r="CE24">
        <f>SUM((IF(D24&lt;40.1,0,(IF(D24&gt;60,3,1)))),(IF(S24&lt;15.1,0,IF(15&lt;S24&lt;25.1,6,IF(25&lt;S24&lt;35.1,11,16)))),(IF(E24=1,0,5)),(IF(CQ24&lt;601,0,1)),(IF(AX24&lt;40.1,0,(IF(AX24&gt;60,2,1)))))</f>
        <v>3</v>
      </c>
      <c r="CF24">
        <f>(IF(AX24&gt;70,3,0))+(IF(10&lt;AX24&lt;20,-2,0))+(IF(BD24="Cerebrovascular",2,0))+(IF(BN24&gt;1.5,2,0))+(IF(CQ24&lt;360,-3,0))+(IF(D24&gt;70,4,0))+(IF(H24&gt;35,2,0))+(IF(E24=2,9,0))+(IF(E24=3,14,0))+(IF(T24="yes",2,0))+(IF(J24&lt;2,2,0))+(IF(U24="yes",3,0))+(IF(V24="hospital",3,0))+(IF(V24="ICU",6,0))+(IF(S24&gt;29,4,0))+(IF(W24="yes",9,0))+(IF(X24="yes",2,0))+(IF(AA24="yes",5,0))+(IF(AB24="yes",6,0))+(IF(Z24="yes",3,0))</f>
        <v>10</v>
      </c>
      <c r="CG24" s="29">
        <f>EXP((IF(39&lt;AX24&lt;50,0.154,0))+(IF(49&lt;AX24&lt;60,0.274,0))+(IF(59&lt;AX24&lt;70,0.424,0))+(IF(AX24&gt;69,0.501,0))+(IF(BD24="anoxia",0.079,0))+(IF(BD24="Cerebrovascular",0.145,0))+(IF(BD24="other",0.184,0))+(IF(BB24="African",0.176,0))+(IF(BB24="Other",0.126,0))+(IF(AY24="DCD",0.411,0))+(IF(AZ24="other",0.422,0))+(0.066*((170-BJ24)/10)+(IF(BE24="regional",0.105,0.244))+(0.01*(CQ24/60))))</f>
        <v>1.5214543196441199</v>
      </c>
      <c r="CH24">
        <v>53</v>
      </c>
      <c r="CI24">
        <v>4</v>
      </c>
      <c r="CJ24">
        <v>240</v>
      </c>
      <c r="CK24">
        <v>73</v>
      </c>
      <c r="CL24">
        <v>15</v>
      </c>
      <c r="CM24">
        <v>39</v>
      </c>
      <c r="CN24">
        <v>32</v>
      </c>
      <c r="CO24" t="s">
        <v>196</v>
      </c>
      <c r="CP24">
        <v>63</v>
      </c>
      <c r="CQ24" s="28">
        <f t="shared" si="6"/>
        <v>424</v>
      </c>
      <c r="CR24">
        <f t="shared" si="7"/>
        <v>32</v>
      </c>
      <c r="CS24">
        <f t="shared" si="8"/>
        <v>85</v>
      </c>
      <c r="CT24">
        <f t="shared" si="9"/>
        <v>456</v>
      </c>
      <c r="CU24">
        <v>10000</v>
      </c>
      <c r="CV24">
        <v>8000</v>
      </c>
      <c r="CW24">
        <v>23000</v>
      </c>
      <c r="CX24">
        <v>4600</v>
      </c>
      <c r="CY24">
        <v>600</v>
      </c>
      <c r="CZ24">
        <v>4</v>
      </c>
      <c r="DA24">
        <v>108</v>
      </c>
      <c r="DB24">
        <v>63</v>
      </c>
      <c r="DC24">
        <v>63</v>
      </c>
      <c r="DD24" s="28">
        <f t="shared" si="10"/>
        <v>0</v>
      </c>
      <c r="DF24" t="str">
        <f t="shared" si="11"/>
        <v>no</v>
      </c>
      <c r="DG24" t="s">
        <v>305</v>
      </c>
      <c r="DH24">
        <v>20</v>
      </c>
      <c r="DI24">
        <v>19</v>
      </c>
      <c r="DJ24" t="s">
        <v>197</v>
      </c>
      <c r="DK24">
        <v>6.6</v>
      </c>
      <c r="DL24" t="s">
        <v>197</v>
      </c>
      <c r="DM24" t="s">
        <v>197</v>
      </c>
      <c r="DN24" t="s">
        <v>197</v>
      </c>
      <c r="DO24">
        <v>1570</v>
      </c>
      <c r="DP24" s="29">
        <f>((DO24/1000)*100)/F24</f>
        <v>2.4153846153846152</v>
      </c>
      <c r="DQ24">
        <v>1072</v>
      </c>
      <c r="DR24">
        <v>387</v>
      </c>
      <c r="DS24">
        <v>3.5</v>
      </c>
      <c r="DT24">
        <v>1.25</v>
      </c>
      <c r="DU24">
        <v>2.4700000000000002</v>
      </c>
      <c r="DV24">
        <v>3.03</v>
      </c>
      <c r="DW24" t="str">
        <f t="shared" si="12"/>
        <v>no</v>
      </c>
      <c r="DX24" t="str">
        <f t="shared" si="21"/>
        <v>no</v>
      </c>
      <c r="DY24" t="str">
        <f>IF(OR(DV24&gt;M24*2.9, DV24 &gt; 3.9, FD24="yes"), "3", IF(DV24&gt;M24*1.9, "2", IF(OR(DV24&gt;M24*1.4, DV24&gt;(M24+0.2)), "1", "no")))</f>
        <v>2</v>
      </c>
      <c r="DZ24" t="s">
        <v>181</v>
      </c>
      <c r="EA24" t="s">
        <v>197</v>
      </c>
      <c r="EB24" t="s">
        <v>184</v>
      </c>
      <c r="EC24">
        <v>1000</v>
      </c>
      <c r="ED24" t="s">
        <v>198</v>
      </c>
      <c r="EE24" t="b">
        <v>0</v>
      </c>
      <c r="EF24">
        <v>16.899999999999999</v>
      </c>
      <c r="EG24">
        <v>9.5</v>
      </c>
      <c r="EH24">
        <v>6.5</v>
      </c>
      <c r="EI24">
        <v>5.9</v>
      </c>
      <c r="EJ24">
        <v>2.5</v>
      </c>
      <c r="EK24">
        <v>3.4</v>
      </c>
      <c r="EL24">
        <v>5.8</v>
      </c>
      <c r="EM24">
        <v>6.2</v>
      </c>
      <c r="EN24">
        <v>6.1</v>
      </c>
      <c r="EO24">
        <v>6.2</v>
      </c>
      <c r="EP24" t="b">
        <v>0</v>
      </c>
      <c r="EQ24" t="b">
        <v>0</v>
      </c>
      <c r="ER24" t="b">
        <v>0</v>
      </c>
      <c r="ES24" s="30">
        <f t="shared" si="14"/>
        <v>7.4499999999999993</v>
      </c>
      <c r="ET24" s="30">
        <f t="shared" si="15"/>
        <v>6.9777777777777779</v>
      </c>
      <c r="EU24" s="30">
        <f t="shared" si="16"/>
        <v>6.9</v>
      </c>
      <c r="EV24" s="30" t="s">
        <v>181</v>
      </c>
      <c r="EW24" t="s">
        <v>197</v>
      </c>
      <c r="EX24" t="s">
        <v>197</v>
      </c>
      <c r="EY24" s="30" t="s">
        <v>197</v>
      </c>
      <c r="EZ24" s="30" t="s">
        <v>184</v>
      </c>
      <c r="FA24" s="30" t="s">
        <v>181</v>
      </c>
      <c r="FB24" s="34" t="s">
        <v>237</v>
      </c>
      <c r="FC24" s="30" t="s">
        <v>184</v>
      </c>
      <c r="FD24" s="30" t="s">
        <v>181</v>
      </c>
      <c r="FE24" s="30" t="s">
        <v>306</v>
      </c>
      <c r="FF24">
        <v>7</v>
      </c>
      <c r="FG24" s="30" t="s">
        <v>181</v>
      </c>
      <c r="FH24" s="30" t="s">
        <v>197</v>
      </c>
      <c r="FI24" s="30" t="s">
        <v>197</v>
      </c>
      <c r="FJ24" s="30" t="s">
        <v>181</v>
      </c>
      <c r="FK24" s="30" t="s">
        <v>181</v>
      </c>
      <c r="FL24" s="30" t="s">
        <v>181</v>
      </c>
      <c r="FM24" s="30" t="s">
        <v>181</v>
      </c>
      <c r="FN24" s="30" t="s">
        <v>181</v>
      </c>
      <c r="FO24" s="30" t="s">
        <v>181</v>
      </c>
      <c r="FP24" s="30" t="s">
        <v>181</v>
      </c>
      <c r="FQ24" s="30" t="s">
        <v>181</v>
      </c>
      <c r="FR24">
        <v>17</v>
      </c>
      <c r="FS24" s="30" t="s">
        <v>307</v>
      </c>
      <c r="FT24" s="30" t="s">
        <v>181</v>
      </c>
      <c r="FU24">
        <f t="shared" si="17"/>
        <v>0</v>
      </c>
      <c r="FV24">
        <f t="shared" si="18"/>
        <v>0</v>
      </c>
    </row>
    <row r="25" spans="1:178" ht="15.5" x14ac:dyDescent="0.35">
      <c r="A25" s="26">
        <v>2836</v>
      </c>
      <c r="B25" t="s">
        <v>200</v>
      </c>
      <c r="C25" t="s">
        <v>252</v>
      </c>
      <c r="D25" s="28">
        <v>68.977777777777774</v>
      </c>
      <c r="E25" s="28">
        <v>1</v>
      </c>
      <c r="F25">
        <v>88</v>
      </c>
      <c r="G25">
        <v>187</v>
      </c>
      <c r="H25" s="28">
        <f t="shared" si="0"/>
        <v>25.165146272412709</v>
      </c>
      <c r="I25" s="29">
        <f t="shared" si="1"/>
        <v>2.1372563892465473</v>
      </c>
      <c r="J25" s="30">
        <v>4.5</v>
      </c>
      <c r="K25">
        <v>145</v>
      </c>
      <c r="L25" t="s">
        <v>180</v>
      </c>
      <c r="M25" s="29">
        <v>0.83</v>
      </c>
      <c r="N25" s="30">
        <v>0.4</v>
      </c>
      <c r="O25" s="29">
        <v>1.03</v>
      </c>
      <c r="P25">
        <f t="shared" si="2"/>
        <v>1</v>
      </c>
      <c r="Q25">
        <f t="shared" si="2"/>
        <v>1</v>
      </c>
      <c r="R25">
        <f t="shared" si="2"/>
        <v>1.03</v>
      </c>
      <c r="S25" s="31">
        <f t="shared" si="19"/>
        <v>7</v>
      </c>
      <c r="T25" t="s">
        <v>181</v>
      </c>
      <c r="U25" t="s">
        <v>181</v>
      </c>
      <c r="V25" t="s">
        <v>182</v>
      </c>
      <c r="W25" t="s">
        <v>181</v>
      </c>
      <c r="X25" t="s">
        <v>181</v>
      </c>
      <c r="Y25" t="s">
        <v>183</v>
      </c>
      <c r="Z25" t="s">
        <v>181</v>
      </c>
      <c r="AA25" t="s">
        <v>181</v>
      </c>
      <c r="AB25" t="s">
        <v>181</v>
      </c>
      <c r="AC25">
        <v>0</v>
      </c>
      <c r="AD25" s="27">
        <v>43251</v>
      </c>
      <c r="AE25">
        <v>730</v>
      </c>
      <c r="AG25">
        <v>0</v>
      </c>
      <c r="AH25" s="27">
        <v>43251</v>
      </c>
      <c r="AI25" s="33">
        <v>730</v>
      </c>
      <c r="AJ25" s="27"/>
      <c r="AK25" t="s">
        <v>233</v>
      </c>
      <c r="AL25" t="s">
        <v>184</v>
      </c>
      <c r="AM25" t="s">
        <v>184</v>
      </c>
      <c r="AN25" t="s">
        <v>181</v>
      </c>
      <c r="AO25" t="s">
        <v>181</v>
      </c>
      <c r="AP25" t="s">
        <v>181</v>
      </c>
      <c r="AQ25" t="s">
        <v>181</v>
      </c>
      <c r="AR25" t="s">
        <v>181</v>
      </c>
      <c r="AS25" t="s">
        <v>181</v>
      </c>
      <c r="AT25" t="s">
        <v>181</v>
      </c>
      <c r="AU25" t="s">
        <v>181</v>
      </c>
      <c r="AV25" t="s">
        <v>181</v>
      </c>
      <c r="AW25" s="27">
        <v>22128</v>
      </c>
      <c r="AX25" s="28">
        <v>55.833333333333336</v>
      </c>
      <c r="AY25" s="28" t="s">
        <v>185</v>
      </c>
      <c r="AZ25" s="28" t="s">
        <v>186</v>
      </c>
      <c r="BA25" s="28" t="s">
        <v>200</v>
      </c>
      <c r="BB25" s="28" t="s">
        <v>187</v>
      </c>
      <c r="BC25" s="28" t="s">
        <v>252</v>
      </c>
      <c r="BD25" s="28" t="s">
        <v>188</v>
      </c>
      <c r="BE25" s="28" t="s">
        <v>202</v>
      </c>
      <c r="BF25" t="s">
        <v>190</v>
      </c>
      <c r="BG25" s="28" t="s">
        <v>181</v>
      </c>
      <c r="BH25" s="36" t="s">
        <v>197</v>
      </c>
      <c r="BI25" s="36" t="s">
        <v>197</v>
      </c>
      <c r="BJ25" s="36" t="s">
        <v>197</v>
      </c>
      <c r="BK25" s="28" t="s">
        <v>197</v>
      </c>
      <c r="BL25" s="29" t="s">
        <v>197</v>
      </c>
      <c r="BM25" s="36" t="s">
        <v>197</v>
      </c>
      <c r="BN25" s="37" t="s">
        <v>197</v>
      </c>
      <c r="BO25" s="36" t="s">
        <v>197</v>
      </c>
      <c r="BP25" s="37" t="s">
        <v>197</v>
      </c>
      <c r="BQ25" s="36" t="s">
        <v>197</v>
      </c>
      <c r="BR25" s="37" t="s">
        <v>197</v>
      </c>
      <c r="BS25" s="36" t="s">
        <v>197</v>
      </c>
      <c r="BT25">
        <v>25</v>
      </c>
      <c r="BU25">
        <v>20</v>
      </c>
      <c r="BV25" t="s">
        <v>208</v>
      </c>
      <c r="BW25">
        <v>25</v>
      </c>
      <c r="BX25">
        <v>0</v>
      </c>
      <c r="BY25" t="s">
        <v>308</v>
      </c>
      <c r="BZ25" t="s">
        <v>197</v>
      </c>
      <c r="CA25" t="s">
        <v>205</v>
      </c>
      <c r="CB25">
        <v>0</v>
      </c>
      <c r="CC25">
        <v>0</v>
      </c>
      <c r="CD25">
        <f t="shared" si="5"/>
        <v>391</v>
      </c>
      <c r="CE25">
        <f>SUM((IF(D25&lt;40.1,0,(IF(D25&gt;60,3,1)))),(IF(S25&lt;15.1,0,IF(15&lt;S25&lt;25.1,6,IF(25&lt;S25&lt;35.1,11,16)))),(IF(E25=1,0,5)),(IF(CQ25&lt;601,0,1)),(IF(AX25&lt;40.1,0,(IF(AX25&gt;60,2,1)))))</f>
        <v>4</v>
      </c>
      <c r="CF25">
        <f>(IF(AX25&gt;70,3,0))+(IF(10&lt;AX25&lt;20,-2,0))+(IF(BD25="Cerebrovascular",2,0))+(IF(BN25&gt;1.5,2,0))+(IF(CQ25&lt;360,-3,0))+(IF(D25&gt;70,4,0))+(IF(H25&gt;35,2,0))+(IF(E25=2,9,0))+(IF(E25=3,14,0))+(IF(T25="yes",2,0))+(IF(J25&lt;2,2,0))+(IF(U25="yes",3,0))+(IF(V25="hospital",3,0))+(IF(V25="ICU",6,0))+(IF(S25&gt;29,4,0))+(IF(W25="yes",9,0))+(IF(X25="yes",2,0))+(IF(AA25="yes",5,0))+(IF(AB25="yes",6,0))+(IF(Z25="yes",3,0))</f>
        <v>4</v>
      </c>
      <c r="CG25" s="29" t="e">
        <f>EXP((IF(39&lt;AX25&lt;50,0.154,0))+(IF(49&lt;AX25&lt;60,0.274,0))+(IF(59&lt;AX25&lt;70,0.424,0))+(IF(AX25&gt;69,0.501,0))+(IF(BD25="anoxia",0.079,0))+(IF(BD25="Cerebrovascular",0.145,0))+(IF(BD25="other",0.184,0))+(IF(BB25="African",0.176,0))+(IF(BB25="Other",0.126,0))+(IF(AY25="DCD",0.411,0))+(IF(AZ25="other",0.422,0))+(0.066*((170-BJ25)/10)+(IF(BE25="regional",0.105,0.244))+(0.01*(CQ25/60))))</f>
        <v>#VALUE!</v>
      </c>
      <c r="CH25">
        <v>40</v>
      </c>
      <c r="CI25" t="s">
        <v>197</v>
      </c>
      <c r="CJ25" t="s">
        <v>197</v>
      </c>
      <c r="CK25" t="s">
        <v>197</v>
      </c>
      <c r="CL25" t="s">
        <v>197</v>
      </c>
      <c r="CM25" t="s">
        <v>197</v>
      </c>
      <c r="CN25">
        <v>36</v>
      </c>
      <c r="CO25" t="s">
        <v>196</v>
      </c>
      <c r="CP25">
        <v>24</v>
      </c>
      <c r="CQ25" s="28">
        <v>484</v>
      </c>
      <c r="CR25">
        <f t="shared" si="7"/>
        <v>36</v>
      </c>
      <c r="CS25">
        <f t="shared" si="8"/>
        <v>76</v>
      </c>
      <c r="CT25">
        <f t="shared" si="9"/>
        <v>520</v>
      </c>
      <c r="CU25">
        <v>0</v>
      </c>
      <c r="CV25">
        <v>0</v>
      </c>
      <c r="CW25">
        <v>8500</v>
      </c>
      <c r="CX25">
        <v>1500</v>
      </c>
      <c r="CY25">
        <v>380</v>
      </c>
      <c r="CZ25">
        <v>2.2000000000000002</v>
      </c>
      <c r="DA25">
        <v>26</v>
      </c>
      <c r="DB25">
        <v>63</v>
      </c>
      <c r="DC25">
        <v>58</v>
      </c>
      <c r="DD25" s="28">
        <f t="shared" si="10"/>
        <v>7.9365079365079367</v>
      </c>
      <c r="DF25" t="str">
        <f t="shared" si="11"/>
        <v>no</v>
      </c>
      <c r="DG25" t="s">
        <v>181</v>
      </c>
      <c r="DH25" t="s">
        <v>197</v>
      </c>
      <c r="DI25" t="s">
        <v>197</v>
      </c>
      <c r="DJ25" t="s">
        <v>197</v>
      </c>
      <c r="DK25" t="s">
        <v>197</v>
      </c>
      <c r="DL25" t="s">
        <v>197</v>
      </c>
      <c r="DM25" t="s">
        <v>197</v>
      </c>
      <c r="DN25" t="s">
        <v>197</v>
      </c>
      <c r="DO25">
        <v>1450</v>
      </c>
      <c r="DP25" s="29">
        <f>((DO25/1000)*100)/F25</f>
        <v>1.6477272727272727</v>
      </c>
      <c r="DQ25">
        <v>3058</v>
      </c>
      <c r="DR25">
        <v>621</v>
      </c>
      <c r="DS25">
        <v>1.3</v>
      </c>
      <c r="DT25">
        <v>1.1299999999999999</v>
      </c>
      <c r="DU25">
        <v>1.18</v>
      </c>
      <c r="DV25">
        <v>1.18</v>
      </c>
      <c r="DW25" t="str">
        <f t="shared" si="12"/>
        <v>yes</v>
      </c>
      <c r="DX25" t="str">
        <f t="shared" si="21"/>
        <v>moderate</v>
      </c>
      <c r="DY25" t="str">
        <f>IF(OR(DV25&gt;M25*2.9, DV25 &gt; 3.9, FD25="yes"), "3", IF(DV25&gt;M25*1.9, "2", IF(OR(DV25&gt;M25*1.4, DV25&gt;(M25+0.2)), "1", "no")))</f>
        <v>1</v>
      </c>
      <c r="DZ25" t="s">
        <v>181</v>
      </c>
      <c r="EA25" t="s">
        <v>197</v>
      </c>
      <c r="EB25" t="s">
        <v>184</v>
      </c>
      <c r="EC25">
        <v>1000</v>
      </c>
      <c r="ED25" t="s">
        <v>198</v>
      </c>
      <c r="EE25" t="b">
        <v>0</v>
      </c>
      <c r="EF25">
        <v>8.1</v>
      </c>
      <c r="EG25">
        <v>13.1</v>
      </c>
      <c r="EH25">
        <v>12.8</v>
      </c>
      <c r="EI25">
        <v>14.3</v>
      </c>
      <c r="EJ25">
        <v>10.6</v>
      </c>
      <c r="EK25">
        <v>7.2</v>
      </c>
      <c r="EL25">
        <v>8.1</v>
      </c>
      <c r="EM25" t="b">
        <v>0</v>
      </c>
      <c r="EN25" t="b">
        <v>0</v>
      </c>
      <c r="EO25" t="b">
        <v>0</v>
      </c>
      <c r="EP25" t="b">
        <v>0</v>
      </c>
      <c r="EQ25" t="b">
        <v>0</v>
      </c>
      <c r="ER25" t="b">
        <v>0</v>
      </c>
      <c r="ES25" s="30">
        <f t="shared" si="14"/>
        <v>11.016666666666666</v>
      </c>
      <c r="ET25" s="30">
        <f t="shared" si="15"/>
        <v>10.599999999999998</v>
      </c>
      <c r="EU25" s="30">
        <f t="shared" si="16"/>
        <v>10.599999999999998</v>
      </c>
      <c r="EV25" s="30" t="s">
        <v>181</v>
      </c>
      <c r="EW25" t="s">
        <v>197</v>
      </c>
      <c r="EX25" t="s">
        <v>197</v>
      </c>
      <c r="EY25" s="30" t="s">
        <v>197</v>
      </c>
      <c r="EZ25" s="30" t="s">
        <v>181</v>
      </c>
      <c r="FA25" s="30" t="s">
        <v>181</v>
      </c>
      <c r="FB25" s="34">
        <v>2</v>
      </c>
      <c r="FC25" s="30" t="s">
        <v>184</v>
      </c>
      <c r="FD25" s="30" t="s">
        <v>181</v>
      </c>
      <c r="FE25" s="30" t="s">
        <v>181</v>
      </c>
      <c r="FF25">
        <v>5</v>
      </c>
      <c r="FG25" s="30" t="s">
        <v>181</v>
      </c>
      <c r="FH25" s="30" t="s">
        <v>197</v>
      </c>
      <c r="FI25" s="30" t="s">
        <v>197</v>
      </c>
      <c r="FJ25" s="30" t="s">
        <v>181</v>
      </c>
      <c r="FK25" s="30" t="s">
        <v>181</v>
      </c>
      <c r="FL25" s="30" t="s">
        <v>181</v>
      </c>
      <c r="FM25" s="30" t="s">
        <v>181</v>
      </c>
      <c r="FN25" s="30" t="s">
        <v>181</v>
      </c>
      <c r="FO25" s="30" t="s">
        <v>181</v>
      </c>
      <c r="FP25" s="30" t="s">
        <v>181</v>
      </c>
      <c r="FQ25" s="30" t="s">
        <v>181</v>
      </c>
      <c r="FR25">
        <v>9</v>
      </c>
      <c r="FS25" s="30" t="s">
        <v>232</v>
      </c>
      <c r="FT25" s="30" t="s">
        <v>181</v>
      </c>
      <c r="FU25">
        <f t="shared" si="17"/>
        <v>0</v>
      </c>
      <c r="FV25">
        <f t="shared" si="18"/>
        <v>0</v>
      </c>
    </row>
    <row r="26" spans="1:178" ht="15.5" x14ac:dyDescent="0.35">
      <c r="A26" s="26">
        <v>2837</v>
      </c>
      <c r="B26" t="s">
        <v>200</v>
      </c>
      <c r="C26" t="s">
        <v>201</v>
      </c>
      <c r="D26" s="28">
        <v>57.202777777777776</v>
      </c>
      <c r="E26" s="28">
        <v>1</v>
      </c>
      <c r="F26">
        <v>85</v>
      </c>
      <c r="G26">
        <v>175</v>
      </c>
      <c r="H26" s="28">
        <f t="shared" si="0"/>
        <v>27.755102040816325</v>
      </c>
      <c r="I26" s="29">
        <f t="shared" si="1"/>
        <v>2.0071135940086586</v>
      </c>
      <c r="J26" s="30">
        <v>3</v>
      </c>
      <c r="K26">
        <v>136</v>
      </c>
      <c r="L26" t="s">
        <v>180</v>
      </c>
      <c r="M26" s="29">
        <v>0.74</v>
      </c>
      <c r="N26" s="30">
        <v>2.5</v>
      </c>
      <c r="O26" s="29">
        <v>1.17</v>
      </c>
      <c r="P26">
        <f t="shared" si="2"/>
        <v>1</v>
      </c>
      <c r="Q26">
        <f t="shared" si="2"/>
        <v>2.5</v>
      </c>
      <c r="R26">
        <f t="shared" si="2"/>
        <v>1.17</v>
      </c>
      <c r="S26" s="31">
        <f t="shared" si="19"/>
        <v>12</v>
      </c>
      <c r="T26" t="s">
        <v>181</v>
      </c>
      <c r="U26" t="s">
        <v>181</v>
      </c>
      <c r="V26" t="s">
        <v>182</v>
      </c>
      <c r="W26" t="s">
        <v>181</v>
      </c>
      <c r="X26" t="s">
        <v>181</v>
      </c>
      <c r="Y26" t="s">
        <v>183</v>
      </c>
      <c r="Z26" t="s">
        <v>184</v>
      </c>
      <c r="AA26" t="s">
        <v>181</v>
      </c>
      <c r="AB26" t="s">
        <v>181</v>
      </c>
      <c r="AC26">
        <v>0</v>
      </c>
      <c r="AD26" s="27">
        <v>43258</v>
      </c>
      <c r="AE26">
        <v>736</v>
      </c>
      <c r="AG26">
        <v>0</v>
      </c>
      <c r="AH26" s="27">
        <v>43258</v>
      </c>
      <c r="AI26" s="33">
        <v>736</v>
      </c>
      <c r="AJ26" s="27"/>
      <c r="AK26" t="s">
        <v>224</v>
      </c>
      <c r="AL26" t="s">
        <v>184</v>
      </c>
      <c r="AM26" t="s">
        <v>184</v>
      </c>
      <c r="AN26" t="s">
        <v>181</v>
      </c>
      <c r="AO26" t="s">
        <v>181</v>
      </c>
      <c r="AP26" t="s">
        <v>184</v>
      </c>
      <c r="AQ26" t="s">
        <v>181</v>
      </c>
      <c r="AR26" t="s">
        <v>181</v>
      </c>
      <c r="AS26" t="s">
        <v>181</v>
      </c>
      <c r="AT26" t="s">
        <v>181</v>
      </c>
      <c r="AU26" t="s">
        <v>181</v>
      </c>
      <c r="AV26" t="s">
        <v>181</v>
      </c>
      <c r="AW26" s="27">
        <v>19610</v>
      </c>
      <c r="AX26" s="28">
        <v>62.730555555555554</v>
      </c>
      <c r="AY26" s="28" t="s">
        <v>185</v>
      </c>
      <c r="AZ26" s="28" t="s">
        <v>186</v>
      </c>
      <c r="BA26" s="28" t="s">
        <v>200</v>
      </c>
      <c r="BB26" s="28" t="s">
        <v>187</v>
      </c>
      <c r="BC26" s="28" t="s">
        <v>201</v>
      </c>
      <c r="BD26" s="28" t="s">
        <v>188</v>
      </c>
      <c r="BE26" s="28" t="s">
        <v>189</v>
      </c>
      <c r="BF26" t="s">
        <v>190</v>
      </c>
      <c r="BG26" s="28" t="s">
        <v>181</v>
      </c>
      <c r="BH26" s="28" t="s">
        <v>180</v>
      </c>
      <c r="BI26">
        <v>75</v>
      </c>
      <c r="BJ26">
        <v>180</v>
      </c>
      <c r="BK26" s="28">
        <f t="shared" si="3"/>
        <v>23.148148148148149</v>
      </c>
      <c r="BL26" s="29">
        <f t="shared" si="4"/>
        <v>1.9424056238059444</v>
      </c>
      <c r="BM26">
        <v>145</v>
      </c>
      <c r="BN26" s="29">
        <v>0.73</v>
      </c>
      <c r="BO26">
        <v>2</v>
      </c>
      <c r="BP26" t="s">
        <v>181</v>
      </c>
      <c r="BQ26">
        <v>0</v>
      </c>
      <c r="BR26" t="s">
        <v>184</v>
      </c>
      <c r="BS26" t="s">
        <v>191</v>
      </c>
      <c r="BT26">
        <v>0</v>
      </c>
      <c r="BU26">
        <v>0</v>
      </c>
      <c r="BV26" t="s">
        <v>192</v>
      </c>
      <c r="BW26">
        <v>0</v>
      </c>
      <c r="BX26">
        <v>0</v>
      </c>
      <c r="BY26" t="s">
        <v>309</v>
      </c>
      <c r="BZ26" t="s">
        <v>214</v>
      </c>
      <c r="CA26" t="s">
        <v>205</v>
      </c>
      <c r="CB26">
        <v>0</v>
      </c>
      <c r="CC26">
        <v>0</v>
      </c>
      <c r="CD26">
        <f t="shared" si="5"/>
        <v>753</v>
      </c>
      <c r="CE26">
        <f>SUM((IF(D26&lt;40.1,0,(IF(D26&gt;60,3,1)))),(IF(S26&lt;15.1,0,IF(15&lt;S26&lt;25.1,6,IF(25&lt;S26&lt;35.1,11,16)))),(IF(E26=1,0,5)),(IF(CQ26&lt;601,0,1)),(IF(AX26&lt;40.1,0,(IF(AX26&gt;60,2,1)))))</f>
        <v>3</v>
      </c>
      <c r="CF26">
        <f>(IF(AX26&gt;70,3,0))+(IF(10&lt;AX26&lt;20,-2,0))+(IF(BD26="Cerebrovascular",2,0))+(IF(BN26&gt;1.5,2,0))+(IF(CQ26&lt;360,-3,0))+(IF(D26&gt;70,4,0))+(IF(H26&gt;35,2,0))+(IF(E26=2,9,0))+(IF(E26=3,14,0))+(IF(T26="yes",2,0))+(IF(J26&lt;2,2,0))+(IF(U26="yes",3,0))+(IF(V26="hospital",3,0))+(IF(V26="ICU",6,0))+(IF(S26&gt;29,4,0))+(IF(W26="yes",9,0))+(IF(X26="yes",2,0))+(IF(AA26="yes",5,0))+(IF(AB26="yes",6,0))+(IF(Z26="yes",3,0))</f>
        <v>2</v>
      </c>
      <c r="CG26" s="29">
        <f>EXP((IF(39&lt;AX26&lt;50,0.154,0))+(IF(49&lt;AX26&lt;60,0.274,0))+(IF(59&lt;AX26&lt;70,0.424,0))+(IF(AX26&gt;69,0.501,0))+(IF(BD26="anoxia",0.079,0))+(IF(BD26="Cerebrovascular",0.145,0))+(IF(BD26="other",0.184,0))+(IF(BB26="African",0.176,0))+(IF(BB26="Other",0.126,0))+(IF(AY26="DCD",0.411,0))+(IF(AZ26="other",0.422,0))+(0.066*((170-BJ26)/10)+(IF(BE26="regional",0.105,0.244))+(0.01*(CQ26/60))))</f>
        <v>1.2712491503214047</v>
      </c>
      <c r="CH26">
        <v>70</v>
      </c>
      <c r="CI26">
        <v>15</v>
      </c>
      <c r="CJ26">
        <v>105</v>
      </c>
      <c r="CK26">
        <v>70</v>
      </c>
      <c r="CL26">
        <v>30</v>
      </c>
      <c r="CM26">
        <v>46</v>
      </c>
      <c r="CN26">
        <v>27</v>
      </c>
      <c r="CO26" t="s">
        <v>196</v>
      </c>
      <c r="CP26">
        <v>56</v>
      </c>
      <c r="CQ26" s="28">
        <f t="shared" ref="CQ26:CQ72" si="22">CH26+CI26+CJ26+CK26+CL26+CM26</f>
        <v>336</v>
      </c>
      <c r="CR26">
        <f t="shared" si="7"/>
        <v>27</v>
      </c>
      <c r="CS26">
        <f t="shared" si="8"/>
        <v>97</v>
      </c>
      <c r="CT26">
        <f t="shared" si="9"/>
        <v>363</v>
      </c>
      <c r="CU26">
        <v>2000</v>
      </c>
      <c r="CV26">
        <v>2000</v>
      </c>
      <c r="CW26">
        <v>10500</v>
      </c>
      <c r="CX26">
        <v>1000</v>
      </c>
      <c r="CY26">
        <v>420</v>
      </c>
      <c r="CZ26">
        <v>1.7</v>
      </c>
      <c r="DA26">
        <v>27</v>
      </c>
      <c r="DB26">
        <v>53</v>
      </c>
      <c r="DC26">
        <v>63</v>
      </c>
      <c r="DD26" s="28">
        <f t="shared" si="10"/>
        <v>-18.867924528301884</v>
      </c>
      <c r="DF26" t="str">
        <f t="shared" si="11"/>
        <v>no</v>
      </c>
      <c r="DG26" t="s">
        <v>181</v>
      </c>
      <c r="DH26">
        <v>12.5</v>
      </c>
      <c r="DI26">
        <v>13.8</v>
      </c>
      <c r="DJ26">
        <v>1.7</v>
      </c>
      <c r="DK26">
        <v>8.5</v>
      </c>
      <c r="DL26">
        <v>4.0999999999999996</v>
      </c>
      <c r="DM26">
        <v>8.9</v>
      </c>
      <c r="DN26">
        <v>20.9</v>
      </c>
      <c r="DO26">
        <v>1440</v>
      </c>
      <c r="DP26" s="29">
        <f>((DO26/1000)*100)/F26</f>
        <v>1.6941176470588235</v>
      </c>
      <c r="DQ26">
        <v>796</v>
      </c>
      <c r="DR26">
        <v>472</v>
      </c>
      <c r="DS26">
        <v>1.6</v>
      </c>
      <c r="DT26">
        <v>1.18</v>
      </c>
      <c r="DU26">
        <v>1.41</v>
      </c>
      <c r="DV26">
        <v>1.41</v>
      </c>
      <c r="DW26" t="str">
        <f t="shared" si="12"/>
        <v>no</v>
      </c>
      <c r="DX26" t="str">
        <f t="shared" si="21"/>
        <v>no</v>
      </c>
      <c r="DY26" t="str">
        <f>IF(OR(DV26&gt;M26*2.9, DV26 &gt; 3.9, FD26="yes"), "3", IF(DV26&gt;M26*1.9, "2", IF(OR(DV26&gt;M26*1.4, DV26&gt;(M26+0.2)), "1", "no")))</f>
        <v>2</v>
      </c>
      <c r="DZ26" t="s">
        <v>181</v>
      </c>
      <c r="EA26" t="s">
        <v>197</v>
      </c>
      <c r="EB26" t="s">
        <v>184</v>
      </c>
      <c r="EC26">
        <v>1000</v>
      </c>
      <c r="ED26" t="s">
        <v>198</v>
      </c>
      <c r="EE26" t="b">
        <v>0</v>
      </c>
      <c r="EF26">
        <v>6.5</v>
      </c>
      <c r="EG26">
        <v>9.5</v>
      </c>
      <c r="EH26">
        <v>10.1</v>
      </c>
      <c r="EI26">
        <v>11.3</v>
      </c>
      <c r="EJ26">
        <v>7.3</v>
      </c>
      <c r="EK26">
        <v>7.3</v>
      </c>
      <c r="EL26" t="b">
        <v>0</v>
      </c>
      <c r="EM26" t="b">
        <v>0</v>
      </c>
      <c r="EN26" t="b">
        <v>0</v>
      </c>
      <c r="EO26" t="b">
        <v>0</v>
      </c>
      <c r="EP26" t="b">
        <v>0</v>
      </c>
      <c r="EQ26" t="b">
        <v>0</v>
      </c>
      <c r="ER26" t="b">
        <v>0</v>
      </c>
      <c r="ES26" s="30">
        <f t="shared" si="14"/>
        <v>8.6666666666666661</v>
      </c>
      <c r="ET26" s="30">
        <f t="shared" si="15"/>
        <v>8.6666666666666661</v>
      </c>
      <c r="EU26" s="30">
        <f t="shared" si="16"/>
        <v>8.6666666666666661</v>
      </c>
      <c r="EV26" s="30" t="s">
        <v>181</v>
      </c>
      <c r="EW26" t="s">
        <v>197</v>
      </c>
      <c r="EX26" t="s">
        <v>197</v>
      </c>
      <c r="EY26" s="30" t="s">
        <v>197</v>
      </c>
      <c r="EZ26" s="30" t="s">
        <v>181</v>
      </c>
      <c r="FA26" s="30" t="s">
        <v>181</v>
      </c>
      <c r="FB26" s="34">
        <v>1</v>
      </c>
      <c r="FC26" s="30" t="s">
        <v>181</v>
      </c>
      <c r="FD26" s="30" t="s">
        <v>181</v>
      </c>
      <c r="FE26" s="30" t="s">
        <v>199</v>
      </c>
      <c r="FF26">
        <v>2</v>
      </c>
      <c r="FG26" s="30" t="s">
        <v>181</v>
      </c>
      <c r="FH26" s="30" t="s">
        <v>197</v>
      </c>
      <c r="FI26" s="30" t="s">
        <v>197</v>
      </c>
      <c r="FJ26" s="30" t="s">
        <v>181</v>
      </c>
      <c r="FK26" s="30" t="s">
        <v>181</v>
      </c>
      <c r="FL26" s="30" t="s">
        <v>181</v>
      </c>
      <c r="FM26" s="30" t="s">
        <v>181</v>
      </c>
      <c r="FN26" s="30" t="s">
        <v>181</v>
      </c>
      <c r="FO26" s="30" t="s">
        <v>181</v>
      </c>
      <c r="FP26" s="30" t="s">
        <v>181</v>
      </c>
      <c r="FQ26" s="30" t="s">
        <v>181</v>
      </c>
      <c r="FR26">
        <v>7</v>
      </c>
      <c r="FS26" t="s">
        <v>310</v>
      </c>
      <c r="FT26" s="30" t="s">
        <v>184</v>
      </c>
      <c r="FU26">
        <f t="shared" si="17"/>
        <v>0</v>
      </c>
      <c r="FV26">
        <f t="shared" si="18"/>
        <v>1</v>
      </c>
    </row>
    <row r="27" spans="1:178" ht="15.5" x14ac:dyDescent="0.35">
      <c r="A27" s="26">
        <v>2838</v>
      </c>
      <c r="B27" t="s">
        <v>178</v>
      </c>
      <c r="C27" t="s">
        <v>201</v>
      </c>
      <c r="D27" s="28">
        <v>47.069444444444443</v>
      </c>
      <c r="E27" s="28">
        <v>1</v>
      </c>
      <c r="F27">
        <v>51</v>
      </c>
      <c r="G27">
        <v>159</v>
      </c>
      <c r="H27" s="28">
        <f t="shared" si="0"/>
        <v>20.173252640322772</v>
      </c>
      <c r="I27" s="29">
        <f t="shared" si="1"/>
        <v>1.5069420914592366</v>
      </c>
      <c r="J27" s="30">
        <v>3.5</v>
      </c>
      <c r="K27">
        <v>131</v>
      </c>
      <c r="L27" t="s">
        <v>180</v>
      </c>
      <c r="M27" s="29">
        <v>1.19</v>
      </c>
      <c r="N27" s="30">
        <v>0.3</v>
      </c>
      <c r="O27" s="29">
        <v>1.23</v>
      </c>
      <c r="P27">
        <f t="shared" si="2"/>
        <v>1.19</v>
      </c>
      <c r="Q27">
        <f t="shared" si="2"/>
        <v>1</v>
      </c>
      <c r="R27">
        <f t="shared" si="2"/>
        <v>1.23</v>
      </c>
      <c r="S27" s="31">
        <f t="shared" si="19"/>
        <v>10</v>
      </c>
      <c r="T27" t="s">
        <v>184</v>
      </c>
      <c r="U27" t="s">
        <v>181</v>
      </c>
      <c r="V27" t="s">
        <v>206</v>
      </c>
      <c r="W27" t="s">
        <v>181</v>
      </c>
      <c r="X27" t="s">
        <v>181</v>
      </c>
      <c r="Y27" t="s">
        <v>183</v>
      </c>
      <c r="Z27" t="s">
        <v>184</v>
      </c>
      <c r="AA27" t="s">
        <v>181</v>
      </c>
      <c r="AB27" t="s">
        <v>181</v>
      </c>
      <c r="AC27">
        <v>0</v>
      </c>
      <c r="AD27" s="27">
        <v>43256</v>
      </c>
      <c r="AE27">
        <v>732</v>
      </c>
      <c r="AG27">
        <v>0</v>
      </c>
      <c r="AH27" s="27">
        <v>43256</v>
      </c>
      <c r="AI27" s="33">
        <v>732</v>
      </c>
      <c r="AJ27" s="27"/>
      <c r="AK27" t="s">
        <v>311</v>
      </c>
      <c r="AL27" t="s">
        <v>181</v>
      </c>
      <c r="AM27" t="s">
        <v>181</v>
      </c>
      <c r="AN27" t="s">
        <v>181</v>
      </c>
      <c r="AO27" t="s">
        <v>181</v>
      </c>
      <c r="AP27" t="s">
        <v>181</v>
      </c>
      <c r="AQ27" t="s">
        <v>181</v>
      </c>
      <c r="AR27" t="s">
        <v>181</v>
      </c>
      <c r="AS27" t="s">
        <v>181</v>
      </c>
      <c r="AT27" t="s">
        <v>181</v>
      </c>
      <c r="AU27" t="s">
        <v>181</v>
      </c>
      <c r="AV27" t="s">
        <v>181</v>
      </c>
      <c r="AW27" s="27">
        <v>34874</v>
      </c>
      <c r="AX27" s="28">
        <v>20.941666666666666</v>
      </c>
      <c r="AY27" s="28" t="s">
        <v>185</v>
      </c>
      <c r="AZ27" s="28" t="s">
        <v>186</v>
      </c>
      <c r="BA27" s="28" t="s">
        <v>200</v>
      </c>
      <c r="BB27" s="28" t="s">
        <v>187</v>
      </c>
      <c r="BC27" s="28" t="s">
        <v>201</v>
      </c>
      <c r="BD27" s="28" t="s">
        <v>220</v>
      </c>
      <c r="BE27" s="28" t="s">
        <v>189</v>
      </c>
      <c r="BF27" t="s">
        <v>190</v>
      </c>
      <c r="BG27" s="28" t="s">
        <v>181</v>
      </c>
      <c r="BH27" s="28" t="s">
        <v>190</v>
      </c>
      <c r="BI27">
        <v>90</v>
      </c>
      <c r="BJ27">
        <v>185</v>
      </c>
      <c r="BK27" s="28">
        <f t="shared" si="3"/>
        <v>26.296566837107378</v>
      </c>
      <c r="BL27" s="29">
        <f t="shared" si="4"/>
        <v>2.1410109736858627</v>
      </c>
      <c r="BM27">
        <v>147</v>
      </c>
      <c r="BN27" s="29">
        <v>0.5</v>
      </c>
      <c r="BO27">
        <v>4</v>
      </c>
      <c r="BP27" t="s">
        <v>181</v>
      </c>
      <c r="BQ27">
        <v>0</v>
      </c>
      <c r="BR27" t="s">
        <v>184</v>
      </c>
      <c r="BS27" t="s">
        <v>191</v>
      </c>
      <c r="BT27">
        <v>65</v>
      </c>
      <c r="BU27">
        <v>15</v>
      </c>
      <c r="BV27" t="s">
        <v>208</v>
      </c>
      <c r="BW27">
        <v>15</v>
      </c>
      <c r="BX27">
        <v>0</v>
      </c>
      <c r="BY27" t="s">
        <v>312</v>
      </c>
      <c r="BZ27" t="s">
        <v>241</v>
      </c>
      <c r="CA27" t="s">
        <v>313</v>
      </c>
      <c r="CB27">
        <v>0</v>
      </c>
      <c r="CC27">
        <v>0</v>
      </c>
      <c r="CD27">
        <f t="shared" si="5"/>
        <v>209</v>
      </c>
      <c r="CE27">
        <f>SUM((IF(D27&lt;40.1,0,(IF(D27&gt;60,3,1)))),(IF(S27&lt;15.1,0,IF(15&lt;S27&lt;25.1,6,IF(25&lt;S27&lt;35.1,11,16)))),(IF(E27=1,0,5)),(IF(CQ27&lt;601,0,1)),(IF(AX27&lt;40.1,0,(IF(AX27&gt;60,2,1)))))</f>
        <v>1</v>
      </c>
      <c r="CF27">
        <f>(IF(AX27&gt;70,3,0))+(IF(10&lt;AX27&lt;20,-2,0))+(IF(BD27="Cerebrovascular",2,0))+(IF(BN27&gt;1.5,2,0))+(IF(CQ27&lt;360,-3,0))+(IF(D27&gt;70,4,0))+(IF(H27&gt;35,2,0))+(IF(E27=2,9,0))+(IF(E27=3,14,0))+(IF(T27="yes",2,0))+(IF(J27&lt;2,2,0))+(IF(U27="yes",3,0))+(IF(V27="hospital",3,0))+(IF(V27="ICU",6,0))+(IF(S27&gt;29,4,0))+(IF(W27="yes",9,0))+(IF(X27="yes",2,0))+(IF(AA27="yes",5,0))+(IF(AB27="yes",6,0))+(IF(Z27="yes",3,0))</f>
        <v>5</v>
      </c>
      <c r="CG27" s="29">
        <f>EXP((IF(39&lt;AX27&lt;50,0.154,0))+(IF(49&lt;AX27&lt;60,0.274,0))+(IF(59&lt;AX27&lt;70,0.424,0))+(IF(AX27&gt;69,0.501,0))+(IF(BD27="anoxia",0.079,0))+(IF(BD27="Cerebrovascular",0.145,0))+(IF(BD27="other",0.184,0))+(IF(BB27="African",0.176,0))+(IF(BB27="Other",0.126,0))+(IF(AY27="DCD",0.411,0))+(IF(AZ27="other",0.422,0))+(0.066*((170-BJ27)/10)+(IF(BE27="regional",0.105,0.244))+(0.01*(CQ27/60))))</f>
        <v>1.0554846021550801</v>
      </c>
      <c r="CH27">
        <v>50</v>
      </c>
      <c r="CI27">
        <v>18</v>
      </c>
      <c r="CJ27">
        <v>107</v>
      </c>
      <c r="CK27">
        <v>98</v>
      </c>
      <c r="CL27">
        <v>5</v>
      </c>
      <c r="CM27">
        <v>10</v>
      </c>
      <c r="CN27">
        <v>32</v>
      </c>
      <c r="CO27" t="s">
        <v>196</v>
      </c>
      <c r="CP27">
        <v>23</v>
      </c>
      <c r="CQ27" s="28">
        <f t="shared" si="22"/>
        <v>288</v>
      </c>
      <c r="CR27">
        <f t="shared" si="7"/>
        <v>32</v>
      </c>
      <c r="CS27">
        <f t="shared" si="8"/>
        <v>82</v>
      </c>
      <c r="CT27">
        <f t="shared" si="9"/>
        <v>320</v>
      </c>
      <c r="CU27">
        <v>8000</v>
      </c>
      <c r="CV27">
        <v>10500</v>
      </c>
      <c r="CW27">
        <v>10750</v>
      </c>
      <c r="CX27">
        <v>4000</v>
      </c>
      <c r="CY27">
        <v>595</v>
      </c>
      <c r="CZ27">
        <v>4.3</v>
      </c>
      <c r="DA27">
        <v>99</v>
      </c>
      <c r="DB27">
        <v>63</v>
      </c>
      <c r="DC27">
        <v>63</v>
      </c>
      <c r="DD27" s="28">
        <f t="shared" si="10"/>
        <v>0</v>
      </c>
      <c r="DF27" t="str">
        <f t="shared" si="11"/>
        <v>no</v>
      </c>
      <c r="DG27" t="s">
        <v>314</v>
      </c>
      <c r="DH27">
        <v>21.7</v>
      </c>
      <c r="DI27">
        <v>15.7</v>
      </c>
      <c r="DJ27">
        <v>1.8</v>
      </c>
      <c r="DK27">
        <v>12.8</v>
      </c>
      <c r="DL27">
        <v>8.4</v>
      </c>
      <c r="DM27">
        <v>5</v>
      </c>
      <c r="DN27">
        <v>16.8</v>
      </c>
      <c r="DO27">
        <v>2300</v>
      </c>
      <c r="DP27" s="29">
        <f>((DO27/1000)*100)/F27</f>
        <v>4.5098039215686265</v>
      </c>
      <c r="DQ27">
        <v>4110</v>
      </c>
      <c r="DR27">
        <v>602</v>
      </c>
      <c r="DS27">
        <v>5.9</v>
      </c>
      <c r="DT27">
        <v>1.03</v>
      </c>
      <c r="DU27">
        <v>1.75</v>
      </c>
      <c r="DV27">
        <v>1.97</v>
      </c>
      <c r="DW27" t="str">
        <f t="shared" si="12"/>
        <v>yes</v>
      </c>
      <c r="DX27" t="str">
        <f t="shared" si="21"/>
        <v>moderate</v>
      </c>
      <c r="DY27" t="str">
        <f>IF(OR(DV27&gt;M27*2.9, DV27 &gt; 3.9, FD27="yes"), "3", IF(DV27&gt;M27*1.9, "2", IF(OR(DV27&gt;M27*1.4, DV27&gt;(M27+0.2)), "1", "no")))</f>
        <v>1</v>
      </c>
      <c r="DZ27" t="s">
        <v>184</v>
      </c>
      <c r="EA27" t="s">
        <v>263</v>
      </c>
      <c r="EB27" t="s">
        <v>184</v>
      </c>
      <c r="EC27">
        <v>1000</v>
      </c>
      <c r="ED27" t="s">
        <v>198</v>
      </c>
      <c r="EE27" t="b">
        <v>0</v>
      </c>
      <c r="EF27">
        <v>0</v>
      </c>
      <c r="EG27">
        <v>0</v>
      </c>
      <c r="EH27">
        <v>1.2</v>
      </c>
      <c r="EI27">
        <v>1.9</v>
      </c>
      <c r="EJ27">
        <v>7.5</v>
      </c>
      <c r="EK27">
        <v>11.4</v>
      </c>
      <c r="EL27">
        <v>3.9</v>
      </c>
      <c r="EM27">
        <v>4.4000000000000004</v>
      </c>
      <c r="EN27">
        <v>6.8</v>
      </c>
      <c r="EO27">
        <v>7.5</v>
      </c>
      <c r="EP27">
        <v>5.9</v>
      </c>
      <c r="EQ27">
        <v>7.8</v>
      </c>
      <c r="ER27" t="b">
        <v>0</v>
      </c>
      <c r="ES27" s="30">
        <f t="shared" si="14"/>
        <v>5.5</v>
      </c>
      <c r="ET27" s="30">
        <f t="shared" si="15"/>
        <v>5.2999999999999989</v>
      </c>
      <c r="EU27" s="30">
        <f t="shared" si="16"/>
        <v>5.8299999999999992</v>
      </c>
      <c r="EV27" s="30" t="s">
        <v>181</v>
      </c>
      <c r="EW27" t="s">
        <v>197</v>
      </c>
      <c r="EX27" t="s">
        <v>197</v>
      </c>
      <c r="EY27" s="30" t="s">
        <v>197</v>
      </c>
      <c r="EZ27" s="30" t="s">
        <v>184</v>
      </c>
      <c r="FA27" s="30" t="s">
        <v>181</v>
      </c>
      <c r="FB27" s="34" t="s">
        <v>237</v>
      </c>
      <c r="FC27" s="30" t="s">
        <v>181</v>
      </c>
      <c r="FD27" s="30" t="s">
        <v>181</v>
      </c>
      <c r="FE27" s="30" t="s">
        <v>315</v>
      </c>
      <c r="FF27">
        <v>18</v>
      </c>
      <c r="FG27" s="30" t="s">
        <v>184</v>
      </c>
      <c r="FH27" s="28">
        <v>4</v>
      </c>
      <c r="FI27">
        <v>4</v>
      </c>
      <c r="FJ27" s="30" t="s">
        <v>184</v>
      </c>
      <c r="FK27" s="30" t="s">
        <v>181</v>
      </c>
      <c r="FL27" s="30" t="s">
        <v>181</v>
      </c>
      <c r="FM27" s="30" t="s">
        <v>316</v>
      </c>
      <c r="FN27" s="30" t="s">
        <v>181</v>
      </c>
      <c r="FO27" s="30" t="s">
        <v>181</v>
      </c>
      <c r="FP27" s="30" t="s">
        <v>181</v>
      </c>
      <c r="FQ27" s="30" t="s">
        <v>184</v>
      </c>
      <c r="FR27">
        <v>24</v>
      </c>
      <c r="FS27" s="30" t="s">
        <v>219</v>
      </c>
      <c r="FT27" s="30" t="s">
        <v>181</v>
      </c>
      <c r="FU27">
        <f t="shared" si="17"/>
        <v>1</v>
      </c>
      <c r="FV27">
        <f t="shared" si="18"/>
        <v>1</v>
      </c>
    </row>
    <row r="28" spans="1:178" ht="15.5" x14ac:dyDescent="0.35">
      <c r="A28" s="26">
        <v>2839</v>
      </c>
      <c r="B28" t="s">
        <v>178</v>
      </c>
      <c r="C28" t="s">
        <v>317</v>
      </c>
      <c r="D28" s="28">
        <v>33.041666666666664</v>
      </c>
      <c r="E28" s="28">
        <v>1</v>
      </c>
      <c r="F28">
        <v>60</v>
      </c>
      <c r="G28">
        <v>151</v>
      </c>
      <c r="H28" s="28">
        <f t="shared" si="0"/>
        <v>26.314635323012148</v>
      </c>
      <c r="I28" s="29">
        <f t="shared" si="1"/>
        <v>1.5553885295494321</v>
      </c>
      <c r="J28" s="30">
        <v>2.5</v>
      </c>
      <c r="K28">
        <v>132</v>
      </c>
      <c r="L28" t="s">
        <v>180</v>
      </c>
      <c r="M28" s="29">
        <v>0.91</v>
      </c>
      <c r="N28" s="30">
        <v>33.799999999999997</v>
      </c>
      <c r="O28" s="29">
        <v>2.61</v>
      </c>
      <c r="P28">
        <f t="shared" si="2"/>
        <v>1</v>
      </c>
      <c r="Q28">
        <f t="shared" si="2"/>
        <v>33.799999999999997</v>
      </c>
      <c r="R28">
        <f t="shared" si="2"/>
        <v>2.61</v>
      </c>
      <c r="S28" s="31">
        <f t="shared" si="19"/>
        <v>30</v>
      </c>
      <c r="T28" t="s">
        <v>184</v>
      </c>
      <c r="U28" t="s">
        <v>181</v>
      </c>
      <c r="V28" t="s">
        <v>281</v>
      </c>
      <c r="W28" t="s">
        <v>181</v>
      </c>
      <c r="X28" t="s">
        <v>181</v>
      </c>
      <c r="Y28" t="s">
        <v>183</v>
      </c>
      <c r="Z28" t="s">
        <v>184</v>
      </c>
      <c r="AA28" t="s">
        <v>181</v>
      </c>
      <c r="AB28" t="s">
        <v>181</v>
      </c>
      <c r="AC28">
        <v>0</v>
      </c>
      <c r="AD28" s="32">
        <v>43145</v>
      </c>
      <c r="AE28">
        <v>617</v>
      </c>
      <c r="AG28">
        <v>0</v>
      </c>
      <c r="AH28" s="27">
        <v>43145</v>
      </c>
      <c r="AI28" s="33">
        <v>617</v>
      </c>
      <c r="AJ28" s="27"/>
      <c r="AK28" t="s">
        <v>238</v>
      </c>
      <c r="AL28" t="s">
        <v>181</v>
      </c>
      <c r="AM28" t="s">
        <v>181</v>
      </c>
      <c r="AN28" t="s">
        <v>181</v>
      </c>
      <c r="AO28" t="s">
        <v>181</v>
      </c>
      <c r="AP28" t="s">
        <v>181</v>
      </c>
      <c r="AQ28" t="s">
        <v>181</v>
      </c>
      <c r="AR28" t="s">
        <v>181</v>
      </c>
      <c r="AS28" t="s">
        <v>181</v>
      </c>
      <c r="AT28" t="s">
        <v>181</v>
      </c>
      <c r="AU28" t="s">
        <v>184</v>
      </c>
      <c r="AV28" t="s">
        <v>181</v>
      </c>
      <c r="AW28" s="27">
        <v>39429</v>
      </c>
      <c r="AX28" s="28">
        <v>8.4833333333333325</v>
      </c>
      <c r="AY28" s="28" t="s">
        <v>185</v>
      </c>
      <c r="AZ28" s="28" t="s">
        <v>186</v>
      </c>
      <c r="BA28" s="28" t="s">
        <v>200</v>
      </c>
      <c r="BB28" s="28" t="s">
        <v>187</v>
      </c>
      <c r="BC28" s="28" t="s">
        <v>252</v>
      </c>
      <c r="BD28" s="28" t="s">
        <v>220</v>
      </c>
      <c r="BE28" s="28" t="s">
        <v>202</v>
      </c>
      <c r="BF28" t="s">
        <v>190</v>
      </c>
      <c r="BG28" s="28" t="s">
        <v>181</v>
      </c>
      <c r="BH28" s="28" t="s">
        <v>180</v>
      </c>
      <c r="BI28">
        <v>22</v>
      </c>
      <c r="BJ28">
        <v>121</v>
      </c>
      <c r="BK28" s="28">
        <f t="shared" si="3"/>
        <v>15.026296018031555</v>
      </c>
      <c r="BL28" s="29">
        <f t="shared" si="4"/>
        <v>0.86479935391665508</v>
      </c>
      <c r="BM28">
        <v>161</v>
      </c>
      <c r="BN28" s="29">
        <v>0.74</v>
      </c>
      <c r="BO28">
        <v>3</v>
      </c>
      <c r="BP28" t="s">
        <v>181</v>
      </c>
      <c r="BQ28">
        <v>0</v>
      </c>
      <c r="BR28" t="s">
        <v>184</v>
      </c>
      <c r="BS28" t="s">
        <v>318</v>
      </c>
      <c r="BT28">
        <v>0</v>
      </c>
      <c r="BU28">
        <v>15</v>
      </c>
      <c r="BV28" t="s">
        <v>192</v>
      </c>
      <c r="BW28">
        <v>5</v>
      </c>
      <c r="BX28">
        <v>0</v>
      </c>
      <c r="BY28" t="s">
        <v>319</v>
      </c>
      <c r="BZ28" t="s">
        <v>320</v>
      </c>
      <c r="CA28" t="s">
        <v>205</v>
      </c>
      <c r="CB28">
        <v>0</v>
      </c>
      <c r="CC28">
        <v>0</v>
      </c>
      <c r="CD28">
        <f t="shared" si="5"/>
        <v>255</v>
      </c>
      <c r="CE28">
        <f>SUM((IF(D28&lt;40.1,0,(IF(D28&gt;60,3,1)))),(IF(S28&lt;15.1,0,IF(15&lt;S28&lt;25.1,6,IF(25&lt;S28&lt;35.1,11,16)))),(IF(E28=1,0,5)),(IF(CQ28&lt;601,0,1)),(IF(AX28&lt;40.1,0,(IF(AX28&gt;60,2,1)))))</f>
        <v>16</v>
      </c>
      <c r="CF28">
        <f>(IF(AX28&gt;70,3,0))+(IF(10&lt;AX28&lt;20,-2,0))+(IF(BD28="Cerebrovascular",2,0))+(IF(BN28&gt;1.5,2,0))+(IF(CQ28&lt;360,-3,0))+(IF(D28&gt;70,4,0))+(IF(H28&gt;35,2,0))+(IF(E28=2,9,0))+(IF(E28=3,14,0))+(IF(T28="yes",2,0))+(IF(J28&lt;2,2,0))+(IF(U28="yes",3,0))+(IF(V28="hospital",3,0))+(IF(V28="ICU",6,0))+(IF(S28&gt;29,4,0))+(IF(W28="yes",9,0))+(IF(X28="yes",2,0))+(IF(AA28="yes",5,0))+(IF(AB28="yes",6,0))+(IF(Z28="yes",3,0))</f>
        <v>12</v>
      </c>
      <c r="CG28" s="29">
        <f>EXP((IF(39&lt;AX28&lt;50,0.154,0))+(IF(49&lt;AX28&lt;60,0.274,0))+(IF(59&lt;AX28&lt;70,0.424,0))+(IF(AX28&gt;69,0.501,0))+(IF(BD28="anoxia",0.079,0))+(IF(BD28="Cerebrovascular",0.145,0))+(IF(BD28="other",0.184,0))+(IF(BB28="African",0.176,0))+(IF(BB28="Other",0.126,0))+(IF(AY28="DCD",0.411,0))+(IF(AZ28="other",0.422,0))+(0.066*((170-BJ28)/10)+(IF(BE28="regional",0.105,0.244))+(0.01*(CQ28/60))))</f>
        <v>1.8705515489355609</v>
      </c>
      <c r="CH28">
        <v>27</v>
      </c>
      <c r="CI28">
        <v>13</v>
      </c>
      <c r="CJ28">
        <v>216</v>
      </c>
      <c r="CK28">
        <v>65</v>
      </c>
      <c r="CL28">
        <v>5</v>
      </c>
      <c r="CM28">
        <v>27</v>
      </c>
      <c r="CN28">
        <v>30</v>
      </c>
      <c r="CO28" t="s">
        <v>196</v>
      </c>
      <c r="CP28">
        <v>43</v>
      </c>
      <c r="CQ28" s="28">
        <f t="shared" si="22"/>
        <v>353</v>
      </c>
      <c r="CR28">
        <f t="shared" si="7"/>
        <v>30</v>
      </c>
      <c r="CS28">
        <f t="shared" si="8"/>
        <v>57</v>
      </c>
      <c r="CT28">
        <f t="shared" si="9"/>
        <v>383</v>
      </c>
      <c r="CU28">
        <v>3750</v>
      </c>
      <c r="CV28">
        <v>5000</v>
      </c>
      <c r="CW28">
        <v>7000</v>
      </c>
      <c r="CX28">
        <v>1250</v>
      </c>
      <c r="CY28">
        <v>366</v>
      </c>
      <c r="CZ28">
        <v>2.5</v>
      </c>
      <c r="DA28">
        <v>29</v>
      </c>
      <c r="DB28">
        <v>57</v>
      </c>
      <c r="DC28">
        <v>50</v>
      </c>
      <c r="DD28" s="28">
        <f t="shared" si="10"/>
        <v>12.280701754385959</v>
      </c>
      <c r="DF28" t="str">
        <f t="shared" si="11"/>
        <v>no</v>
      </c>
      <c r="DG28" t="s">
        <v>321</v>
      </c>
      <c r="DH28">
        <v>10</v>
      </c>
      <c r="DI28">
        <v>10</v>
      </c>
      <c r="DJ28">
        <v>0</v>
      </c>
      <c r="DK28">
        <v>5.7</v>
      </c>
      <c r="DL28" t="s">
        <v>197</v>
      </c>
      <c r="DM28">
        <v>4.3</v>
      </c>
      <c r="DN28">
        <v>21.3</v>
      </c>
      <c r="DO28">
        <v>690</v>
      </c>
      <c r="DP28" s="29">
        <f>((DO28/1000)*100)/F28</f>
        <v>1.1499999999999999</v>
      </c>
      <c r="DQ28">
        <v>593</v>
      </c>
      <c r="DR28">
        <v>255</v>
      </c>
      <c r="DS28">
        <v>5.2</v>
      </c>
      <c r="DT28">
        <v>1.0900000000000001</v>
      </c>
      <c r="DU28">
        <v>1.58</v>
      </c>
      <c r="DV28">
        <v>2.36</v>
      </c>
      <c r="DW28" t="str">
        <f t="shared" si="12"/>
        <v>no</v>
      </c>
      <c r="DX28" t="str">
        <f t="shared" si="21"/>
        <v>no</v>
      </c>
      <c r="DY28" t="str">
        <f>IF(OR(DV28&gt;M28*2.9, DV28 &gt; 3.9, FD28="yes"), "3", IF(DV28&gt;M28*1.9, "2", IF(OR(DV28&gt;M28*1.4, DV28&gt;(M28+0.2)), "1", "no")))</f>
        <v>2</v>
      </c>
      <c r="DZ28" t="s">
        <v>184</v>
      </c>
      <c r="EA28" t="s">
        <v>263</v>
      </c>
      <c r="EB28" t="s">
        <v>184</v>
      </c>
      <c r="EC28">
        <v>750</v>
      </c>
      <c r="ED28" t="s">
        <v>198</v>
      </c>
      <c r="EE28" t="b">
        <v>0</v>
      </c>
      <c r="EF28">
        <v>3</v>
      </c>
      <c r="EG28">
        <v>4.5999999999999996</v>
      </c>
      <c r="EH28">
        <v>5.2</v>
      </c>
      <c r="EI28">
        <v>5</v>
      </c>
      <c r="EJ28">
        <v>5</v>
      </c>
      <c r="EK28">
        <v>8.1</v>
      </c>
      <c r="EL28">
        <v>9.1</v>
      </c>
      <c r="EM28">
        <v>7</v>
      </c>
      <c r="EN28">
        <v>5</v>
      </c>
      <c r="EO28" t="b">
        <v>0</v>
      </c>
      <c r="EP28" t="b">
        <v>0</v>
      </c>
      <c r="EQ28" t="b">
        <v>0</v>
      </c>
      <c r="ER28" t="b">
        <v>0</v>
      </c>
      <c r="ES28" s="30">
        <f t="shared" si="14"/>
        <v>5.1499999999999995</v>
      </c>
      <c r="ET28" s="30">
        <f t="shared" si="15"/>
        <v>5.7777777777777777</v>
      </c>
      <c r="EU28" s="30">
        <f t="shared" si="16"/>
        <v>5.7777777777777777</v>
      </c>
      <c r="EV28" s="30" t="s">
        <v>181</v>
      </c>
      <c r="EW28" t="s">
        <v>197</v>
      </c>
      <c r="EX28" t="s">
        <v>197</v>
      </c>
      <c r="EY28" s="30" t="s">
        <v>197</v>
      </c>
      <c r="EZ28" s="30" t="s">
        <v>181</v>
      </c>
      <c r="FA28" s="30" t="s">
        <v>181</v>
      </c>
      <c r="FB28" s="34">
        <v>2</v>
      </c>
      <c r="FC28" s="30" t="s">
        <v>184</v>
      </c>
      <c r="FD28" s="30" t="s">
        <v>181</v>
      </c>
      <c r="FE28" s="30" t="s">
        <v>181</v>
      </c>
      <c r="FF28">
        <v>4</v>
      </c>
      <c r="FG28" s="30" t="s">
        <v>181</v>
      </c>
      <c r="FH28" s="30" t="s">
        <v>197</v>
      </c>
      <c r="FI28" s="30" t="s">
        <v>197</v>
      </c>
      <c r="FJ28" s="30" t="s">
        <v>181</v>
      </c>
      <c r="FK28" s="30" t="s">
        <v>181</v>
      </c>
      <c r="FL28" s="30" t="s">
        <v>181</v>
      </c>
      <c r="FM28" s="30" t="s">
        <v>181</v>
      </c>
      <c r="FN28" s="30" t="s">
        <v>181</v>
      </c>
      <c r="FO28" s="30" t="s">
        <v>181</v>
      </c>
      <c r="FP28" s="30" t="s">
        <v>181</v>
      </c>
      <c r="FQ28" s="30" t="s">
        <v>181</v>
      </c>
      <c r="FR28">
        <v>15</v>
      </c>
      <c r="FS28" s="30" t="s">
        <v>322</v>
      </c>
      <c r="FT28" s="30" t="s">
        <v>181</v>
      </c>
      <c r="FU28">
        <f t="shared" si="17"/>
        <v>0</v>
      </c>
      <c r="FV28">
        <f t="shared" si="18"/>
        <v>0</v>
      </c>
    </row>
    <row r="29" spans="1:178" ht="15.5" x14ac:dyDescent="0.35">
      <c r="A29" s="26">
        <v>2840</v>
      </c>
      <c r="B29" t="s">
        <v>251</v>
      </c>
      <c r="C29" t="s">
        <v>179</v>
      </c>
      <c r="D29" s="28">
        <v>65.713888888888889</v>
      </c>
      <c r="E29" s="28">
        <v>1</v>
      </c>
      <c r="F29">
        <v>77</v>
      </c>
      <c r="G29">
        <v>179</v>
      </c>
      <c r="H29" s="28">
        <f t="shared" si="0"/>
        <v>24.031709372366656</v>
      </c>
      <c r="I29" s="29">
        <f t="shared" si="1"/>
        <v>1.9563354708869756</v>
      </c>
      <c r="J29" s="30">
        <v>4.5999999999999996</v>
      </c>
      <c r="K29">
        <v>142</v>
      </c>
      <c r="L29" t="s">
        <v>180</v>
      </c>
      <c r="M29" s="29">
        <v>0.89</v>
      </c>
      <c r="N29" s="30">
        <v>0.7</v>
      </c>
      <c r="O29" s="29">
        <v>1.1299999999999999</v>
      </c>
      <c r="P29">
        <f t="shared" si="2"/>
        <v>1</v>
      </c>
      <c r="Q29">
        <f t="shared" si="2"/>
        <v>1</v>
      </c>
      <c r="R29">
        <f t="shared" si="2"/>
        <v>1.1299999999999999</v>
      </c>
      <c r="S29" s="31">
        <f t="shared" si="19"/>
        <v>8</v>
      </c>
      <c r="T29" t="s">
        <v>184</v>
      </c>
      <c r="U29" t="s">
        <v>181</v>
      </c>
      <c r="V29" t="s">
        <v>182</v>
      </c>
      <c r="W29" t="s">
        <v>181</v>
      </c>
      <c r="X29" t="s">
        <v>181</v>
      </c>
      <c r="Y29" t="s">
        <v>183</v>
      </c>
      <c r="Z29" t="s">
        <v>181</v>
      </c>
      <c r="AA29" t="s">
        <v>181</v>
      </c>
      <c r="AB29" t="s">
        <v>181</v>
      </c>
      <c r="AC29">
        <v>0</v>
      </c>
      <c r="AD29" s="27">
        <v>43265</v>
      </c>
      <c r="AE29">
        <v>732</v>
      </c>
      <c r="AG29">
        <v>0</v>
      </c>
      <c r="AH29" s="27">
        <v>43265</v>
      </c>
      <c r="AI29" s="33">
        <v>732</v>
      </c>
      <c r="AJ29" s="27"/>
      <c r="AK29" t="s">
        <v>323</v>
      </c>
      <c r="AL29" t="s">
        <v>184</v>
      </c>
      <c r="AM29" t="s">
        <v>181</v>
      </c>
      <c r="AN29" t="s">
        <v>184</v>
      </c>
      <c r="AO29" t="s">
        <v>184</v>
      </c>
      <c r="AP29" t="s">
        <v>181</v>
      </c>
      <c r="AQ29" t="s">
        <v>181</v>
      </c>
      <c r="AR29" t="s">
        <v>181</v>
      </c>
      <c r="AS29" t="s">
        <v>181</v>
      </c>
      <c r="AT29" t="s">
        <v>181</v>
      </c>
      <c r="AU29" t="s">
        <v>181</v>
      </c>
      <c r="AV29" t="s">
        <v>181</v>
      </c>
      <c r="AW29" s="27">
        <v>15391</v>
      </c>
      <c r="AX29" s="28">
        <v>74.313888888888883</v>
      </c>
      <c r="AY29" s="28" t="s">
        <v>185</v>
      </c>
      <c r="AZ29" s="28" t="s">
        <v>186</v>
      </c>
      <c r="BA29" s="28" t="s">
        <v>200</v>
      </c>
      <c r="BB29" s="28" t="s">
        <v>187</v>
      </c>
      <c r="BC29" s="28" t="s">
        <v>179</v>
      </c>
      <c r="BD29" s="28" t="s">
        <v>276</v>
      </c>
      <c r="BE29" s="28" t="s">
        <v>189</v>
      </c>
      <c r="BF29" t="s">
        <v>190</v>
      </c>
      <c r="BG29" s="28" t="s">
        <v>181</v>
      </c>
      <c r="BH29" s="28" t="s">
        <v>180</v>
      </c>
      <c r="BI29">
        <v>75</v>
      </c>
      <c r="BJ29">
        <v>164</v>
      </c>
      <c r="BK29" s="28">
        <f t="shared" si="3"/>
        <v>27.885187388459251</v>
      </c>
      <c r="BL29" s="29">
        <f t="shared" si="4"/>
        <v>1.8156375267392824</v>
      </c>
      <c r="BM29">
        <v>152</v>
      </c>
      <c r="BN29" s="29">
        <v>0.82</v>
      </c>
      <c r="BO29">
        <v>1</v>
      </c>
      <c r="BP29" t="s">
        <v>184</v>
      </c>
      <c r="BQ29">
        <v>30</v>
      </c>
      <c r="BR29" t="s">
        <v>184</v>
      </c>
      <c r="BS29" t="s">
        <v>191</v>
      </c>
      <c r="BT29">
        <v>2</v>
      </c>
      <c r="BU29">
        <v>10</v>
      </c>
      <c r="BV29" t="s">
        <v>192</v>
      </c>
      <c r="BW29">
        <v>1</v>
      </c>
      <c r="BX29">
        <v>0</v>
      </c>
      <c r="BY29" t="s">
        <v>324</v>
      </c>
      <c r="BZ29" t="s">
        <v>194</v>
      </c>
      <c r="CA29" t="s">
        <v>205</v>
      </c>
      <c r="CB29">
        <v>0</v>
      </c>
      <c r="CC29">
        <v>0</v>
      </c>
      <c r="CD29">
        <f t="shared" si="5"/>
        <v>595</v>
      </c>
      <c r="CE29">
        <f>SUM((IF(D29&lt;40.1,0,(IF(D29&gt;60,3,1)))),(IF(S29&lt;15.1,0,IF(15&lt;S29&lt;25.1,6,IF(25&lt;S29&lt;35.1,11,16)))),(IF(E29=1,0,5)),(IF(CQ29&lt;601,0,1)),(IF(AX29&lt;40.1,0,(IF(AX29&gt;60,2,1)))))</f>
        <v>5</v>
      </c>
      <c r="CF29">
        <f>(IF(AX29&gt;70,3,0))+(IF(10&lt;AX29&lt;20,-2,0))+(IF(BD29="Cerebrovascular",2,0))+(IF(BN29&gt;1.5,2,0))+(IF(CQ29&lt;360,-3,0))+(IF(D29&gt;70,4,0))+(IF(H29&gt;35,2,0))+(IF(E29=2,9,0))+(IF(E29=3,14,0))+(IF(T29="yes",2,0))+(IF(J29&lt;2,2,0))+(IF(U29="yes",3,0))+(IF(V29="hospital",3,0))+(IF(V29="ICU",6,0))+(IF(S29&gt;29,4,0))+(IF(W29="yes",9,0))+(IF(X29="yes",2,0))+(IF(AA29="yes",5,0))+(IF(AB29="yes",6,0))+(IF(Z29="yes",3,0))</f>
        <v>5</v>
      </c>
      <c r="CG29" s="29">
        <f>EXP((IF(39&lt;AX29&lt;50,0.154,0))+(IF(49&lt;AX29&lt;60,0.274,0))+(IF(59&lt;AX29&lt;70,0.424,0))+(IF(AX29&gt;69,0.501,0))+(IF(BD29="anoxia",0.079,0))+(IF(BD29="Cerebrovascular",0.145,0))+(IF(BD29="other",0.184,0))+(IF(BB29="African",0.176,0))+(IF(BB29="Other",0.126,0))+(IF(AY29="DCD",0.411,0))+(IF(AZ29="other",0.422,0))+(0.066*((170-BJ29)/10)+(IF(BE29="regional",0.105,0.244))+(0.01*(CQ29/60))))</f>
        <v>2.2072925338239919</v>
      </c>
      <c r="CH29">
        <v>56</v>
      </c>
      <c r="CI29">
        <v>14</v>
      </c>
      <c r="CJ29">
        <v>152</v>
      </c>
      <c r="CK29">
        <v>120</v>
      </c>
      <c r="CL29">
        <v>5</v>
      </c>
      <c r="CM29">
        <v>56</v>
      </c>
      <c r="CN29">
        <v>29</v>
      </c>
      <c r="CO29" t="s">
        <v>196</v>
      </c>
      <c r="CP29">
        <v>29</v>
      </c>
      <c r="CQ29" s="28">
        <f t="shared" si="22"/>
        <v>403</v>
      </c>
      <c r="CR29">
        <f t="shared" si="7"/>
        <v>29</v>
      </c>
      <c r="CS29">
        <f t="shared" si="8"/>
        <v>85</v>
      </c>
      <c r="CT29">
        <f t="shared" si="9"/>
        <v>432</v>
      </c>
      <c r="CU29">
        <v>1000</v>
      </c>
      <c r="CV29">
        <v>1000</v>
      </c>
      <c r="CW29">
        <v>11500</v>
      </c>
      <c r="CX29">
        <v>2500</v>
      </c>
      <c r="CY29">
        <v>370</v>
      </c>
      <c r="CZ29">
        <v>3.5</v>
      </c>
      <c r="DA29">
        <v>31</v>
      </c>
      <c r="DB29">
        <v>65</v>
      </c>
      <c r="DC29">
        <v>77</v>
      </c>
      <c r="DD29" s="28">
        <f t="shared" si="10"/>
        <v>-18.461538461538467</v>
      </c>
      <c r="DF29" t="str">
        <f t="shared" si="11"/>
        <v>no</v>
      </c>
      <c r="DG29" t="s">
        <v>325</v>
      </c>
      <c r="DH29">
        <v>23.1</v>
      </c>
      <c r="DI29">
        <v>16.3</v>
      </c>
      <c r="DJ29">
        <v>0.9</v>
      </c>
      <c r="DK29">
        <v>3.5</v>
      </c>
      <c r="DL29">
        <v>6.4</v>
      </c>
      <c r="DM29">
        <v>6.9</v>
      </c>
      <c r="DN29">
        <v>30</v>
      </c>
      <c r="DO29">
        <v>1150</v>
      </c>
      <c r="DP29" s="29">
        <f>((DO29/1000)*100)/F29</f>
        <v>1.4935064935064932</v>
      </c>
      <c r="DQ29">
        <v>735</v>
      </c>
      <c r="DR29">
        <v>343</v>
      </c>
      <c r="DS29">
        <v>1.8</v>
      </c>
      <c r="DT29">
        <v>1.22</v>
      </c>
      <c r="DU29">
        <v>0.99</v>
      </c>
      <c r="DV29">
        <v>0.99</v>
      </c>
      <c r="DW29" t="str">
        <f t="shared" si="12"/>
        <v>no</v>
      </c>
      <c r="DX29" t="str">
        <f t="shared" si="21"/>
        <v>no</v>
      </c>
      <c r="DY29" t="str">
        <f>IF(OR(DV29&gt;M29*2.9, DV29 &gt; 3.9, FD29="yes"), "3", IF(DV29&gt;M29*1.9, "2", IF(OR(DV29&gt;M29*1.4, DV29&gt;(M29+0.2)), "1", "no")))</f>
        <v>no</v>
      </c>
      <c r="DZ29" t="s">
        <v>181</v>
      </c>
      <c r="EA29" t="s">
        <v>197</v>
      </c>
      <c r="EB29" t="s">
        <v>184</v>
      </c>
      <c r="EC29">
        <v>1000</v>
      </c>
      <c r="ED29" t="s">
        <v>198</v>
      </c>
      <c r="EE29" t="b">
        <v>0</v>
      </c>
      <c r="EF29">
        <v>9.1999999999999993</v>
      </c>
      <c r="EG29">
        <v>9.6999999999999993</v>
      </c>
      <c r="EH29">
        <v>14.1</v>
      </c>
      <c r="EI29">
        <v>15.6</v>
      </c>
      <c r="EJ29">
        <v>14.3</v>
      </c>
      <c r="EK29">
        <v>15.1</v>
      </c>
      <c r="EL29">
        <v>6.3</v>
      </c>
      <c r="EM29">
        <v>5.2</v>
      </c>
      <c r="EN29" t="b">
        <v>0</v>
      </c>
      <c r="EO29" t="b">
        <v>0</v>
      </c>
      <c r="EP29" t="b">
        <v>0</v>
      </c>
      <c r="EQ29" t="b">
        <v>0</v>
      </c>
      <c r="ER29" t="b">
        <v>0</v>
      </c>
      <c r="ES29" s="30">
        <f t="shared" si="14"/>
        <v>13</v>
      </c>
      <c r="ET29" s="30">
        <f t="shared" si="15"/>
        <v>11.1875</v>
      </c>
      <c r="EU29" s="30">
        <f t="shared" si="16"/>
        <v>11.1875</v>
      </c>
      <c r="EV29" s="30" t="s">
        <v>181</v>
      </c>
      <c r="EW29" t="s">
        <v>197</v>
      </c>
      <c r="EX29" t="s">
        <v>197</v>
      </c>
      <c r="EY29" s="30" t="s">
        <v>197</v>
      </c>
      <c r="EZ29" s="30" t="s">
        <v>181</v>
      </c>
      <c r="FA29" s="30" t="s">
        <v>181</v>
      </c>
      <c r="FB29" s="34">
        <v>2</v>
      </c>
      <c r="FC29" s="30" t="s">
        <v>181</v>
      </c>
      <c r="FD29" s="30" t="s">
        <v>181</v>
      </c>
      <c r="FE29" s="30" t="s">
        <v>181</v>
      </c>
      <c r="FF29">
        <v>3</v>
      </c>
      <c r="FG29" s="30" t="s">
        <v>181</v>
      </c>
      <c r="FH29" s="30" t="s">
        <v>197</v>
      </c>
      <c r="FI29" s="30" t="s">
        <v>197</v>
      </c>
      <c r="FJ29" s="30" t="s">
        <v>181</v>
      </c>
      <c r="FK29" s="30" t="s">
        <v>181</v>
      </c>
      <c r="FL29" s="30" t="s">
        <v>181</v>
      </c>
      <c r="FM29" s="30" t="s">
        <v>181</v>
      </c>
      <c r="FN29" s="30" t="s">
        <v>181</v>
      </c>
      <c r="FO29" s="30" t="s">
        <v>181</v>
      </c>
      <c r="FP29" s="30" t="s">
        <v>181</v>
      </c>
      <c r="FQ29" s="30" t="s">
        <v>181</v>
      </c>
      <c r="FR29">
        <v>11</v>
      </c>
      <c r="FS29" s="30" t="s">
        <v>326</v>
      </c>
      <c r="FT29" s="30" t="s">
        <v>184</v>
      </c>
      <c r="FU29">
        <f t="shared" si="17"/>
        <v>0</v>
      </c>
      <c r="FV29">
        <f t="shared" si="18"/>
        <v>1</v>
      </c>
    </row>
    <row r="30" spans="1:178" ht="15.5" x14ac:dyDescent="0.35">
      <c r="A30" s="26">
        <v>2841</v>
      </c>
      <c r="B30" t="s">
        <v>200</v>
      </c>
      <c r="C30" t="s">
        <v>179</v>
      </c>
      <c r="D30" s="28">
        <v>45.06666666666667</v>
      </c>
      <c r="E30" s="28">
        <v>1</v>
      </c>
      <c r="F30">
        <v>72</v>
      </c>
      <c r="G30">
        <v>174</v>
      </c>
      <c r="H30" s="28">
        <f t="shared" si="0"/>
        <v>23.781212841854934</v>
      </c>
      <c r="I30" s="29">
        <f t="shared" si="1"/>
        <v>1.8626482110907743</v>
      </c>
      <c r="J30" s="30">
        <v>4.0999999999999996</v>
      </c>
      <c r="K30">
        <v>140</v>
      </c>
      <c r="L30" t="s">
        <v>180</v>
      </c>
      <c r="M30" s="29">
        <v>4</v>
      </c>
      <c r="N30" s="30">
        <v>0.5</v>
      </c>
      <c r="O30" s="29">
        <v>1.27</v>
      </c>
      <c r="P30">
        <f t="shared" si="2"/>
        <v>4</v>
      </c>
      <c r="Q30">
        <f t="shared" si="2"/>
        <v>1</v>
      </c>
      <c r="R30">
        <f t="shared" si="2"/>
        <v>1.27</v>
      </c>
      <c r="S30" s="31">
        <f t="shared" si="19"/>
        <v>22</v>
      </c>
      <c r="T30" t="s">
        <v>181</v>
      </c>
      <c r="U30" t="s">
        <v>181</v>
      </c>
      <c r="V30" t="s">
        <v>182</v>
      </c>
      <c r="W30" t="s">
        <v>181</v>
      </c>
      <c r="X30" t="s">
        <v>181</v>
      </c>
      <c r="Y30" t="s">
        <v>183</v>
      </c>
      <c r="Z30" t="s">
        <v>184</v>
      </c>
      <c r="AA30" t="s">
        <v>181</v>
      </c>
      <c r="AB30" t="s">
        <v>181</v>
      </c>
      <c r="AC30">
        <v>0</v>
      </c>
      <c r="AD30" s="27">
        <v>43265</v>
      </c>
      <c r="AE30">
        <v>730</v>
      </c>
      <c r="AG30">
        <v>0</v>
      </c>
      <c r="AH30" s="27">
        <v>43265</v>
      </c>
      <c r="AI30" s="33">
        <v>730</v>
      </c>
      <c r="AJ30" s="27"/>
      <c r="AK30" t="s">
        <v>311</v>
      </c>
      <c r="AL30" t="s">
        <v>181</v>
      </c>
      <c r="AM30" t="s">
        <v>181</v>
      </c>
      <c r="AN30" t="s">
        <v>181</v>
      </c>
      <c r="AO30" t="s">
        <v>181</v>
      </c>
      <c r="AP30" t="s">
        <v>181</v>
      </c>
      <c r="AQ30" t="s">
        <v>181</v>
      </c>
      <c r="AR30" t="s">
        <v>181</v>
      </c>
      <c r="AS30" t="s">
        <v>181</v>
      </c>
      <c r="AT30" t="s">
        <v>181</v>
      </c>
      <c r="AU30" t="s">
        <v>181</v>
      </c>
      <c r="AV30" t="s">
        <v>181</v>
      </c>
      <c r="AW30" s="27">
        <v>26233</v>
      </c>
      <c r="AX30" s="28">
        <v>44.630555555555553</v>
      </c>
      <c r="AY30" s="28" t="s">
        <v>185</v>
      </c>
      <c r="AZ30" s="28" t="s">
        <v>186</v>
      </c>
      <c r="BA30" s="28" t="s">
        <v>200</v>
      </c>
      <c r="BB30" s="28" t="s">
        <v>187</v>
      </c>
      <c r="BC30" s="28" t="s">
        <v>179</v>
      </c>
      <c r="BD30" s="28" t="s">
        <v>188</v>
      </c>
      <c r="BE30" s="28" t="s">
        <v>189</v>
      </c>
      <c r="BF30" t="s">
        <v>190</v>
      </c>
      <c r="BG30" s="28" t="s">
        <v>181</v>
      </c>
      <c r="BH30" s="28" t="s">
        <v>180</v>
      </c>
      <c r="BI30">
        <v>83</v>
      </c>
      <c r="BJ30">
        <v>176</v>
      </c>
      <c r="BK30" s="28">
        <f t="shared" si="3"/>
        <v>26.794938016528924</v>
      </c>
      <c r="BL30" s="29">
        <f t="shared" si="4"/>
        <v>1.9951299912371707</v>
      </c>
      <c r="BM30">
        <v>152</v>
      </c>
      <c r="BN30" s="29">
        <v>1.4</v>
      </c>
      <c r="BO30">
        <v>1</v>
      </c>
      <c r="BP30" t="s">
        <v>184</v>
      </c>
      <c r="BQ30">
        <v>35</v>
      </c>
      <c r="BR30" t="s">
        <v>184</v>
      </c>
      <c r="BS30" t="s">
        <v>191</v>
      </c>
      <c r="BT30">
        <v>5</v>
      </c>
      <c r="BU30">
        <v>70</v>
      </c>
      <c r="BV30" t="s">
        <v>203</v>
      </c>
      <c r="BW30">
        <v>20</v>
      </c>
      <c r="BX30">
        <v>0</v>
      </c>
      <c r="BY30" t="s">
        <v>327</v>
      </c>
      <c r="BZ30" t="s">
        <v>328</v>
      </c>
      <c r="CA30" t="s">
        <v>205</v>
      </c>
      <c r="CB30">
        <v>0</v>
      </c>
      <c r="CC30">
        <v>0</v>
      </c>
      <c r="CD30">
        <f t="shared" si="5"/>
        <v>982</v>
      </c>
      <c r="CE30">
        <f>SUM((IF(D30&lt;40.1,0,(IF(D30&gt;60,3,1)))),(IF(S30&lt;15.1,0,IF(15&lt;S30&lt;25.1,6,IF(25&lt;S30&lt;35.1,11,16)))),(IF(E30=1,0,5)),(IF(CQ30&lt;601,0,1)),(IF(AX30&lt;40.1,0,(IF(AX30&gt;60,2,1)))))</f>
        <v>18</v>
      </c>
      <c r="CF30">
        <f>(IF(AX30&gt;70,3,0))+(IF(10&lt;AX30&lt;20,-2,0))+(IF(BD30="Cerebrovascular",2,0))+(IF(BN30&gt;1.5,2,0))+(IF(CQ30&lt;360,-3,0))+(IF(D30&gt;70,4,0))+(IF(H30&gt;35,2,0))+(IF(E30=2,9,0))+(IF(E30=3,14,0))+(IF(T30="yes",2,0))+(IF(J30&lt;2,2,0))+(IF(U30="yes",3,0))+(IF(V30="hospital",3,0))+(IF(V30="ICU",6,0))+(IF(S30&gt;29,4,0))+(IF(W30="yes",9,0))+(IF(X30="yes",2,0))+(IF(AA30="yes",5,0))+(IF(AB30="yes",6,0))+(IF(Z30="yes",3,0))</f>
        <v>2</v>
      </c>
      <c r="CG30" s="29">
        <f>EXP((IF(39&lt;AX30&lt;50,0.154,0))+(IF(49&lt;AX30&lt;60,0.274,0))+(IF(59&lt;AX30&lt;70,0.424,0))+(IF(AX30&gt;69,0.501,0))+(IF(BD30="anoxia",0.079,0))+(IF(BD30="Cerebrovascular",0.145,0))+(IF(BD30="other",0.184,0))+(IF(BB30="African",0.176,0))+(IF(BB30="Other",0.126,0))+(IF(AY30="DCD",0.411,0))+(IF(AZ30="other",0.422,0))+(0.066*((170-BJ30)/10)+(IF(BE30="regional",0.105,0.244))+(0.01*(CQ30/60))))</f>
        <v>1.2768549703428125</v>
      </c>
      <c r="CH30">
        <v>29</v>
      </c>
      <c r="CI30">
        <v>10</v>
      </c>
      <c r="CJ30">
        <v>63</v>
      </c>
      <c r="CK30">
        <v>95</v>
      </c>
      <c r="CL30">
        <v>2</v>
      </c>
      <c r="CM30">
        <v>5</v>
      </c>
      <c r="CN30">
        <v>29</v>
      </c>
      <c r="CO30" t="s">
        <v>196</v>
      </c>
      <c r="CP30">
        <v>29</v>
      </c>
      <c r="CQ30" s="28">
        <f t="shared" si="22"/>
        <v>204</v>
      </c>
      <c r="CR30">
        <f t="shared" si="7"/>
        <v>29</v>
      </c>
      <c r="CS30">
        <f t="shared" si="8"/>
        <v>58</v>
      </c>
      <c r="CT30">
        <f t="shared" si="9"/>
        <v>233</v>
      </c>
      <c r="CU30">
        <v>1750</v>
      </c>
      <c r="CV30">
        <v>2000</v>
      </c>
      <c r="CW30">
        <v>8500</v>
      </c>
      <c r="CX30">
        <v>2500</v>
      </c>
      <c r="CY30">
        <v>568</v>
      </c>
      <c r="CZ30">
        <v>1.5</v>
      </c>
      <c r="DA30">
        <v>26</v>
      </c>
      <c r="DB30">
        <v>73</v>
      </c>
      <c r="DC30">
        <v>63</v>
      </c>
      <c r="DD30" s="28">
        <f t="shared" si="10"/>
        <v>13.698630136986296</v>
      </c>
      <c r="DF30" t="str">
        <f t="shared" si="11"/>
        <v>no</v>
      </c>
      <c r="DG30" t="s">
        <v>329</v>
      </c>
      <c r="DH30">
        <v>21.4</v>
      </c>
      <c r="DI30">
        <v>6.3</v>
      </c>
      <c r="DJ30">
        <v>8.1999999999999993</v>
      </c>
      <c r="DK30">
        <v>9.4</v>
      </c>
      <c r="DL30">
        <v>4.9000000000000004</v>
      </c>
      <c r="DM30" t="s">
        <v>197</v>
      </c>
      <c r="DN30">
        <v>17.8</v>
      </c>
      <c r="DO30">
        <v>1620</v>
      </c>
      <c r="DP30" s="29">
        <f>((DO30/1000)*100)/F30</f>
        <v>2.25</v>
      </c>
      <c r="DQ30">
        <v>970</v>
      </c>
      <c r="DR30">
        <v>774</v>
      </c>
      <c r="DS30">
        <v>1.4</v>
      </c>
      <c r="DT30">
        <v>1.1299999999999999</v>
      </c>
      <c r="DU30">
        <v>4.5999999999999996</v>
      </c>
      <c r="DV30">
        <v>4.5999999999999996</v>
      </c>
      <c r="DW30" t="str">
        <f t="shared" si="12"/>
        <v>no</v>
      </c>
      <c r="DX30" t="str">
        <f t="shared" si="21"/>
        <v>no</v>
      </c>
      <c r="DY30" t="str">
        <f>IF(OR(DV30&gt;M30*2.9, DV30 &gt; 3.9, FD30="yes"), "3", IF(DV30&gt;M30*1.9, "2", IF(OR(DV30&gt;M30*1.4, DV30&gt;(M30+0.2)), "1", "no")))</f>
        <v>3</v>
      </c>
      <c r="DZ30" t="s">
        <v>184</v>
      </c>
      <c r="EA30" t="s">
        <v>263</v>
      </c>
      <c r="EB30" t="s">
        <v>184</v>
      </c>
      <c r="EC30">
        <v>1000</v>
      </c>
      <c r="ED30" t="s">
        <v>198</v>
      </c>
      <c r="EE30" t="b">
        <v>0</v>
      </c>
      <c r="EF30">
        <v>26.2</v>
      </c>
      <c r="EG30">
        <v>18</v>
      </c>
      <c r="EH30">
        <v>9.1999999999999993</v>
      </c>
      <c r="EI30">
        <v>4</v>
      </c>
      <c r="EJ30">
        <v>3.1</v>
      </c>
      <c r="EK30">
        <v>5.9</v>
      </c>
      <c r="EL30">
        <v>12.6</v>
      </c>
      <c r="EM30">
        <v>8.1999999999999993</v>
      </c>
      <c r="EN30">
        <v>7.5</v>
      </c>
      <c r="EO30">
        <v>6.6</v>
      </c>
      <c r="EP30">
        <v>8.1</v>
      </c>
      <c r="EQ30" t="b">
        <v>0</v>
      </c>
      <c r="ER30" t="b">
        <v>0</v>
      </c>
      <c r="ES30" s="30">
        <f t="shared" si="14"/>
        <v>11.066666666666668</v>
      </c>
      <c r="ET30" s="30">
        <f t="shared" si="15"/>
        <v>10.522222222222222</v>
      </c>
      <c r="EU30" s="30">
        <f t="shared" si="16"/>
        <v>9.9454545454545453</v>
      </c>
      <c r="EV30" s="30" t="s">
        <v>181</v>
      </c>
      <c r="EW30" t="s">
        <v>197</v>
      </c>
      <c r="EX30" t="s">
        <v>197</v>
      </c>
      <c r="EY30" s="30" t="s">
        <v>197</v>
      </c>
      <c r="EZ30" s="30" t="s">
        <v>181</v>
      </c>
      <c r="FA30" s="30" t="s">
        <v>181</v>
      </c>
      <c r="FB30" s="34">
        <v>2</v>
      </c>
      <c r="FC30" s="30" t="s">
        <v>181</v>
      </c>
      <c r="FD30" s="30" t="s">
        <v>181</v>
      </c>
      <c r="FE30" s="30" t="s">
        <v>330</v>
      </c>
      <c r="FF30">
        <v>9</v>
      </c>
      <c r="FG30" s="30" t="s">
        <v>181</v>
      </c>
      <c r="FH30" s="30" t="s">
        <v>197</v>
      </c>
      <c r="FI30" s="30" t="s">
        <v>197</v>
      </c>
      <c r="FJ30" s="30" t="s">
        <v>181</v>
      </c>
      <c r="FK30" s="30" t="s">
        <v>181</v>
      </c>
      <c r="FL30" s="30" t="s">
        <v>181</v>
      </c>
      <c r="FM30" s="30" t="s">
        <v>181</v>
      </c>
      <c r="FN30" s="30" t="s">
        <v>181</v>
      </c>
      <c r="FO30" s="30" t="s">
        <v>181</v>
      </c>
      <c r="FP30" s="30" t="s">
        <v>181</v>
      </c>
      <c r="FQ30" s="30" t="s">
        <v>181</v>
      </c>
      <c r="FR30">
        <v>20</v>
      </c>
      <c r="FS30" s="30" t="s">
        <v>181</v>
      </c>
      <c r="FT30" s="30" t="s">
        <v>181</v>
      </c>
      <c r="FU30">
        <f t="shared" si="17"/>
        <v>0</v>
      </c>
      <c r="FV30">
        <f t="shared" si="18"/>
        <v>0</v>
      </c>
    </row>
    <row r="31" spans="1:178" ht="15.5" x14ac:dyDescent="0.35">
      <c r="A31" s="26">
        <v>2842</v>
      </c>
      <c r="B31" t="s">
        <v>200</v>
      </c>
      <c r="C31" t="s">
        <v>201</v>
      </c>
      <c r="D31" s="28">
        <v>67.886111111111106</v>
      </c>
      <c r="E31" s="28">
        <v>1</v>
      </c>
      <c r="F31">
        <v>58</v>
      </c>
      <c r="G31">
        <v>159</v>
      </c>
      <c r="H31" s="28">
        <f t="shared" si="0"/>
        <v>22.942130453700408</v>
      </c>
      <c r="I31" s="29">
        <f t="shared" si="1"/>
        <v>1.5916080830232306</v>
      </c>
      <c r="J31" s="30">
        <v>3.9</v>
      </c>
      <c r="K31">
        <v>141</v>
      </c>
      <c r="L31" t="s">
        <v>180</v>
      </c>
      <c r="M31" s="29">
        <v>0.68</v>
      </c>
      <c r="N31" s="30">
        <v>0.8</v>
      </c>
      <c r="O31" s="29">
        <v>2.6</v>
      </c>
      <c r="P31">
        <f t="shared" si="2"/>
        <v>1</v>
      </c>
      <c r="Q31">
        <f t="shared" si="2"/>
        <v>1</v>
      </c>
      <c r="R31">
        <f t="shared" si="2"/>
        <v>2.6</v>
      </c>
      <c r="S31" s="31">
        <f t="shared" si="19"/>
        <v>17</v>
      </c>
      <c r="T31" t="s">
        <v>181</v>
      </c>
      <c r="U31" t="s">
        <v>181</v>
      </c>
      <c r="V31" t="s">
        <v>182</v>
      </c>
      <c r="W31" t="s">
        <v>181</v>
      </c>
      <c r="X31" t="s">
        <v>184</v>
      </c>
      <c r="Y31" t="s">
        <v>183</v>
      </c>
      <c r="Z31" t="s">
        <v>184</v>
      </c>
      <c r="AA31" t="s">
        <v>181</v>
      </c>
      <c r="AB31" t="s">
        <v>181</v>
      </c>
      <c r="AC31">
        <v>0</v>
      </c>
      <c r="AD31" s="27">
        <v>43265</v>
      </c>
      <c r="AE31">
        <v>728</v>
      </c>
      <c r="AG31">
        <v>0</v>
      </c>
      <c r="AH31" s="27">
        <v>43265</v>
      </c>
      <c r="AI31" s="33">
        <v>728</v>
      </c>
      <c r="AJ31" s="27"/>
      <c r="AK31" t="s">
        <v>43</v>
      </c>
      <c r="AL31" t="s">
        <v>181</v>
      </c>
      <c r="AM31" t="s">
        <v>181</v>
      </c>
      <c r="AN31" t="s">
        <v>181</v>
      </c>
      <c r="AO31" t="s">
        <v>181</v>
      </c>
      <c r="AP31" t="s">
        <v>181</v>
      </c>
      <c r="AQ31" t="s">
        <v>181</v>
      </c>
      <c r="AR31" t="s">
        <v>184</v>
      </c>
      <c r="AS31" t="s">
        <v>181</v>
      </c>
      <c r="AT31" t="s">
        <v>181</v>
      </c>
      <c r="AU31" t="s">
        <v>181</v>
      </c>
      <c r="AV31" t="s">
        <v>181</v>
      </c>
      <c r="AW31" s="27">
        <v>12792</v>
      </c>
      <c r="AX31" s="28">
        <v>81.438888888888883</v>
      </c>
      <c r="AY31" s="28" t="s">
        <v>185</v>
      </c>
      <c r="AZ31" s="28" t="s">
        <v>186</v>
      </c>
      <c r="BA31" s="28" t="s">
        <v>178</v>
      </c>
      <c r="BB31" s="28" t="s">
        <v>187</v>
      </c>
      <c r="BC31" s="28" t="s">
        <v>201</v>
      </c>
      <c r="BD31" s="28" t="s">
        <v>188</v>
      </c>
      <c r="BE31" s="28" t="s">
        <v>189</v>
      </c>
      <c r="BF31" t="s">
        <v>190</v>
      </c>
      <c r="BG31" s="28" t="s">
        <v>181</v>
      </c>
      <c r="BH31" s="28" t="s">
        <v>180</v>
      </c>
      <c r="BI31">
        <v>56</v>
      </c>
      <c r="BJ31">
        <v>155</v>
      </c>
      <c r="BK31" s="28">
        <f t="shared" si="3"/>
        <v>23.309053069719042</v>
      </c>
      <c r="BL31" s="29">
        <f t="shared" si="4"/>
        <v>1.5393476616416177</v>
      </c>
      <c r="BM31">
        <v>160</v>
      </c>
      <c r="BN31" s="29">
        <v>0.5</v>
      </c>
      <c r="BO31">
        <v>12</v>
      </c>
      <c r="BP31" t="s">
        <v>181</v>
      </c>
      <c r="BQ31">
        <v>0</v>
      </c>
      <c r="BR31" t="s">
        <v>184</v>
      </c>
      <c r="BS31" t="s">
        <v>191</v>
      </c>
      <c r="BT31">
        <v>5</v>
      </c>
      <c r="BU31">
        <v>25</v>
      </c>
      <c r="BV31" t="s">
        <v>203</v>
      </c>
      <c r="BW31">
        <v>5</v>
      </c>
      <c r="BX31">
        <v>0</v>
      </c>
      <c r="BY31" t="s">
        <v>331</v>
      </c>
      <c r="BZ31" t="s">
        <v>332</v>
      </c>
      <c r="CA31" t="s">
        <v>333</v>
      </c>
      <c r="CB31">
        <v>0</v>
      </c>
      <c r="CC31">
        <v>0</v>
      </c>
      <c r="CD31">
        <f t="shared" si="5"/>
        <v>1384</v>
      </c>
      <c r="CE31">
        <f>SUM((IF(D31&lt;40.1,0,(IF(D31&gt;60,3,1)))),(IF(S31&lt;15.1,0,IF(15&lt;S31&lt;25.1,6,IF(25&lt;S31&lt;35.1,11,16)))),(IF(E31=1,0,5)),(IF(CQ31&lt;601,0,1)),(IF(AX31&lt;40.1,0,(IF(AX31&gt;60,2,1)))))</f>
        <v>21</v>
      </c>
      <c r="CF31">
        <f>(IF(AX31&gt;70,3,0))+(IF(10&lt;AX31&lt;20,-2,0))+(IF(BD31="Cerebrovascular",2,0))+(IF(BN31&gt;1.5,2,0))+(IF(CQ31&lt;360,-3,0))+(IF(D31&gt;70,4,0))+(IF(H31&gt;35,2,0))+(IF(E31=2,9,0))+(IF(E31=3,14,0))+(IF(T31="yes",2,0))+(IF(J31&lt;2,2,0))+(IF(U31="yes",3,0))+(IF(V31="hospital",3,0))+(IF(V31="ICU",6,0))+(IF(S31&gt;29,4,0))+(IF(W31="yes",9,0))+(IF(X31="yes",2,0))+(IF(AA31="yes",5,0))+(IF(AB31="yes",6,0))+(IF(Z31="yes",3,0))</f>
        <v>10</v>
      </c>
      <c r="CG31" s="29">
        <f>EXP((IF(39&lt;AX31&lt;50,0.154,0))+(IF(49&lt;AX31&lt;60,0.274,0))+(IF(59&lt;AX31&lt;70,0.424,0))+(IF(AX31&gt;69,0.501,0))+(IF(BD31="anoxia",0.079,0))+(IF(BD31="Cerebrovascular",0.145,0))+(IF(BD31="other",0.184,0))+(IF(BB31="African",0.176,0))+(IF(BB31="Other",0.126,0))+(IF(AY31="DCD",0.411,0))+(IF(AZ31="other",0.422,0))+(0.066*((170-BJ31)/10)+(IF(BE31="regional",0.105,0.244))+(0.01*(CQ31/60))))</f>
        <v>2.5017737992899005</v>
      </c>
      <c r="CH31">
        <v>55</v>
      </c>
      <c r="CI31">
        <v>5</v>
      </c>
      <c r="CJ31">
        <v>230</v>
      </c>
      <c r="CK31">
        <v>103</v>
      </c>
      <c r="CL31">
        <v>5</v>
      </c>
      <c r="CM31">
        <v>4</v>
      </c>
      <c r="CN31">
        <v>19</v>
      </c>
      <c r="CO31" t="s">
        <v>196</v>
      </c>
      <c r="CP31">
        <v>22</v>
      </c>
      <c r="CQ31" s="28">
        <f t="shared" si="22"/>
        <v>402</v>
      </c>
      <c r="CR31">
        <f t="shared" si="7"/>
        <v>19</v>
      </c>
      <c r="CS31">
        <f t="shared" si="8"/>
        <v>74</v>
      </c>
      <c r="CT31">
        <f t="shared" si="9"/>
        <v>421</v>
      </c>
      <c r="CU31">
        <v>1250</v>
      </c>
      <c r="CV31">
        <v>3000</v>
      </c>
      <c r="CW31">
        <v>7000</v>
      </c>
      <c r="CX31">
        <v>750</v>
      </c>
      <c r="CY31">
        <v>304</v>
      </c>
      <c r="CZ31">
        <v>1.9</v>
      </c>
      <c r="DA31">
        <v>15</v>
      </c>
      <c r="DB31">
        <v>63</v>
      </c>
      <c r="DC31">
        <v>60</v>
      </c>
      <c r="DD31" s="28">
        <f t="shared" si="10"/>
        <v>4.7619047619047592</v>
      </c>
      <c r="DF31" t="str">
        <f t="shared" si="11"/>
        <v>no</v>
      </c>
      <c r="DG31" t="s">
        <v>181</v>
      </c>
      <c r="DH31">
        <v>11.4</v>
      </c>
      <c r="DI31">
        <v>13.4</v>
      </c>
      <c r="DJ31">
        <v>2.9</v>
      </c>
      <c r="DK31">
        <v>7.1</v>
      </c>
      <c r="DL31">
        <v>7.7</v>
      </c>
      <c r="DM31">
        <v>7.7</v>
      </c>
      <c r="DN31">
        <v>23.2</v>
      </c>
      <c r="DO31">
        <v>1240</v>
      </c>
      <c r="DP31" s="29">
        <f>((DO31/1000)*100)/F31</f>
        <v>2.1379310344827585</v>
      </c>
      <c r="DQ31">
        <v>1162</v>
      </c>
      <c r="DR31">
        <v>725</v>
      </c>
      <c r="DS31">
        <v>2.2000000000000002</v>
      </c>
      <c r="DT31">
        <v>1.22</v>
      </c>
      <c r="DU31">
        <v>1.0900000000000001</v>
      </c>
      <c r="DV31">
        <v>1.0900000000000001</v>
      </c>
      <c r="DW31" t="str">
        <f t="shared" si="12"/>
        <v>no</v>
      </c>
      <c r="DX31" t="str">
        <f t="shared" si="21"/>
        <v>no</v>
      </c>
      <c r="DY31" t="str">
        <f>IF(OR(DV31&gt;M31*2.9, DV31 &gt; 3.9, FD31="yes"), "3", IF(DV31&gt;M31*1.9, "2", IF(OR(DV31&gt;M31*1.4, DV31&gt;(M31+0.2)), "1", "no")))</f>
        <v>1</v>
      </c>
      <c r="DZ31" t="s">
        <v>181</v>
      </c>
      <c r="EA31" t="s">
        <v>197</v>
      </c>
      <c r="EB31" t="s">
        <v>184</v>
      </c>
      <c r="EC31">
        <v>1000</v>
      </c>
      <c r="ED31" t="s">
        <v>198</v>
      </c>
      <c r="EE31" t="b">
        <v>0</v>
      </c>
      <c r="EF31">
        <v>1.5</v>
      </c>
      <c r="EG31">
        <v>2.4</v>
      </c>
      <c r="EH31">
        <v>4.8</v>
      </c>
      <c r="EI31">
        <v>5.7</v>
      </c>
      <c r="EJ31">
        <v>8.3000000000000007</v>
      </c>
      <c r="EK31">
        <v>6.6</v>
      </c>
      <c r="EL31">
        <v>12.3</v>
      </c>
      <c r="EM31">
        <v>8.5</v>
      </c>
      <c r="EN31">
        <v>7</v>
      </c>
      <c r="EO31">
        <v>7.1</v>
      </c>
      <c r="EP31" t="b">
        <v>0</v>
      </c>
      <c r="EQ31" t="b">
        <v>0</v>
      </c>
      <c r="ER31" t="b">
        <v>0</v>
      </c>
      <c r="ES31" s="30">
        <f t="shared" si="14"/>
        <v>4.8833333333333329</v>
      </c>
      <c r="ET31" s="30">
        <f t="shared" si="15"/>
        <v>6.3444444444444441</v>
      </c>
      <c r="EU31" s="30">
        <f t="shared" si="16"/>
        <v>6.419999999999999</v>
      </c>
      <c r="EV31" s="30" t="s">
        <v>181</v>
      </c>
      <c r="EW31" t="s">
        <v>197</v>
      </c>
      <c r="EX31" t="s">
        <v>197</v>
      </c>
      <c r="EY31" s="30" t="s">
        <v>197</v>
      </c>
      <c r="EZ31" s="30" t="s">
        <v>181</v>
      </c>
      <c r="FA31" s="30" t="s">
        <v>181</v>
      </c>
      <c r="FB31" s="34">
        <v>2</v>
      </c>
      <c r="FC31" s="30" t="s">
        <v>184</v>
      </c>
      <c r="FD31" s="30" t="s">
        <v>181</v>
      </c>
      <c r="FE31" s="30" t="s">
        <v>334</v>
      </c>
      <c r="FF31">
        <v>4</v>
      </c>
      <c r="FG31" s="30" t="s">
        <v>184</v>
      </c>
      <c r="FH31" s="28">
        <v>7</v>
      </c>
      <c r="FI31">
        <v>6</v>
      </c>
      <c r="FJ31" s="30" t="s">
        <v>184</v>
      </c>
      <c r="FK31" s="30" t="s">
        <v>184</v>
      </c>
      <c r="FL31" s="30" t="s">
        <v>181</v>
      </c>
      <c r="FM31" s="30" t="s">
        <v>181</v>
      </c>
      <c r="FN31" s="30" t="s">
        <v>184</v>
      </c>
      <c r="FO31" s="30" t="s">
        <v>181</v>
      </c>
      <c r="FP31" s="30" t="s">
        <v>181</v>
      </c>
      <c r="FQ31" s="30" t="s">
        <v>181</v>
      </c>
      <c r="FR31">
        <v>17</v>
      </c>
      <c r="FS31" s="30" t="s">
        <v>335</v>
      </c>
      <c r="FT31" s="30" t="s">
        <v>181</v>
      </c>
      <c r="FU31">
        <f t="shared" si="17"/>
        <v>0</v>
      </c>
      <c r="FV31">
        <f t="shared" si="18"/>
        <v>0</v>
      </c>
    </row>
    <row r="32" spans="1:178" ht="15.5" x14ac:dyDescent="0.35">
      <c r="A32" s="26">
        <v>2843</v>
      </c>
      <c r="B32" t="s">
        <v>178</v>
      </c>
      <c r="C32" t="s">
        <v>252</v>
      </c>
      <c r="D32" s="28">
        <v>63.244444444444447</v>
      </c>
      <c r="E32" s="28">
        <v>1</v>
      </c>
      <c r="F32">
        <v>63</v>
      </c>
      <c r="G32">
        <v>157</v>
      </c>
      <c r="H32" s="28">
        <f t="shared" si="0"/>
        <v>25.558846200657229</v>
      </c>
      <c r="I32" s="29">
        <f t="shared" si="1"/>
        <v>1.6334780582446982</v>
      </c>
      <c r="J32" s="30">
        <v>4</v>
      </c>
      <c r="K32">
        <v>128</v>
      </c>
      <c r="L32" t="s">
        <v>180</v>
      </c>
      <c r="M32" s="29">
        <v>1.2</v>
      </c>
      <c r="N32" s="30">
        <v>1</v>
      </c>
      <c r="O32" s="29">
        <v>1.1399999999999999</v>
      </c>
      <c r="P32">
        <f t="shared" si="2"/>
        <v>1.2</v>
      </c>
      <c r="Q32">
        <f t="shared" si="2"/>
        <v>1</v>
      </c>
      <c r="R32">
        <f t="shared" si="2"/>
        <v>1.1399999999999999</v>
      </c>
      <c r="S32" s="31">
        <f t="shared" si="19"/>
        <v>10</v>
      </c>
      <c r="T32" t="s">
        <v>184</v>
      </c>
      <c r="U32" t="s">
        <v>181</v>
      </c>
      <c r="V32" t="s">
        <v>182</v>
      </c>
      <c r="W32" t="s">
        <v>181</v>
      </c>
      <c r="X32" t="s">
        <v>181</v>
      </c>
      <c r="Y32" t="s">
        <v>183</v>
      </c>
      <c r="Z32" t="s">
        <v>184</v>
      </c>
      <c r="AA32" t="s">
        <v>181</v>
      </c>
      <c r="AB32" t="s">
        <v>181</v>
      </c>
      <c r="AC32">
        <v>0</v>
      </c>
      <c r="AD32" s="27">
        <v>43270</v>
      </c>
      <c r="AE32">
        <v>728</v>
      </c>
      <c r="AG32">
        <v>0</v>
      </c>
      <c r="AH32" s="27">
        <v>43270</v>
      </c>
      <c r="AI32" s="33">
        <v>728</v>
      </c>
      <c r="AJ32" s="27"/>
      <c r="AK32" t="s">
        <v>233</v>
      </c>
      <c r="AL32" t="s">
        <v>184</v>
      </c>
      <c r="AM32" t="s">
        <v>184</v>
      </c>
      <c r="AN32" t="s">
        <v>181</v>
      </c>
      <c r="AO32" t="s">
        <v>181</v>
      </c>
      <c r="AP32" t="s">
        <v>181</v>
      </c>
      <c r="AQ32" t="s">
        <v>181</v>
      </c>
      <c r="AR32" t="s">
        <v>181</v>
      </c>
      <c r="AS32" t="s">
        <v>181</v>
      </c>
      <c r="AT32" t="s">
        <v>181</v>
      </c>
      <c r="AU32" t="s">
        <v>181</v>
      </c>
      <c r="AV32" t="s">
        <v>181</v>
      </c>
      <c r="AW32" s="27">
        <v>15869</v>
      </c>
      <c r="AX32" s="28">
        <v>73.025000000000006</v>
      </c>
      <c r="AY32" s="28" t="s">
        <v>185</v>
      </c>
      <c r="AZ32" s="28" t="s">
        <v>186</v>
      </c>
      <c r="BA32" s="28" t="s">
        <v>178</v>
      </c>
      <c r="BB32" s="28" t="s">
        <v>187</v>
      </c>
      <c r="BC32" s="28" t="s">
        <v>252</v>
      </c>
      <c r="BD32" s="28" t="s">
        <v>220</v>
      </c>
      <c r="BE32" s="28" t="s">
        <v>189</v>
      </c>
      <c r="BF32" t="s">
        <v>190</v>
      </c>
      <c r="BG32" s="28" t="s">
        <v>181</v>
      </c>
      <c r="BH32" s="28" t="s">
        <v>180</v>
      </c>
      <c r="BI32">
        <v>70</v>
      </c>
      <c r="BJ32">
        <v>160</v>
      </c>
      <c r="BK32" s="28">
        <f t="shared" si="3"/>
        <v>27.34375</v>
      </c>
      <c r="BL32" s="29">
        <f t="shared" si="4"/>
        <v>1.7318886979699168</v>
      </c>
      <c r="BM32">
        <v>142</v>
      </c>
      <c r="BN32" s="29">
        <v>0.8</v>
      </c>
      <c r="BO32">
        <v>7</v>
      </c>
      <c r="BP32" t="s">
        <v>181</v>
      </c>
      <c r="BQ32">
        <v>0</v>
      </c>
      <c r="BR32" t="s">
        <v>184</v>
      </c>
      <c r="BS32" t="s">
        <v>318</v>
      </c>
      <c r="BT32">
        <v>1</v>
      </c>
      <c r="BU32">
        <v>10</v>
      </c>
      <c r="BV32" t="s">
        <v>203</v>
      </c>
      <c r="BW32">
        <v>20</v>
      </c>
      <c r="BX32">
        <v>0</v>
      </c>
      <c r="BY32" t="s">
        <v>336</v>
      </c>
      <c r="BZ32" t="s">
        <v>337</v>
      </c>
      <c r="CA32" t="s">
        <v>205</v>
      </c>
      <c r="CB32">
        <v>0</v>
      </c>
      <c r="CC32">
        <v>0</v>
      </c>
      <c r="CD32">
        <f t="shared" si="5"/>
        <v>730</v>
      </c>
      <c r="CE32">
        <f>SUM((IF(D32&lt;40.1,0,(IF(D32&gt;60,3,1)))),(IF(S32&lt;15.1,0,IF(15&lt;S32&lt;25.1,6,IF(25&lt;S32&lt;35.1,11,16)))),(IF(E32=1,0,5)),(IF(CQ32&lt;601,0,1)),(IF(AX32&lt;40.1,0,(IF(AX32&gt;60,2,1)))))</f>
        <v>5</v>
      </c>
      <c r="CF32">
        <f>(IF(AX32&gt;70,3,0))+(IF(10&lt;AX32&lt;20,-2,0))+(IF(BD32="Cerebrovascular",2,0))+(IF(BN32&gt;1.5,2,0))+(IF(CQ32&lt;360,-3,0))+(IF(D32&gt;70,4,0))+(IF(H32&gt;35,2,0))+(IF(E32=2,9,0))+(IF(E32=3,14,0))+(IF(T32="yes",2,0))+(IF(J32&lt;2,2,0))+(IF(U32="yes",3,0))+(IF(V32="hospital",3,0))+(IF(V32="ICU",6,0))+(IF(S32&gt;29,4,0))+(IF(W32="yes",9,0))+(IF(X32="yes",2,0))+(IF(AA32="yes",5,0))+(IF(AB32="yes",6,0))+(IF(Z32="yes",3,0))</f>
        <v>8</v>
      </c>
      <c r="CG32" s="29">
        <f>EXP((IF(39&lt;AX32&lt;50,0.154,0))+(IF(49&lt;AX32&lt;60,0.274,0))+(IF(59&lt;AX32&lt;70,0.424,0))+(IF(AX32&gt;69,0.501,0))+(IF(BD32="anoxia",0.079,0))+(IF(BD32="Cerebrovascular",0.145,0))+(IF(BD32="other",0.184,0))+(IF(BB32="African",0.176,0))+(IF(BB32="Other",0.126,0))+(IF(AY32="DCD",0.411,0))+(IF(AZ32="other",0.422,0))+(0.066*((170-BJ32)/10)+(IF(BE32="regional",0.105,0.244))+(0.01*(CQ32/60))))</f>
        <v>2.0827032027865062</v>
      </c>
      <c r="CH32">
        <v>34</v>
      </c>
      <c r="CI32">
        <v>15</v>
      </c>
      <c r="CJ32">
        <v>175</v>
      </c>
      <c r="CK32">
        <v>120</v>
      </c>
      <c r="CL32">
        <v>8</v>
      </c>
      <c r="CM32">
        <v>18</v>
      </c>
      <c r="CN32">
        <v>29</v>
      </c>
      <c r="CO32" t="s">
        <v>196</v>
      </c>
      <c r="CP32">
        <v>52</v>
      </c>
      <c r="CQ32" s="28">
        <f t="shared" si="22"/>
        <v>370</v>
      </c>
      <c r="CR32">
        <f t="shared" si="7"/>
        <v>29</v>
      </c>
      <c r="CS32">
        <f t="shared" si="8"/>
        <v>63</v>
      </c>
      <c r="CT32">
        <f t="shared" si="9"/>
        <v>399</v>
      </c>
      <c r="CU32">
        <v>1000</v>
      </c>
      <c r="CV32">
        <v>500</v>
      </c>
      <c r="CW32">
        <v>9500</v>
      </c>
      <c r="CX32">
        <v>1750</v>
      </c>
      <c r="CY32">
        <v>403</v>
      </c>
      <c r="CZ32">
        <v>1.2</v>
      </c>
      <c r="DA32">
        <v>10</v>
      </c>
      <c r="DB32">
        <v>58</v>
      </c>
      <c r="DC32">
        <v>57</v>
      </c>
      <c r="DD32" s="28">
        <f t="shared" si="10"/>
        <v>1.7241379310344769</v>
      </c>
      <c r="DF32" t="str">
        <f t="shared" si="11"/>
        <v>no</v>
      </c>
      <c r="DG32" t="s">
        <v>338</v>
      </c>
      <c r="DH32">
        <v>6.8</v>
      </c>
      <c r="DI32">
        <v>11</v>
      </c>
      <c r="DJ32">
        <v>5.0999999999999996</v>
      </c>
      <c r="DK32">
        <v>9.3000000000000007</v>
      </c>
      <c r="DL32">
        <v>7.7</v>
      </c>
      <c r="DM32">
        <v>7.7</v>
      </c>
      <c r="DN32">
        <v>17.5</v>
      </c>
      <c r="DO32">
        <v>1670</v>
      </c>
      <c r="DP32" s="29">
        <f>((DO32/1000)*100)/F32</f>
        <v>2.6507936507936507</v>
      </c>
      <c r="DQ32">
        <v>787</v>
      </c>
      <c r="DR32">
        <v>328</v>
      </c>
      <c r="DS32">
        <v>1.2</v>
      </c>
      <c r="DT32">
        <v>1.08</v>
      </c>
      <c r="DU32">
        <v>1.1200000000000001</v>
      </c>
      <c r="DV32">
        <v>1.1599999999999999</v>
      </c>
      <c r="DW32" t="str">
        <f t="shared" si="12"/>
        <v>no</v>
      </c>
      <c r="DX32" t="str">
        <f t="shared" si="21"/>
        <v>no</v>
      </c>
      <c r="DY32" t="str">
        <f>IF(OR(DV32&gt;M32*2.9, DV32 &gt; 3.9, FD32="yes"), "3", IF(DV32&gt;M32*1.9, "2", IF(OR(DV32&gt;M32*1.4, DV32&gt;(M32+0.2)), "1", "no")))</f>
        <v>no</v>
      </c>
      <c r="DZ32" t="s">
        <v>181</v>
      </c>
      <c r="EA32" t="s">
        <v>197</v>
      </c>
      <c r="EB32" t="s">
        <v>184</v>
      </c>
      <c r="EC32">
        <v>1000</v>
      </c>
      <c r="ED32" t="s">
        <v>198</v>
      </c>
      <c r="EE32" t="b">
        <v>0</v>
      </c>
      <c r="EF32">
        <v>3.1</v>
      </c>
      <c r="EG32">
        <v>3.7</v>
      </c>
      <c r="EH32">
        <v>5.3</v>
      </c>
      <c r="EI32">
        <v>9.6999999999999993</v>
      </c>
      <c r="EJ32">
        <v>11.4</v>
      </c>
      <c r="EK32">
        <v>11</v>
      </c>
      <c r="EL32">
        <v>3.6</v>
      </c>
      <c r="EM32">
        <v>2.5</v>
      </c>
      <c r="EN32" t="b">
        <v>0</v>
      </c>
      <c r="EO32" t="b">
        <v>0</v>
      </c>
      <c r="EP32" t="b">
        <v>0</v>
      </c>
      <c r="EQ32" t="b">
        <v>0</v>
      </c>
      <c r="ER32" t="b">
        <v>0</v>
      </c>
      <c r="ES32" s="30">
        <f t="shared" si="14"/>
        <v>7.3666666666666671</v>
      </c>
      <c r="ET32" s="30">
        <f t="shared" si="15"/>
        <v>6.2875000000000005</v>
      </c>
      <c r="EU32" s="30">
        <f t="shared" si="16"/>
        <v>6.2875000000000005</v>
      </c>
      <c r="EV32" s="30" t="s">
        <v>181</v>
      </c>
      <c r="EW32" t="s">
        <v>197</v>
      </c>
      <c r="EX32" t="s">
        <v>197</v>
      </c>
      <c r="EY32" s="30" t="s">
        <v>197</v>
      </c>
      <c r="EZ32" s="30" t="s">
        <v>181</v>
      </c>
      <c r="FA32" s="30" t="s">
        <v>181</v>
      </c>
      <c r="FB32" s="34">
        <v>2</v>
      </c>
      <c r="FC32" s="30" t="s">
        <v>181</v>
      </c>
      <c r="FD32" s="30" t="s">
        <v>181</v>
      </c>
      <c r="FE32" s="30" t="s">
        <v>339</v>
      </c>
      <c r="FF32">
        <v>3</v>
      </c>
      <c r="FG32" s="30" t="s">
        <v>181</v>
      </c>
      <c r="FH32" s="30" t="s">
        <v>197</v>
      </c>
      <c r="FI32" s="30" t="s">
        <v>197</v>
      </c>
      <c r="FJ32" s="30" t="s">
        <v>181</v>
      </c>
      <c r="FK32" s="30" t="s">
        <v>181</v>
      </c>
      <c r="FL32" s="30" t="s">
        <v>181</v>
      </c>
      <c r="FM32" s="30" t="s">
        <v>181</v>
      </c>
      <c r="FN32" s="30" t="s">
        <v>181</v>
      </c>
      <c r="FO32" s="30" t="s">
        <v>181</v>
      </c>
      <c r="FP32" s="30" t="s">
        <v>181</v>
      </c>
      <c r="FQ32" s="30" t="s">
        <v>181</v>
      </c>
      <c r="FR32">
        <v>12</v>
      </c>
      <c r="FS32" s="30" t="s">
        <v>232</v>
      </c>
      <c r="FT32" s="30" t="s">
        <v>181</v>
      </c>
      <c r="FU32">
        <f t="shared" si="17"/>
        <v>0</v>
      </c>
      <c r="FV32">
        <f t="shared" si="18"/>
        <v>0</v>
      </c>
    </row>
    <row r="33" spans="1:178" ht="15.5" x14ac:dyDescent="0.35">
      <c r="A33" s="26">
        <v>2844</v>
      </c>
      <c r="B33" t="s">
        <v>200</v>
      </c>
      <c r="C33" t="s">
        <v>201</v>
      </c>
      <c r="D33" s="28">
        <v>45.65</v>
      </c>
      <c r="E33" s="28">
        <v>1</v>
      </c>
      <c r="F33">
        <v>97</v>
      </c>
      <c r="G33">
        <v>184</v>
      </c>
      <c r="H33" s="28">
        <f t="shared" si="0"/>
        <v>28.650756143667298</v>
      </c>
      <c r="I33" s="29">
        <f t="shared" si="1"/>
        <v>2.201593997106527</v>
      </c>
      <c r="J33" s="30">
        <v>3.2</v>
      </c>
      <c r="K33">
        <v>139</v>
      </c>
      <c r="L33" t="s">
        <v>190</v>
      </c>
      <c r="M33" s="29">
        <v>0.8</v>
      </c>
      <c r="N33" s="30">
        <v>5.7</v>
      </c>
      <c r="O33" s="29">
        <v>1.76</v>
      </c>
      <c r="P33">
        <f t="shared" si="2"/>
        <v>1</v>
      </c>
      <c r="Q33">
        <f t="shared" si="2"/>
        <v>5.7</v>
      </c>
      <c r="R33">
        <f t="shared" si="2"/>
        <v>1.76</v>
      </c>
      <c r="S33" s="31">
        <f t="shared" si="19"/>
        <v>19</v>
      </c>
      <c r="T33" t="s">
        <v>181</v>
      </c>
      <c r="U33" t="s">
        <v>181</v>
      </c>
      <c r="V33" t="s">
        <v>182</v>
      </c>
      <c r="W33" t="s">
        <v>181</v>
      </c>
      <c r="X33" t="s">
        <v>184</v>
      </c>
      <c r="Y33" t="s">
        <v>183</v>
      </c>
      <c r="Z33" t="s">
        <v>184</v>
      </c>
      <c r="AA33" t="s">
        <v>181</v>
      </c>
      <c r="AB33" t="s">
        <v>181</v>
      </c>
      <c r="AC33">
        <v>0</v>
      </c>
      <c r="AD33" s="27">
        <v>43131</v>
      </c>
      <c r="AE33">
        <v>579</v>
      </c>
      <c r="AG33">
        <v>0</v>
      </c>
      <c r="AH33" s="27">
        <v>43131</v>
      </c>
      <c r="AI33" s="33">
        <v>579</v>
      </c>
      <c r="AJ33" s="27"/>
      <c r="AK33" t="s">
        <v>340</v>
      </c>
      <c r="AL33" t="s">
        <v>181</v>
      </c>
      <c r="AM33" t="s">
        <v>184</v>
      </c>
      <c r="AN33" t="s">
        <v>181</v>
      </c>
      <c r="AO33" t="s">
        <v>181</v>
      </c>
      <c r="AP33" t="s">
        <v>184</v>
      </c>
      <c r="AQ33" t="s">
        <v>181</v>
      </c>
      <c r="AR33" t="s">
        <v>181</v>
      </c>
      <c r="AS33" t="s">
        <v>181</v>
      </c>
      <c r="AT33" t="s">
        <v>181</v>
      </c>
      <c r="AU33" t="s">
        <v>181</v>
      </c>
      <c r="AV33" t="s">
        <v>181</v>
      </c>
      <c r="AW33" s="27">
        <v>23067</v>
      </c>
      <c r="AX33" s="28">
        <v>53.35</v>
      </c>
      <c r="AY33" s="28" t="s">
        <v>185</v>
      </c>
      <c r="AZ33" s="28" t="s">
        <v>186</v>
      </c>
      <c r="BA33" s="28" t="s">
        <v>200</v>
      </c>
      <c r="BB33" s="28" t="s">
        <v>187</v>
      </c>
      <c r="BC33" s="28" t="s">
        <v>201</v>
      </c>
      <c r="BD33" s="28" t="s">
        <v>188</v>
      </c>
      <c r="BE33" s="28" t="s">
        <v>189</v>
      </c>
      <c r="BF33" t="s">
        <v>190</v>
      </c>
      <c r="BG33" s="28" t="s">
        <v>181</v>
      </c>
      <c r="BH33" s="28" t="s">
        <v>190</v>
      </c>
      <c r="BI33">
        <v>100</v>
      </c>
      <c r="BJ33">
        <v>180</v>
      </c>
      <c r="BK33" s="28">
        <f t="shared" si="3"/>
        <v>30.864197530864196</v>
      </c>
      <c r="BL33" s="29">
        <f t="shared" si="4"/>
        <v>2.1950220630018573</v>
      </c>
      <c r="BM33">
        <v>139</v>
      </c>
      <c r="BN33" s="29">
        <v>11.18</v>
      </c>
      <c r="BO33">
        <v>1</v>
      </c>
      <c r="BP33" t="s">
        <v>181</v>
      </c>
      <c r="BQ33">
        <v>0</v>
      </c>
      <c r="BR33" t="s">
        <v>184</v>
      </c>
      <c r="BS33" t="s">
        <v>191</v>
      </c>
      <c r="BT33">
        <v>5</v>
      </c>
      <c r="BU33">
        <v>25</v>
      </c>
      <c r="BV33" t="s">
        <v>203</v>
      </c>
      <c r="BW33">
        <v>15</v>
      </c>
      <c r="BX33">
        <v>0</v>
      </c>
      <c r="BY33" t="s">
        <v>341</v>
      </c>
      <c r="BZ33" t="s">
        <v>194</v>
      </c>
      <c r="CA33" t="s">
        <v>205</v>
      </c>
      <c r="CB33">
        <v>0</v>
      </c>
      <c r="CC33">
        <v>0</v>
      </c>
      <c r="CD33">
        <f t="shared" si="5"/>
        <v>1014</v>
      </c>
      <c r="CE33">
        <f>SUM((IF(D33&lt;40.1,0,(IF(D33&gt;60,3,1)))),(IF(S33&lt;15.1,0,IF(15&lt;S33&lt;25.1,6,IF(25&lt;S33&lt;35.1,11,16)))),(IF(E33=1,0,5)),(IF(CQ33&lt;601,0,1)),(IF(AX33&lt;40.1,0,(IF(AX33&gt;60,2,1)))))</f>
        <v>18</v>
      </c>
      <c r="CF33">
        <f>(IF(AX33&gt;70,3,0))+(IF(10&lt;AX33&lt;20,-2,0))+(IF(BD33="Cerebrovascular",2,0))+(IF(BN33&gt;1.5,2,0))+(IF(CQ33&lt;360,-3,0))+(IF(D33&gt;70,4,0))+(IF(H33&gt;35,2,0))+(IF(E33=2,9,0))+(IF(E33=3,14,0))+(IF(T33="yes",2,0))+(IF(J33&lt;2,2,0))+(IF(U33="yes",3,0))+(IF(V33="hospital",3,0))+(IF(V33="ICU",6,0))+(IF(S33&gt;29,4,0))+(IF(W33="yes",9,0))+(IF(X33="yes",2,0))+(IF(AA33="yes",5,0))+(IF(AB33="yes",6,0))+(IF(Z33="yes",3,0))</f>
        <v>9</v>
      </c>
      <c r="CG33" s="29">
        <f>EXP((IF(39&lt;AX33&lt;50,0.154,0))+(IF(49&lt;AX33&lt;60,0.274,0))+(IF(59&lt;AX33&lt;70,0.424,0))+(IF(AX33&gt;69,0.501,0))+(IF(BD33="anoxia",0.079,0))+(IF(BD33="Cerebrovascular",0.145,0))+(IF(BD33="other",0.184,0))+(IF(BB33="African",0.176,0))+(IF(BB33="Other",0.126,0))+(IF(AY33="DCD",0.411,0))+(IF(AZ33="other",0.422,0))+(0.066*((170-BJ33)/10)+(IF(BE33="regional",0.105,0.244))+(0.01*(CQ33/60))))</f>
        <v>1.3025623113814881</v>
      </c>
      <c r="CH33">
        <v>65</v>
      </c>
      <c r="CI33">
        <v>15</v>
      </c>
      <c r="CJ33">
        <v>262</v>
      </c>
      <c r="CK33">
        <v>126</v>
      </c>
      <c r="CL33">
        <v>3</v>
      </c>
      <c r="CM33">
        <v>11</v>
      </c>
      <c r="CN33">
        <v>28</v>
      </c>
      <c r="CO33" t="s">
        <v>196</v>
      </c>
      <c r="CP33">
        <v>15</v>
      </c>
      <c r="CQ33" s="28">
        <f t="shared" si="22"/>
        <v>482</v>
      </c>
      <c r="CR33">
        <f t="shared" si="7"/>
        <v>28</v>
      </c>
      <c r="CS33">
        <f t="shared" si="8"/>
        <v>93</v>
      </c>
      <c r="CT33">
        <f t="shared" si="9"/>
        <v>510</v>
      </c>
      <c r="CU33">
        <v>750</v>
      </c>
      <c r="CV33">
        <v>2500</v>
      </c>
      <c r="CW33">
        <v>6500</v>
      </c>
      <c r="CX33">
        <v>0</v>
      </c>
      <c r="CY33">
        <v>420</v>
      </c>
      <c r="CZ33">
        <v>3.5</v>
      </c>
      <c r="DA33">
        <v>30</v>
      </c>
      <c r="DB33">
        <v>73</v>
      </c>
      <c r="DC33">
        <v>50</v>
      </c>
      <c r="DD33" s="28">
        <f t="shared" si="10"/>
        <v>31.506849315068493</v>
      </c>
      <c r="DF33" t="str">
        <f t="shared" si="11"/>
        <v>yes</v>
      </c>
      <c r="DG33" t="s">
        <v>342</v>
      </c>
      <c r="DH33">
        <v>19.3</v>
      </c>
      <c r="DI33" t="s">
        <v>197</v>
      </c>
      <c r="DJ33">
        <v>0.6</v>
      </c>
      <c r="DK33">
        <v>5.0999999999999996</v>
      </c>
      <c r="DL33">
        <v>4</v>
      </c>
      <c r="DM33">
        <v>9.1999999999999993</v>
      </c>
      <c r="DN33">
        <v>31.4</v>
      </c>
      <c r="DO33">
        <v>2510</v>
      </c>
      <c r="DP33" s="29">
        <f>((DO33/1000)*100)/F33</f>
        <v>2.5876288659793811</v>
      </c>
      <c r="DQ33">
        <v>1119</v>
      </c>
      <c r="DR33">
        <v>861</v>
      </c>
      <c r="DS33">
        <v>2.8</v>
      </c>
      <c r="DT33">
        <v>0.99</v>
      </c>
      <c r="DU33">
        <v>2.15</v>
      </c>
      <c r="DV33">
        <v>2.15</v>
      </c>
      <c r="DW33" t="str">
        <f t="shared" si="12"/>
        <v>no</v>
      </c>
      <c r="DX33" t="str">
        <f t="shared" si="21"/>
        <v>no</v>
      </c>
      <c r="DY33" t="str">
        <f>IF(OR(DV33&gt;M33*2.9, DV33 &gt; 3.9, FD33="yes"), "3", IF(DV33&gt;M33*1.9, "2", IF(OR(DV33&gt;M33*1.4, DV33&gt;(M33+0.2)), "1", "no")))</f>
        <v>2</v>
      </c>
      <c r="DZ33" t="s">
        <v>181</v>
      </c>
      <c r="EA33" t="s">
        <v>197</v>
      </c>
      <c r="EB33" t="s">
        <v>184</v>
      </c>
      <c r="EC33">
        <v>1000</v>
      </c>
      <c r="ED33" t="s">
        <v>198</v>
      </c>
      <c r="EE33" t="b">
        <v>0</v>
      </c>
      <c r="EF33">
        <v>5.0999999999999996</v>
      </c>
      <c r="EG33">
        <v>6.9</v>
      </c>
      <c r="EH33">
        <v>4.2</v>
      </c>
      <c r="EI33">
        <v>4.3</v>
      </c>
      <c r="EJ33">
        <v>3.9</v>
      </c>
      <c r="EK33">
        <v>4.5999999999999996</v>
      </c>
      <c r="EL33">
        <v>4.7</v>
      </c>
      <c r="EM33" t="b">
        <v>0</v>
      </c>
      <c r="EN33" t="b">
        <v>0</v>
      </c>
      <c r="EO33" t="b">
        <v>0</v>
      </c>
      <c r="EP33" t="b">
        <v>0</v>
      </c>
      <c r="EQ33" t="b">
        <v>0</v>
      </c>
      <c r="ER33" t="b">
        <v>0</v>
      </c>
      <c r="ES33" s="30">
        <f t="shared" si="14"/>
        <v>4.833333333333333</v>
      </c>
      <c r="ET33" s="30">
        <f t="shared" si="15"/>
        <v>4.8142857142857149</v>
      </c>
      <c r="EU33" s="30">
        <f t="shared" si="16"/>
        <v>4.8142857142857149</v>
      </c>
      <c r="EV33" s="30" t="s">
        <v>181</v>
      </c>
      <c r="EW33" t="s">
        <v>197</v>
      </c>
      <c r="EX33" t="s">
        <v>197</v>
      </c>
      <c r="EY33" s="30" t="s">
        <v>197</v>
      </c>
      <c r="EZ33" s="30" t="s">
        <v>181</v>
      </c>
      <c r="FA33" s="30" t="s">
        <v>181</v>
      </c>
      <c r="FB33" s="34">
        <v>2</v>
      </c>
      <c r="FC33" s="30" t="s">
        <v>181</v>
      </c>
      <c r="FD33" s="30" t="s">
        <v>181</v>
      </c>
      <c r="FE33" s="30" t="s">
        <v>343</v>
      </c>
      <c r="FF33">
        <v>3</v>
      </c>
      <c r="FG33" s="30" t="s">
        <v>181</v>
      </c>
      <c r="FH33" s="30" t="s">
        <v>197</v>
      </c>
      <c r="FI33" s="30" t="s">
        <v>197</v>
      </c>
      <c r="FJ33" s="30" t="s">
        <v>181</v>
      </c>
      <c r="FK33" s="30" t="s">
        <v>181</v>
      </c>
      <c r="FL33" s="30" t="s">
        <v>181</v>
      </c>
      <c r="FM33" s="30" t="s">
        <v>181</v>
      </c>
      <c r="FN33" s="30" t="s">
        <v>181</v>
      </c>
      <c r="FO33" s="30" t="s">
        <v>181</v>
      </c>
      <c r="FP33" s="30" t="s">
        <v>181</v>
      </c>
      <c r="FQ33" s="30" t="s">
        <v>181</v>
      </c>
      <c r="FR33">
        <v>11</v>
      </c>
      <c r="FS33" s="30" t="s">
        <v>199</v>
      </c>
      <c r="FT33" s="30" t="s">
        <v>181</v>
      </c>
      <c r="FU33">
        <f t="shared" si="17"/>
        <v>0</v>
      </c>
      <c r="FV33">
        <f t="shared" si="18"/>
        <v>0</v>
      </c>
    </row>
    <row r="34" spans="1:178" ht="15.5" x14ac:dyDescent="0.35">
      <c r="A34" s="26">
        <v>2845</v>
      </c>
      <c r="B34" t="s">
        <v>178</v>
      </c>
      <c r="C34" t="s">
        <v>201</v>
      </c>
      <c r="D34" s="28">
        <v>53.911111111111111</v>
      </c>
      <c r="E34" s="28">
        <v>1</v>
      </c>
      <c r="F34">
        <v>68</v>
      </c>
      <c r="G34">
        <v>157</v>
      </c>
      <c r="H34" s="28">
        <f t="shared" si="0"/>
        <v>27.587326057852245</v>
      </c>
      <c r="I34" s="29">
        <f t="shared" si="1"/>
        <v>1.6873681976115955</v>
      </c>
      <c r="J34" s="30">
        <v>2.2000000000000002</v>
      </c>
      <c r="K34">
        <v>121</v>
      </c>
      <c r="L34" t="s">
        <v>180</v>
      </c>
      <c r="M34" s="29">
        <v>0.87</v>
      </c>
      <c r="N34" s="30">
        <v>34.1</v>
      </c>
      <c r="O34" s="29">
        <v>1.79</v>
      </c>
      <c r="P34">
        <f t="shared" si="2"/>
        <v>1</v>
      </c>
      <c r="Q34">
        <f t="shared" si="2"/>
        <v>34.1</v>
      </c>
      <c r="R34">
        <f t="shared" si="2"/>
        <v>1.79</v>
      </c>
      <c r="S34" s="31">
        <f t="shared" si="19"/>
        <v>26</v>
      </c>
      <c r="T34" t="s">
        <v>184</v>
      </c>
      <c r="U34" t="s">
        <v>181</v>
      </c>
      <c r="V34" t="s">
        <v>206</v>
      </c>
      <c r="W34" t="s">
        <v>181</v>
      </c>
      <c r="X34" t="s">
        <v>181</v>
      </c>
      <c r="Y34" t="s">
        <v>183</v>
      </c>
      <c r="Z34" t="s">
        <v>184</v>
      </c>
      <c r="AA34" t="s">
        <v>181</v>
      </c>
      <c r="AB34" t="s">
        <v>181</v>
      </c>
      <c r="AC34">
        <v>0</v>
      </c>
      <c r="AD34" s="32">
        <v>43151</v>
      </c>
      <c r="AE34">
        <v>597</v>
      </c>
      <c r="AG34">
        <v>0</v>
      </c>
      <c r="AH34" s="27">
        <v>43151</v>
      </c>
      <c r="AI34" s="33">
        <v>597</v>
      </c>
      <c r="AJ34" s="27"/>
      <c r="AK34" t="s">
        <v>344</v>
      </c>
      <c r="AL34" t="s">
        <v>181</v>
      </c>
      <c r="AM34" t="s">
        <v>181</v>
      </c>
      <c r="AN34" t="s">
        <v>184</v>
      </c>
      <c r="AO34" t="s">
        <v>184</v>
      </c>
      <c r="AP34" t="s">
        <v>181</v>
      </c>
      <c r="AQ34" t="s">
        <v>181</v>
      </c>
      <c r="AR34" t="s">
        <v>181</v>
      </c>
      <c r="AS34" t="s">
        <v>181</v>
      </c>
      <c r="AT34" t="s">
        <v>181</v>
      </c>
      <c r="AU34" t="s">
        <v>181</v>
      </c>
      <c r="AV34" t="s">
        <v>181</v>
      </c>
      <c r="AW34" s="27">
        <v>16832</v>
      </c>
      <c r="AX34" s="28">
        <v>70.424999999999997</v>
      </c>
      <c r="AY34" s="28" t="s">
        <v>185</v>
      </c>
      <c r="AZ34" s="28" t="s">
        <v>186</v>
      </c>
      <c r="BA34" s="28" t="s">
        <v>178</v>
      </c>
      <c r="BB34" s="28" t="s">
        <v>187</v>
      </c>
      <c r="BC34" s="28" t="s">
        <v>201</v>
      </c>
      <c r="BD34" s="28" t="s">
        <v>188</v>
      </c>
      <c r="BE34" s="28" t="s">
        <v>189</v>
      </c>
      <c r="BF34" t="s">
        <v>190</v>
      </c>
      <c r="BG34" s="28" t="s">
        <v>181</v>
      </c>
      <c r="BH34" s="28" t="s">
        <v>180</v>
      </c>
      <c r="BI34">
        <v>60</v>
      </c>
      <c r="BJ34">
        <v>150</v>
      </c>
      <c r="BK34" s="28">
        <f t="shared" si="3"/>
        <v>26.666666666666668</v>
      </c>
      <c r="BL34" s="29">
        <f t="shared" si="4"/>
        <v>1.547913785015234</v>
      </c>
      <c r="BM34">
        <v>160</v>
      </c>
      <c r="BN34" s="29">
        <v>0.84</v>
      </c>
      <c r="BO34">
        <v>1</v>
      </c>
      <c r="BP34" t="s">
        <v>181</v>
      </c>
      <c r="BQ34">
        <v>0</v>
      </c>
      <c r="BR34" t="s">
        <v>184</v>
      </c>
      <c r="BS34" t="s">
        <v>191</v>
      </c>
      <c r="BT34">
        <v>25</v>
      </c>
      <c r="BU34">
        <v>10</v>
      </c>
      <c r="BV34" t="s">
        <v>203</v>
      </c>
      <c r="BW34">
        <v>5</v>
      </c>
      <c r="BX34">
        <v>0</v>
      </c>
      <c r="BY34" t="s">
        <v>345</v>
      </c>
      <c r="BZ34" t="s">
        <v>241</v>
      </c>
      <c r="CA34" t="s">
        <v>304</v>
      </c>
      <c r="CB34">
        <v>0</v>
      </c>
      <c r="CC34">
        <v>0</v>
      </c>
      <c r="CD34">
        <f t="shared" si="5"/>
        <v>1831</v>
      </c>
      <c r="CE34">
        <f>SUM((IF(D34&lt;40.1,0,(IF(D34&gt;60,3,1)))),(IF(S34&lt;15.1,0,IF(15&lt;S34&lt;25.1,6,IF(25&lt;S34&lt;35.1,11,16)))),(IF(E34=1,0,5)),(IF(CQ34&lt;601,0,1)),(IF(AX34&lt;40.1,0,(IF(AX34&gt;60,2,1)))))</f>
        <v>19</v>
      </c>
      <c r="CF34">
        <f>(IF(AX34&gt;70,3,0))+(IF(10&lt;AX34&lt;20,-2,0))+(IF(BD34="Cerebrovascular",2,0))+(IF(BN34&gt;1.5,2,0))+(IF(CQ34&lt;360,-3,0))+(IF(D34&gt;70,4,0))+(IF(H34&gt;35,2,0))+(IF(E34=2,9,0))+(IF(E34=3,14,0))+(IF(T34="yes",2,0))+(IF(J34&lt;2,2,0))+(IF(U34="yes",3,0))+(IF(V34="hospital",3,0))+(IF(V34="ICU",6,0))+(IF(S34&gt;29,4,0))+(IF(W34="yes",9,0))+(IF(X34="yes",2,0))+(IF(AA34="yes",5,0))+(IF(AB34="yes",6,0))+(IF(Z34="yes",3,0))</f>
        <v>10</v>
      </c>
      <c r="CG34" s="29">
        <f>EXP((IF(39&lt;AX34&lt;50,0.154,0))+(IF(49&lt;AX34&lt;60,0.274,0))+(IF(59&lt;AX34&lt;70,0.424,0))+(IF(AX34&gt;69,0.501,0))+(IF(BD34="anoxia",0.079,0))+(IF(BD34="Cerebrovascular",0.145,0))+(IF(BD34="other",0.184,0))+(IF(BB34="African",0.176,0))+(IF(BB34="Other",0.126,0))+(IF(AY34="DCD",0.411,0))+(IF(AZ34="other",0.422,0))+(0.066*((170-BJ34)/10)+(IF(BE34="regional",0.105,0.244))+(0.01*(CQ34/60))))</f>
        <v>2.528180818418829</v>
      </c>
      <c r="CH34">
        <v>43</v>
      </c>
      <c r="CI34">
        <v>15</v>
      </c>
      <c r="CJ34">
        <v>65</v>
      </c>
      <c r="CK34">
        <v>128</v>
      </c>
      <c r="CL34">
        <v>4</v>
      </c>
      <c r="CM34">
        <v>12</v>
      </c>
      <c r="CN34">
        <v>26</v>
      </c>
      <c r="CO34" t="s">
        <v>196</v>
      </c>
      <c r="CP34">
        <v>29</v>
      </c>
      <c r="CQ34" s="28">
        <f t="shared" si="22"/>
        <v>267</v>
      </c>
      <c r="CR34">
        <f t="shared" si="7"/>
        <v>26</v>
      </c>
      <c r="CS34">
        <f t="shared" si="8"/>
        <v>69</v>
      </c>
      <c r="CT34">
        <f t="shared" si="9"/>
        <v>293</v>
      </c>
      <c r="CU34">
        <v>3250</v>
      </c>
      <c r="CV34">
        <v>5000</v>
      </c>
      <c r="CW34">
        <v>9300</v>
      </c>
      <c r="CX34">
        <v>1750</v>
      </c>
      <c r="CY34">
        <v>376</v>
      </c>
      <c r="CZ34">
        <v>3.1</v>
      </c>
      <c r="DA34">
        <v>16</v>
      </c>
      <c r="DB34">
        <v>78</v>
      </c>
      <c r="DC34">
        <v>53</v>
      </c>
      <c r="DD34" s="28">
        <f t="shared" si="10"/>
        <v>32.051282051282058</v>
      </c>
      <c r="DF34" t="str">
        <f t="shared" si="11"/>
        <v>yes</v>
      </c>
      <c r="DG34" t="s">
        <v>181</v>
      </c>
      <c r="DH34">
        <v>20</v>
      </c>
      <c r="DI34">
        <v>18.399999999999999</v>
      </c>
      <c r="DJ34">
        <v>4.3</v>
      </c>
      <c r="DK34">
        <v>10.1</v>
      </c>
      <c r="DL34">
        <v>8.6</v>
      </c>
      <c r="DM34">
        <v>3.8</v>
      </c>
      <c r="DN34">
        <v>23.7</v>
      </c>
      <c r="DO34">
        <v>1230</v>
      </c>
      <c r="DP34" s="29">
        <f>((DO34/1000)*100)/F34</f>
        <v>1.8088235294117647</v>
      </c>
      <c r="DQ34">
        <v>1155</v>
      </c>
      <c r="DR34">
        <v>1063</v>
      </c>
      <c r="DS34">
        <v>8.5</v>
      </c>
      <c r="DT34">
        <v>0.94</v>
      </c>
      <c r="DU34">
        <v>2.12</v>
      </c>
      <c r="DV34">
        <v>2.58</v>
      </c>
      <c r="DW34" t="str">
        <f t="shared" si="12"/>
        <v>no</v>
      </c>
      <c r="DX34" t="str">
        <f t="shared" si="21"/>
        <v>no</v>
      </c>
      <c r="DY34" t="str">
        <f>IF(OR(DV34&gt;M34*2.9, DV34 &gt; 3.9, FD34="yes"), "3", IF(DV34&gt;M34*1.9, "2", IF(OR(DV34&gt;M34*1.4, DV34&gt;(M34+0.2)), "1", "no")))</f>
        <v>3</v>
      </c>
      <c r="DZ34" t="s">
        <v>181</v>
      </c>
      <c r="EA34" t="s">
        <v>197</v>
      </c>
      <c r="EB34" t="s">
        <v>184</v>
      </c>
      <c r="EC34">
        <v>1000</v>
      </c>
      <c r="ED34" t="s">
        <v>198</v>
      </c>
      <c r="EE34">
        <v>5.3</v>
      </c>
      <c r="EF34">
        <v>13.5</v>
      </c>
      <c r="EG34">
        <v>10.4</v>
      </c>
      <c r="EH34">
        <v>10</v>
      </c>
      <c r="EI34">
        <v>7.1</v>
      </c>
      <c r="EJ34">
        <v>5.8</v>
      </c>
      <c r="EK34">
        <v>5.8</v>
      </c>
      <c r="EL34">
        <v>5.6</v>
      </c>
      <c r="EM34">
        <v>5.7</v>
      </c>
      <c r="EN34">
        <v>7.9</v>
      </c>
      <c r="EO34">
        <v>8.6</v>
      </c>
      <c r="EP34" t="b">
        <v>0</v>
      </c>
      <c r="EQ34" t="b">
        <v>0</v>
      </c>
      <c r="ER34" t="b">
        <v>0</v>
      </c>
      <c r="ES34" s="30">
        <f t="shared" si="14"/>
        <v>8.2714285714285705</v>
      </c>
      <c r="ET34" s="30">
        <f t="shared" si="15"/>
        <v>7.7100000000000009</v>
      </c>
      <c r="EU34" s="30">
        <f t="shared" si="16"/>
        <v>7.790909090909091</v>
      </c>
      <c r="EV34" s="30" t="s">
        <v>181</v>
      </c>
      <c r="EW34" t="s">
        <v>197</v>
      </c>
      <c r="EX34" t="s">
        <v>197</v>
      </c>
      <c r="EY34" s="30" t="s">
        <v>197</v>
      </c>
      <c r="EZ34" t="s">
        <v>181</v>
      </c>
      <c r="FA34" t="s">
        <v>181</v>
      </c>
      <c r="FB34" s="34">
        <v>2</v>
      </c>
      <c r="FC34" t="s">
        <v>181</v>
      </c>
      <c r="FD34" s="30" t="s">
        <v>181</v>
      </c>
      <c r="FE34" t="s">
        <v>346</v>
      </c>
      <c r="FF34">
        <v>5</v>
      </c>
      <c r="FG34" t="s">
        <v>184</v>
      </c>
      <c r="FH34">
        <v>6</v>
      </c>
      <c r="FI34">
        <v>5</v>
      </c>
      <c r="FJ34" t="s">
        <v>184</v>
      </c>
      <c r="FK34" t="s">
        <v>184</v>
      </c>
      <c r="FL34" t="s">
        <v>181</v>
      </c>
      <c r="FM34" t="s">
        <v>181</v>
      </c>
      <c r="FN34" t="s">
        <v>181</v>
      </c>
      <c r="FO34" t="s">
        <v>181</v>
      </c>
      <c r="FP34" t="s">
        <v>181</v>
      </c>
      <c r="FQ34" t="s">
        <v>181</v>
      </c>
      <c r="FR34">
        <v>16</v>
      </c>
      <c r="FS34" t="s">
        <v>199</v>
      </c>
      <c r="FT34" s="30" t="s">
        <v>181</v>
      </c>
      <c r="FU34">
        <f t="shared" si="17"/>
        <v>0</v>
      </c>
      <c r="FV34">
        <f t="shared" si="18"/>
        <v>0</v>
      </c>
    </row>
    <row r="35" spans="1:178" ht="15.5" x14ac:dyDescent="0.35">
      <c r="A35" s="26">
        <v>2846</v>
      </c>
      <c r="B35" t="s">
        <v>200</v>
      </c>
      <c r="C35" t="s">
        <v>179</v>
      </c>
      <c r="D35" s="28">
        <v>60.674999999999997</v>
      </c>
      <c r="E35" s="28">
        <v>1</v>
      </c>
      <c r="F35">
        <v>74</v>
      </c>
      <c r="G35">
        <v>164</v>
      </c>
      <c r="H35" s="28">
        <f t="shared" si="0"/>
        <v>27.513384889946462</v>
      </c>
      <c r="I35" s="29">
        <f t="shared" si="1"/>
        <v>1.805309195935666</v>
      </c>
      <c r="J35" s="30">
        <v>4.4000000000000004</v>
      </c>
      <c r="K35">
        <v>143</v>
      </c>
      <c r="L35" t="s">
        <v>180</v>
      </c>
      <c r="M35" s="29">
        <v>0.86</v>
      </c>
      <c r="N35" s="30">
        <v>0.8</v>
      </c>
      <c r="O35" s="29">
        <v>1.03</v>
      </c>
      <c r="P35">
        <f t="shared" si="2"/>
        <v>1</v>
      </c>
      <c r="Q35">
        <f t="shared" si="2"/>
        <v>1</v>
      </c>
      <c r="R35">
        <f t="shared" si="2"/>
        <v>1.03</v>
      </c>
      <c r="S35" s="31">
        <f t="shared" si="19"/>
        <v>7</v>
      </c>
      <c r="T35" t="s">
        <v>181</v>
      </c>
      <c r="U35" t="s">
        <v>181</v>
      </c>
      <c r="V35" t="s">
        <v>182</v>
      </c>
      <c r="W35" t="s">
        <v>181</v>
      </c>
      <c r="X35" t="s">
        <v>181</v>
      </c>
      <c r="Y35" t="s">
        <v>183</v>
      </c>
      <c r="Z35" t="s">
        <v>181</v>
      </c>
      <c r="AA35" t="s">
        <v>181</v>
      </c>
      <c r="AB35" t="s">
        <v>181</v>
      </c>
      <c r="AC35">
        <v>0</v>
      </c>
      <c r="AD35" s="32">
        <v>43244</v>
      </c>
      <c r="AE35">
        <v>689</v>
      </c>
      <c r="AG35">
        <v>0</v>
      </c>
      <c r="AH35" s="27">
        <v>43244</v>
      </c>
      <c r="AI35" s="33">
        <v>689</v>
      </c>
      <c r="AJ35" s="27"/>
      <c r="AK35" t="s">
        <v>347</v>
      </c>
      <c r="AL35" t="s">
        <v>184</v>
      </c>
      <c r="AM35" t="s">
        <v>181</v>
      </c>
      <c r="AN35" t="s">
        <v>184</v>
      </c>
      <c r="AO35" t="s">
        <v>181</v>
      </c>
      <c r="AP35" t="s">
        <v>181</v>
      </c>
      <c r="AQ35" t="s">
        <v>181</v>
      </c>
      <c r="AR35" t="s">
        <v>181</v>
      </c>
      <c r="AS35" t="s">
        <v>181</v>
      </c>
      <c r="AT35" t="s">
        <v>181</v>
      </c>
      <c r="AU35" t="s">
        <v>181</v>
      </c>
      <c r="AV35" t="s">
        <v>181</v>
      </c>
      <c r="AW35" s="27">
        <v>24425</v>
      </c>
      <c r="AX35" s="28">
        <v>49.638888888888886</v>
      </c>
      <c r="AY35" s="28" t="s">
        <v>185</v>
      </c>
      <c r="AZ35" s="28" t="s">
        <v>186</v>
      </c>
      <c r="BA35" s="28" t="s">
        <v>178</v>
      </c>
      <c r="BB35" s="28" t="s">
        <v>187</v>
      </c>
      <c r="BC35" s="28" t="s">
        <v>179</v>
      </c>
      <c r="BD35" s="28" t="s">
        <v>220</v>
      </c>
      <c r="BE35" s="28" t="s">
        <v>189</v>
      </c>
      <c r="BF35" s="28" t="s">
        <v>180</v>
      </c>
      <c r="BG35" s="28" t="s">
        <v>181</v>
      </c>
      <c r="BH35" s="28" t="s">
        <v>180</v>
      </c>
      <c r="BI35">
        <v>75</v>
      </c>
      <c r="BJ35">
        <v>170</v>
      </c>
      <c r="BK35" s="28">
        <f t="shared" si="3"/>
        <v>25.951557093425606</v>
      </c>
      <c r="BL35" s="29">
        <f t="shared" si="4"/>
        <v>1.8635576337190232</v>
      </c>
      <c r="BM35">
        <v>142</v>
      </c>
      <c r="BN35" s="29">
        <v>1.84</v>
      </c>
      <c r="BO35">
        <v>1</v>
      </c>
      <c r="BP35" t="s">
        <v>181</v>
      </c>
      <c r="BQ35">
        <v>0</v>
      </c>
      <c r="BR35" t="s">
        <v>184</v>
      </c>
      <c r="BS35" t="s">
        <v>191</v>
      </c>
      <c r="BT35">
        <v>0</v>
      </c>
      <c r="BU35">
        <v>0</v>
      </c>
      <c r="BV35" t="s">
        <v>192</v>
      </c>
      <c r="BW35">
        <v>0</v>
      </c>
      <c r="BX35">
        <v>0</v>
      </c>
      <c r="BY35" t="s">
        <v>348</v>
      </c>
      <c r="BZ35" t="s">
        <v>181</v>
      </c>
      <c r="CA35" t="s">
        <v>205</v>
      </c>
      <c r="CB35">
        <v>0</v>
      </c>
      <c r="CC35">
        <v>0</v>
      </c>
      <c r="CD35">
        <f t="shared" si="5"/>
        <v>347</v>
      </c>
      <c r="CE35">
        <f>SUM((IF(D35&lt;40.1,0,(IF(D35&gt;60,3,1)))),(IF(S35&lt;15.1,0,IF(15&lt;S35&lt;25.1,6,IF(25&lt;S35&lt;35.1,11,16)))),(IF(E35=1,0,5)),(IF(CQ35&lt;601,0,1)),(IF(AX35&lt;40.1,0,(IF(AX35&gt;60,2,1)))))</f>
        <v>4</v>
      </c>
      <c r="CF35">
        <f>(IF(AX35&gt;70,3,0))+(IF(10&lt;AX35&lt;20,-2,0))+(IF(BD35="Cerebrovascular",2,0))+(IF(BN35&gt;1.5,2,0))+(IF(CQ35&lt;360,-3,0))+(IF(D35&gt;70,4,0))+(IF(H35&gt;35,2,0))+(IF(E35=2,9,0))+(IF(E35=3,14,0))+(IF(T35="yes",2,0))+(IF(J35&lt;2,2,0))+(IF(U35="yes",3,0))+(IF(V35="hospital",3,0))+(IF(V35="ICU",6,0))+(IF(S35&gt;29,4,0))+(IF(W35="yes",9,0))+(IF(X35="yes",2,0))+(IF(AA35="yes",5,0))+(IF(AB35="yes",6,0))+(IF(Z35="yes",3,0))</f>
        <v>-1</v>
      </c>
      <c r="CG35" s="29">
        <f>EXP((IF(39&lt;AX35&lt;50,0.154,0))+(IF(49&lt;AX35&lt;60,0.274,0))+(IF(59&lt;AX35&lt;70,0.424,0))+(IF(AX35&gt;69,0.501,0))+(IF(BD35="anoxia",0.079,0))+(IF(BD35="Cerebrovascular",0.145,0))+(IF(BD35="other",0.184,0))+(IF(BB35="African",0.176,0))+(IF(BB35="Other",0.126,0))+(IF(AY35="DCD",0.411,0))+(IF(AZ35="other",0.422,0))+(0.066*((170-BJ35)/10)+(IF(BE35="regional",0.105,0.244))+(0.01*(CQ35/60))))</f>
        <v>1.1680472453025885</v>
      </c>
      <c r="CH35">
        <v>65</v>
      </c>
      <c r="CI35">
        <v>15</v>
      </c>
      <c r="CJ35">
        <v>45</v>
      </c>
      <c r="CK35">
        <v>161</v>
      </c>
      <c r="CL35">
        <v>6</v>
      </c>
      <c r="CM35">
        <v>10</v>
      </c>
      <c r="CN35">
        <v>21</v>
      </c>
      <c r="CO35" t="s">
        <v>196</v>
      </c>
      <c r="CP35">
        <v>46</v>
      </c>
      <c r="CQ35" s="28">
        <f t="shared" si="22"/>
        <v>302</v>
      </c>
      <c r="CR35">
        <f t="shared" si="7"/>
        <v>21</v>
      </c>
      <c r="CS35">
        <f t="shared" si="8"/>
        <v>86</v>
      </c>
      <c r="CT35">
        <f t="shared" si="9"/>
        <v>323</v>
      </c>
      <c r="CU35">
        <v>0</v>
      </c>
      <c r="CV35">
        <v>0</v>
      </c>
      <c r="CW35">
        <v>6000</v>
      </c>
      <c r="CX35">
        <v>750</v>
      </c>
      <c r="CY35">
        <v>433</v>
      </c>
      <c r="CZ35">
        <v>1.6</v>
      </c>
      <c r="DA35">
        <v>16</v>
      </c>
      <c r="DB35">
        <v>73</v>
      </c>
      <c r="DC35">
        <v>68</v>
      </c>
      <c r="DD35" s="28">
        <f t="shared" si="10"/>
        <v>6.849315068493155</v>
      </c>
      <c r="DF35" t="str">
        <f t="shared" si="11"/>
        <v>no</v>
      </c>
      <c r="DG35" t="s">
        <v>181</v>
      </c>
      <c r="DH35">
        <v>13</v>
      </c>
      <c r="DI35">
        <v>14.3</v>
      </c>
      <c r="DJ35">
        <v>2.9</v>
      </c>
      <c r="DK35">
        <v>12.1</v>
      </c>
      <c r="DL35">
        <v>9.4</v>
      </c>
      <c r="DM35">
        <v>14.1</v>
      </c>
      <c r="DN35">
        <v>31</v>
      </c>
      <c r="DO35">
        <v>1280</v>
      </c>
      <c r="DP35" s="29">
        <f>((DO35/1000)*100)/F35</f>
        <v>1.7297297297297298</v>
      </c>
      <c r="DQ35">
        <v>398</v>
      </c>
      <c r="DR35">
        <v>254</v>
      </c>
      <c r="DS35">
        <v>1.4</v>
      </c>
      <c r="DT35">
        <v>1.04</v>
      </c>
      <c r="DU35">
        <v>1.06</v>
      </c>
      <c r="DV35">
        <v>1.06</v>
      </c>
      <c r="DW35" t="str">
        <f t="shared" si="12"/>
        <v>no</v>
      </c>
      <c r="DX35" t="str">
        <f t="shared" si="21"/>
        <v>no</v>
      </c>
      <c r="DY35" t="str">
        <f>IF(OR(DV35&gt;M35*2.9, DV35 &gt; 3.9, FD35="yes"), "3", IF(DV35&gt;M35*1.9, "2", IF(OR(DV35&gt;M35*1.4, DV35&gt;(M35+0.2)), "1", "no")))</f>
        <v>no</v>
      </c>
      <c r="DZ35" t="s">
        <v>181</v>
      </c>
      <c r="EA35" t="s">
        <v>197</v>
      </c>
      <c r="EB35" t="s">
        <v>184</v>
      </c>
      <c r="EC35">
        <v>1000</v>
      </c>
      <c r="ED35" t="s">
        <v>198</v>
      </c>
      <c r="EE35" t="b">
        <v>0</v>
      </c>
      <c r="EF35">
        <v>13.6</v>
      </c>
      <c r="EG35">
        <v>14.4</v>
      </c>
      <c r="EH35">
        <v>19.2</v>
      </c>
      <c r="EI35">
        <v>14.8</v>
      </c>
      <c r="EJ35">
        <v>7.8</v>
      </c>
      <c r="EK35">
        <v>5.5</v>
      </c>
      <c r="EL35">
        <v>7.6</v>
      </c>
      <c r="EM35">
        <v>6</v>
      </c>
      <c r="EN35">
        <v>8.6999999999999993</v>
      </c>
      <c r="EO35" t="b">
        <v>0</v>
      </c>
      <c r="EP35" t="b">
        <v>0</v>
      </c>
      <c r="EQ35" t="b">
        <v>0</v>
      </c>
      <c r="ER35" t="b">
        <v>0</v>
      </c>
      <c r="ES35" s="30">
        <f t="shared" si="14"/>
        <v>12.549999999999999</v>
      </c>
      <c r="ET35" s="30">
        <f t="shared" si="15"/>
        <v>10.844444444444443</v>
      </c>
      <c r="EU35" s="30">
        <f t="shared" si="16"/>
        <v>10.844444444444443</v>
      </c>
      <c r="EV35" s="30" t="s">
        <v>181</v>
      </c>
      <c r="EW35" t="s">
        <v>197</v>
      </c>
      <c r="EX35" t="s">
        <v>197</v>
      </c>
      <c r="EY35" s="30" t="s">
        <v>197</v>
      </c>
      <c r="EZ35" t="s">
        <v>181</v>
      </c>
      <c r="FA35" t="s">
        <v>181</v>
      </c>
      <c r="FB35" s="34">
        <v>2</v>
      </c>
      <c r="FC35" t="s">
        <v>181</v>
      </c>
      <c r="FD35" s="30" t="s">
        <v>181</v>
      </c>
      <c r="FE35" t="s">
        <v>349</v>
      </c>
      <c r="FF35">
        <v>2</v>
      </c>
      <c r="FG35" t="s">
        <v>181</v>
      </c>
      <c r="FH35" t="s">
        <v>197</v>
      </c>
      <c r="FI35" t="s">
        <v>197</v>
      </c>
      <c r="FJ35" t="s">
        <v>181</v>
      </c>
      <c r="FK35" t="s">
        <v>181</v>
      </c>
      <c r="FL35" t="s">
        <v>181</v>
      </c>
      <c r="FM35" t="s">
        <v>181</v>
      </c>
      <c r="FN35" t="s">
        <v>181</v>
      </c>
      <c r="FO35" t="s">
        <v>181</v>
      </c>
      <c r="FP35" t="s">
        <v>181</v>
      </c>
      <c r="FQ35" t="s">
        <v>181</v>
      </c>
      <c r="FR35">
        <v>14</v>
      </c>
      <c r="FS35" t="s">
        <v>350</v>
      </c>
      <c r="FT35" s="30" t="s">
        <v>181</v>
      </c>
      <c r="FU35">
        <f t="shared" si="17"/>
        <v>0</v>
      </c>
      <c r="FV35">
        <f t="shared" si="18"/>
        <v>0</v>
      </c>
    </row>
    <row r="36" spans="1:178" ht="15.5" x14ac:dyDescent="0.35">
      <c r="A36" s="26">
        <v>2847</v>
      </c>
      <c r="B36" t="s">
        <v>200</v>
      </c>
      <c r="C36" t="s">
        <v>201</v>
      </c>
      <c r="D36" s="28">
        <v>45.072222222222223</v>
      </c>
      <c r="E36" s="28">
        <v>1</v>
      </c>
      <c r="F36">
        <v>69</v>
      </c>
      <c r="G36">
        <v>170</v>
      </c>
      <c r="H36" s="28">
        <f t="shared" si="0"/>
        <v>23.875432525951556</v>
      </c>
      <c r="I36" s="29">
        <f t="shared" si="1"/>
        <v>1.7986748212204244</v>
      </c>
      <c r="J36" s="30">
        <v>4.9000000000000004</v>
      </c>
      <c r="K36">
        <v>142</v>
      </c>
      <c r="L36" t="s">
        <v>180</v>
      </c>
      <c r="M36" s="29">
        <v>0.9</v>
      </c>
      <c r="N36" s="30">
        <v>0.9</v>
      </c>
      <c r="O36" s="29">
        <v>1.19</v>
      </c>
      <c r="P36">
        <f t="shared" si="2"/>
        <v>1</v>
      </c>
      <c r="Q36">
        <f t="shared" si="2"/>
        <v>1</v>
      </c>
      <c r="R36">
        <f t="shared" si="2"/>
        <v>1.19</v>
      </c>
      <c r="S36" s="31">
        <f t="shared" si="19"/>
        <v>8</v>
      </c>
      <c r="T36" t="s">
        <v>181</v>
      </c>
      <c r="U36" t="s">
        <v>181</v>
      </c>
      <c r="V36" t="s">
        <v>182</v>
      </c>
      <c r="W36" t="s">
        <v>181</v>
      </c>
      <c r="X36" t="s">
        <v>181</v>
      </c>
      <c r="Y36" t="s">
        <v>183</v>
      </c>
      <c r="Z36" t="s">
        <v>181</v>
      </c>
      <c r="AA36" t="s">
        <v>181</v>
      </c>
      <c r="AB36" t="s">
        <v>181</v>
      </c>
      <c r="AC36">
        <v>0</v>
      </c>
      <c r="AD36" s="27">
        <v>43269</v>
      </c>
      <c r="AE36">
        <v>712</v>
      </c>
      <c r="AG36">
        <v>0</v>
      </c>
      <c r="AH36" s="27">
        <v>43269</v>
      </c>
      <c r="AI36" s="33">
        <v>712</v>
      </c>
      <c r="AJ36" s="27"/>
      <c r="AK36" t="s">
        <v>347</v>
      </c>
      <c r="AL36" t="s">
        <v>184</v>
      </c>
      <c r="AM36" t="s">
        <v>181</v>
      </c>
      <c r="AN36" t="s">
        <v>184</v>
      </c>
      <c r="AO36" t="s">
        <v>181</v>
      </c>
      <c r="AP36" t="s">
        <v>181</v>
      </c>
      <c r="AQ36" t="s">
        <v>181</v>
      </c>
      <c r="AR36" t="s">
        <v>181</v>
      </c>
      <c r="AS36" t="s">
        <v>181</v>
      </c>
      <c r="AT36" t="s">
        <v>181</v>
      </c>
      <c r="AU36" t="s">
        <v>181</v>
      </c>
      <c r="AV36" t="s">
        <v>181</v>
      </c>
      <c r="AW36" s="27">
        <v>20107</v>
      </c>
      <c r="AX36" s="28">
        <v>61.466666666666669</v>
      </c>
      <c r="AY36" s="28" t="s">
        <v>185</v>
      </c>
      <c r="AZ36" s="28" t="s">
        <v>186</v>
      </c>
      <c r="BA36" s="28" t="s">
        <v>200</v>
      </c>
      <c r="BB36" s="28" t="s">
        <v>187</v>
      </c>
      <c r="BC36" s="28" t="s">
        <v>201</v>
      </c>
      <c r="BD36" s="28" t="s">
        <v>188</v>
      </c>
      <c r="BE36" s="28" t="s">
        <v>189</v>
      </c>
      <c r="BF36" t="s">
        <v>190</v>
      </c>
      <c r="BG36" s="28" t="s">
        <v>181</v>
      </c>
      <c r="BH36" s="28" t="s">
        <v>180</v>
      </c>
      <c r="BI36">
        <v>60</v>
      </c>
      <c r="BJ36">
        <v>170</v>
      </c>
      <c r="BK36" s="28">
        <f t="shared" si="3"/>
        <v>20.761245674740483</v>
      </c>
      <c r="BL36" s="29">
        <f t="shared" si="4"/>
        <v>1.6949468066347397</v>
      </c>
      <c r="BM36">
        <v>145</v>
      </c>
      <c r="BN36" s="29">
        <v>1.3</v>
      </c>
      <c r="BO36">
        <v>2</v>
      </c>
      <c r="BP36" t="s">
        <v>181</v>
      </c>
      <c r="BQ36">
        <v>0</v>
      </c>
      <c r="BR36" t="s">
        <v>181</v>
      </c>
      <c r="BS36" t="s">
        <v>181</v>
      </c>
      <c r="BT36" t="s">
        <v>197</v>
      </c>
      <c r="BU36" t="s">
        <v>197</v>
      </c>
      <c r="BV36" t="s">
        <v>197</v>
      </c>
      <c r="BW36" t="s">
        <v>197</v>
      </c>
      <c r="BX36" t="s">
        <v>197</v>
      </c>
      <c r="BY36" t="s">
        <v>351</v>
      </c>
      <c r="BZ36" t="s">
        <v>181</v>
      </c>
      <c r="CA36" t="s">
        <v>205</v>
      </c>
      <c r="CB36">
        <v>0</v>
      </c>
      <c r="CC36">
        <v>0</v>
      </c>
      <c r="CD36">
        <f t="shared" si="5"/>
        <v>492</v>
      </c>
      <c r="CE36">
        <f>SUM((IF(D36&lt;40.1,0,(IF(D36&gt;60,3,1)))),(IF(S36&lt;15.1,0,IF(15&lt;S36&lt;25.1,6,IF(25&lt;S36&lt;35.1,11,16)))),(IF(E36=1,0,5)),(IF(CQ36&lt;601,0,1)),(IF(AX36&lt;40.1,0,(IF(AX36&gt;60,2,1)))))</f>
        <v>3</v>
      </c>
      <c r="CF36">
        <f>(IF(AX36&gt;70,3,0))+(IF(10&lt;AX36&lt;20,-2,0))+(IF(BD36="Cerebrovascular",2,0))+(IF(BN36&gt;1.5,2,0))+(IF(CQ36&lt;360,-3,0))+(IF(D36&gt;70,4,0))+(IF(H36&gt;35,2,0))+(IF(E36=2,9,0))+(IF(E36=3,14,0))+(IF(T36="yes",2,0))+(IF(J36&lt;2,2,0))+(IF(U36="yes",3,0))+(IF(V36="hospital",3,0))+(IF(V36="ICU",6,0))+(IF(S36&gt;29,4,0))+(IF(W36="yes",9,0))+(IF(X36="yes",2,0))+(IF(AA36="yes",5,0))+(IF(AB36="yes",6,0))+(IF(Z36="yes",3,0))</f>
        <v>2</v>
      </c>
      <c r="CG36" s="29">
        <f>EXP((IF(39&lt;AX36&lt;50,0.154,0))+(IF(49&lt;AX36&lt;60,0.274,0))+(IF(59&lt;AX36&lt;70,0.424,0))+(IF(AX36&gt;69,0.501,0))+(IF(BD36="anoxia",0.079,0))+(IF(BD36="Cerebrovascular",0.145,0))+(IF(BD36="other",0.184,0))+(IF(BB36="African",0.176,0))+(IF(BB36="Other",0.126,0))+(IF(AY36="DCD",0.411,0))+(IF(AZ36="other",0.422,0))+(0.066*((170-BJ36)/10)+(IF(BE36="regional",0.105,0.244))+(0.01*(CQ36/60))))</f>
        <v>1.3734603157358307</v>
      </c>
      <c r="CH36">
        <v>54</v>
      </c>
      <c r="CI36">
        <v>20</v>
      </c>
      <c r="CJ36">
        <v>105</v>
      </c>
      <c r="CK36">
        <v>64</v>
      </c>
      <c r="CL36">
        <v>153</v>
      </c>
      <c r="CM36">
        <v>8</v>
      </c>
      <c r="CN36">
        <v>70</v>
      </c>
      <c r="CO36" t="s">
        <v>196</v>
      </c>
      <c r="CP36">
        <v>21</v>
      </c>
      <c r="CQ36" s="28">
        <f t="shared" si="22"/>
        <v>404</v>
      </c>
      <c r="CR36">
        <f t="shared" si="7"/>
        <v>70</v>
      </c>
      <c r="CS36">
        <f t="shared" si="8"/>
        <v>124</v>
      </c>
      <c r="CT36">
        <f t="shared" si="9"/>
        <v>474</v>
      </c>
      <c r="CU36">
        <v>0</v>
      </c>
      <c r="CV36">
        <v>0</v>
      </c>
      <c r="CW36">
        <v>10200</v>
      </c>
      <c r="CX36">
        <v>1500</v>
      </c>
      <c r="CY36">
        <v>390</v>
      </c>
      <c r="CZ36">
        <v>2.5</v>
      </c>
      <c r="DA36">
        <v>15</v>
      </c>
      <c r="DB36">
        <v>66</v>
      </c>
      <c r="DC36">
        <v>74</v>
      </c>
      <c r="DD36" s="28">
        <f t="shared" si="10"/>
        <v>-12.121212121212125</v>
      </c>
      <c r="DF36" t="str">
        <f t="shared" si="11"/>
        <v>no</v>
      </c>
      <c r="DG36" t="s">
        <v>352</v>
      </c>
      <c r="DH36">
        <v>9.8000000000000007</v>
      </c>
      <c r="DI36">
        <v>6.9</v>
      </c>
      <c r="DJ36">
        <v>4.5</v>
      </c>
      <c r="DK36">
        <v>10.3</v>
      </c>
      <c r="DL36">
        <v>1</v>
      </c>
      <c r="DM36">
        <v>7</v>
      </c>
      <c r="DN36">
        <v>21</v>
      </c>
      <c r="DO36">
        <v>1400</v>
      </c>
      <c r="DP36" s="29">
        <f>((DO36/1000)*100)/F36</f>
        <v>2.0289855072463769</v>
      </c>
      <c r="DQ36">
        <v>1728</v>
      </c>
      <c r="DR36">
        <v>1384</v>
      </c>
      <c r="DS36">
        <v>2</v>
      </c>
      <c r="DT36">
        <v>1.38</v>
      </c>
      <c r="DU36">
        <v>1.27</v>
      </c>
      <c r="DV36">
        <v>1.31</v>
      </c>
      <c r="DW36" t="str">
        <f t="shared" si="12"/>
        <v>no</v>
      </c>
      <c r="DX36" t="str">
        <f t="shared" si="21"/>
        <v>no</v>
      </c>
      <c r="DY36" t="str">
        <f>IF(OR(DV36&gt;M36*2.9, DV36 &gt; 3.9, FD36="yes"), "3", IF(DV36&gt;M36*1.9, "2", IF(OR(DV36&gt;M36*1.4, DV36&gt;(M36+0.2)), "1", "no")))</f>
        <v>1</v>
      </c>
      <c r="DZ36" t="s">
        <v>181</v>
      </c>
      <c r="EA36" t="s">
        <v>197</v>
      </c>
      <c r="EB36" t="s">
        <v>184</v>
      </c>
      <c r="EC36">
        <v>1000</v>
      </c>
      <c r="ED36" t="s">
        <v>198</v>
      </c>
      <c r="EE36">
        <v>5</v>
      </c>
      <c r="EF36">
        <v>12.8</v>
      </c>
      <c r="EG36">
        <v>14.4</v>
      </c>
      <c r="EH36">
        <v>7.8</v>
      </c>
      <c r="EI36">
        <v>5.7</v>
      </c>
      <c r="EJ36">
        <v>3.9</v>
      </c>
      <c r="EK36">
        <v>3.8</v>
      </c>
      <c r="EL36">
        <v>5.8</v>
      </c>
      <c r="EM36" t="b">
        <v>0</v>
      </c>
      <c r="EN36" t="b">
        <v>0</v>
      </c>
      <c r="EO36" t="b">
        <v>0</v>
      </c>
      <c r="EP36" t="b">
        <v>0</v>
      </c>
      <c r="EQ36" t="b">
        <v>0</v>
      </c>
      <c r="ER36" t="b">
        <v>0</v>
      </c>
      <c r="ES36" s="30">
        <f t="shared" si="14"/>
        <v>7.6285714285714281</v>
      </c>
      <c r="ET36" s="30">
        <f t="shared" si="15"/>
        <v>7.3999999999999995</v>
      </c>
      <c r="EU36" s="30">
        <f t="shared" si="16"/>
        <v>7.3999999999999995</v>
      </c>
      <c r="EV36" s="30" t="s">
        <v>181</v>
      </c>
      <c r="EW36" t="s">
        <v>197</v>
      </c>
      <c r="EX36" t="s">
        <v>197</v>
      </c>
      <c r="EY36" s="30" t="s">
        <v>197</v>
      </c>
      <c r="EZ36" s="30" t="s">
        <v>181</v>
      </c>
      <c r="FA36" s="30" t="s">
        <v>181</v>
      </c>
      <c r="FB36" s="34">
        <v>1</v>
      </c>
      <c r="FC36" s="30" t="s">
        <v>181</v>
      </c>
      <c r="FD36" s="30" t="s">
        <v>181</v>
      </c>
      <c r="FE36" s="30" t="s">
        <v>181</v>
      </c>
      <c r="FF36">
        <v>6</v>
      </c>
      <c r="FG36" s="30" t="s">
        <v>181</v>
      </c>
      <c r="FH36" s="30" t="s">
        <v>197</v>
      </c>
      <c r="FI36" s="30" t="s">
        <v>197</v>
      </c>
      <c r="FJ36" s="30" t="s">
        <v>181</v>
      </c>
      <c r="FK36" s="30" t="s">
        <v>181</v>
      </c>
      <c r="FL36" s="30" t="s">
        <v>181</v>
      </c>
      <c r="FM36" s="30" t="s">
        <v>181</v>
      </c>
      <c r="FN36" s="30" t="s">
        <v>181</v>
      </c>
      <c r="FO36" s="30" t="s">
        <v>181</v>
      </c>
      <c r="FP36" s="30" t="s">
        <v>181</v>
      </c>
      <c r="FQ36" s="30" t="s">
        <v>181</v>
      </c>
      <c r="FR36">
        <v>9</v>
      </c>
      <c r="FS36" s="30" t="s">
        <v>199</v>
      </c>
      <c r="FT36" s="30" t="s">
        <v>181</v>
      </c>
      <c r="FU36">
        <f t="shared" si="17"/>
        <v>0</v>
      </c>
      <c r="FV36">
        <f t="shared" si="18"/>
        <v>0</v>
      </c>
    </row>
    <row r="37" spans="1:178" ht="15.5" x14ac:dyDescent="0.35">
      <c r="A37" s="26">
        <v>2848</v>
      </c>
      <c r="B37" t="s">
        <v>178</v>
      </c>
      <c r="C37" t="s">
        <v>317</v>
      </c>
      <c r="D37" s="28">
        <v>64.863888888888894</v>
      </c>
      <c r="E37" s="28">
        <v>1</v>
      </c>
      <c r="F37">
        <v>65</v>
      </c>
      <c r="G37">
        <v>160</v>
      </c>
      <c r="H37" s="28">
        <f t="shared" si="0"/>
        <v>25.390625</v>
      </c>
      <c r="I37" s="29">
        <f t="shared" si="1"/>
        <v>1.6781913863486266</v>
      </c>
      <c r="J37" s="30">
        <v>3.9</v>
      </c>
      <c r="K37">
        <v>142</v>
      </c>
      <c r="L37" t="s">
        <v>180</v>
      </c>
      <c r="M37" s="29">
        <v>0.88</v>
      </c>
      <c r="N37" s="30">
        <v>0.4</v>
      </c>
      <c r="O37" s="29">
        <v>1.03</v>
      </c>
      <c r="P37">
        <f t="shared" si="2"/>
        <v>1</v>
      </c>
      <c r="Q37">
        <f t="shared" si="2"/>
        <v>1</v>
      </c>
      <c r="R37">
        <f t="shared" si="2"/>
        <v>1.03</v>
      </c>
      <c r="S37" s="31">
        <f t="shared" si="19"/>
        <v>7</v>
      </c>
      <c r="T37" t="s">
        <v>184</v>
      </c>
      <c r="U37" t="s">
        <v>181</v>
      </c>
      <c r="V37" t="s">
        <v>182</v>
      </c>
      <c r="W37" t="s">
        <v>181</v>
      </c>
      <c r="X37" t="s">
        <v>181</v>
      </c>
      <c r="Y37" t="s">
        <v>183</v>
      </c>
      <c r="Z37" t="s">
        <v>181</v>
      </c>
      <c r="AA37" t="s">
        <v>181</v>
      </c>
      <c r="AB37" t="s">
        <v>181</v>
      </c>
      <c r="AC37">
        <v>0</v>
      </c>
      <c r="AD37" s="32">
        <v>43220</v>
      </c>
      <c r="AE37">
        <v>661</v>
      </c>
      <c r="AG37">
        <v>0</v>
      </c>
      <c r="AH37" s="27">
        <v>43220</v>
      </c>
      <c r="AI37" s="33">
        <v>661</v>
      </c>
      <c r="AJ37" s="27"/>
      <c r="AK37" t="s">
        <v>353</v>
      </c>
      <c r="AL37" t="s">
        <v>184</v>
      </c>
      <c r="AM37" t="s">
        <v>181</v>
      </c>
      <c r="AN37" t="s">
        <v>184</v>
      </c>
      <c r="AO37" t="s">
        <v>181</v>
      </c>
      <c r="AP37" t="s">
        <v>181</v>
      </c>
      <c r="AQ37" t="s">
        <v>181</v>
      </c>
      <c r="AR37" t="s">
        <v>181</v>
      </c>
      <c r="AS37" t="s">
        <v>181</v>
      </c>
      <c r="AT37" t="s">
        <v>184</v>
      </c>
      <c r="AU37" t="s">
        <v>181</v>
      </c>
      <c r="AV37" t="s">
        <v>181</v>
      </c>
      <c r="AW37" s="27">
        <v>18603</v>
      </c>
      <c r="AX37" s="28">
        <v>65.588888888888889</v>
      </c>
      <c r="AY37" s="28" t="s">
        <v>185</v>
      </c>
      <c r="AZ37" s="28" t="s">
        <v>186</v>
      </c>
      <c r="BA37" s="28" t="s">
        <v>178</v>
      </c>
      <c r="BB37" s="28" t="s">
        <v>187</v>
      </c>
      <c r="BC37" s="28" t="s">
        <v>317</v>
      </c>
      <c r="BD37" s="28" t="s">
        <v>188</v>
      </c>
      <c r="BE37" s="28" t="s">
        <v>202</v>
      </c>
      <c r="BF37" t="s">
        <v>190</v>
      </c>
      <c r="BG37" s="28" t="s">
        <v>181</v>
      </c>
      <c r="BH37" s="28" t="s">
        <v>180</v>
      </c>
      <c r="BI37">
        <v>77</v>
      </c>
      <c r="BJ37">
        <v>162</v>
      </c>
      <c r="BK37" s="28">
        <f t="shared" si="3"/>
        <v>29.340039628105473</v>
      </c>
      <c r="BL37" s="29">
        <f t="shared" si="4"/>
        <v>1.8197983520055194</v>
      </c>
      <c r="BM37">
        <v>164</v>
      </c>
      <c r="BN37" s="29">
        <v>0.7</v>
      </c>
      <c r="BO37">
        <v>6</v>
      </c>
      <c r="BP37" t="s">
        <v>181</v>
      </c>
      <c r="BQ37">
        <v>0</v>
      </c>
      <c r="BR37" t="s">
        <v>184</v>
      </c>
      <c r="BS37" t="s">
        <v>225</v>
      </c>
      <c r="BT37">
        <v>0</v>
      </c>
      <c r="BU37">
        <v>0</v>
      </c>
      <c r="BV37" t="s">
        <v>203</v>
      </c>
      <c r="BW37">
        <v>10</v>
      </c>
      <c r="BX37">
        <v>0</v>
      </c>
      <c r="BY37" t="s">
        <v>354</v>
      </c>
      <c r="BZ37" t="s">
        <v>355</v>
      </c>
      <c r="CA37" t="s">
        <v>205</v>
      </c>
      <c r="CB37">
        <v>0</v>
      </c>
      <c r="CC37">
        <v>0</v>
      </c>
      <c r="CD37">
        <f t="shared" si="5"/>
        <v>459</v>
      </c>
      <c r="CE37">
        <f>SUM((IF(D37&lt;40.1,0,(IF(D37&gt;60,3,1)))),(IF(S37&lt;15.1,0,IF(15&lt;S37&lt;25.1,6,IF(25&lt;S37&lt;35.1,11,16)))),(IF(E37=1,0,5)),(IF(CQ37&lt;601,0,1)),(IF(AX37&lt;40.1,0,(IF(AX37&gt;60,2,1)))))</f>
        <v>5</v>
      </c>
      <c r="CF37">
        <f>(IF(AX37&gt;70,3,0))+(IF(10&lt;AX37&lt;20,-2,0))+(IF(BD37="Cerebrovascular",2,0))+(IF(BN37&gt;1.5,2,0))+(IF(CQ37&lt;360,-3,0))+(IF(D37&gt;70,4,0))+(IF(H37&gt;35,2,0))+(IF(E37=2,9,0))+(IF(E37=3,14,0))+(IF(T37="yes",2,0))+(IF(J37&lt;2,2,0))+(IF(U37="yes",3,0))+(IF(V37="hospital",3,0))+(IF(V37="ICU",6,0))+(IF(S37&gt;29,4,0))+(IF(W37="yes",9,0))+(IF(X37="yes",2,0))+(IF(AA37="yes",5,0))+(IF(AB37="yes",6,0))+(IF(Z37="yes",3,0))</f>
        <v>4</v>
      </c>
      <c r="CG37" s="29">
        <f>EXP((IF(39&lt;AX37&lt;50,0.154,0))+(IF(49&lt;AX37&lt;60,0.274,0))+(IF(59&lt;AX37&lt;70,0.424,0))+(IF(AX37&gt;69,0.501,0))+(IF(BD37="anoxia",0.079,0))+(IF(BD37="Cerebrovascular",0.145,0))+(IF(BD37="other",0.184,0))+(IF(BB37="African",0.176,0))+(IF(BB37="Other",0.126,0))+(IF(AY37="DCD",0.411,0))+(IF(AZ37="other",0.422,0))+(0.066*((170-BJ37)/10)+(IF(BE37="regional",0.105,0.244))+(0.01*(CQ37/60))))</f>
        <v>1.6707957333822601</v>
      </c>
      <c r="CH37">
        <v>41</v>
      </c>
      <c r="CI37">
        <v>6</v>
      </c>
      <c r="CJ37">
        <v>305</v>
      </c>
      <c r="CK37">
        <v>60</v>
      </c>
      <c r="CL37">
        <v>0</v>
      </c>
      <c r="CM37">
        <v>17</v>
      </c>
      <c r="CN37">
        <v>23</v>
      </c>
      <c r="CO37" t="s">
        <v>196</v>
      </c>
      <c r="CP37">
        <v>25</v>
      </c>
      <c r="CQ37" s="28">
        <f t="shared" si="22"/>
        <v>429</v>
      </c>
      <c r="CR37">
        <f t="shared" si="7"/>
        <v>23</v>
      </c>
      <c r="CS37">
        <f t="shared" si="8"/>
        <v>64</v>
      </c>
      <c r="CT37">
        <f t="shared" si="9"/>
        <v>452</v>
      </c>
      <c r="CU37">
        <v>750</v>
      </c>
      <c r="CV37">
        <v>1000</v>
      </c>
      <c r="CW37">
        <v>9700</v>
      </c>
      <c r="CX37">
        <v>1250</v>
      </c>
      <c r="CY37">
        <v>434</v>
      </c>
      <c r="CZ37">
        <v>3.5</v>
      </c>
      <c r="DA37">
        <v>25</v>
      </c>
      <c r="DB37">
        <v>76</v>
      </c>
      <c r="DC37">
        <v>76</v>
      </c>
      <c r="DD37" s="28">
        <f t="shared" si="10"/>
        <v>0</v>
      </c>
      <c r="DF37" t="str">
        <f t="shared" si="11"/>
        <v>no</v>
      </c>
      <c r="DG37" t="s">
        <v>356</v>
      </c>
      <c r="DH37">
        <v>19.5</v>
      </c>
      <c r="DI37">
        <v>13.8</v>
      </c>
      <c r="DJ37">
        <v>5.4</v>
      </c>
      <c r="DK37" t="s">
        <v>197</v>
      </c>
      <c r="DL37" t="s">
        <v>197</v>
      </c>
      <c r="DM37" t="s">
        <v>197</v>
      </c>
      <c r="DN37" t="s">
        <v>197</v>
      </c>
      <c r="DO37">
        <v>1500</v>
      </c>
      <c r="DP37" s="29">
        <f>((DO37/1000)*100)/F37</f>
        <v>2.3076923076923075</v>
      </c>
      <c r="DQ37">
        <v>2058</v>
      </c>
      <c r="DR37">
        <v>846</v>
      </c>
      <c r="DS37">
        <v>1.7</v>
      </c>
      <c r="DT37">
        <v>0.98</v>
      </c>
      <c r="DU37">
        <v>1.38</v>
      </c>
      <c r="DV37">
        <v>1.38</v>
      </c>
      <c r="DW37" t="str">
        <f t="shared" si="12"/>
        <v>yes</v>
      </c>
      <c r="DX37" t="str">
        <f t="shared" si="21"/>
        <v>mild</v>
      </c>
      <c r="DY37" t="str">
        <f>IF(OR(DV37&gt;M37*2.9, DV37 &gt; 3.9, FD37="yes"), "3", IF(DV37&gt;M37*1.9, "2", IF(OR(DV37&gt;M37*1.4, DV37&gt;(M37+0.2)), "1", "no")))</f>
        <v>1</v>
      </c>
      <c r="DZ37" t="s">
        <v>181</v>
      </c>
      <c r="EA37" t="s">
        <v>197</v>
      </c>
      <c r="EB37" t="s">
        <v>184</v>
      </c>
      <c r="EC37">
        <v>1000</v>
      </c>
      <c r="ED37" t="s">
        <v>198</v>
      </c>
      <c r="EE37" t="s">
        <v>357</v>
      </c>
      <c r="EF37">
        <v>23.1</v>
      </c>
      <c r="EG37">
        <v>29.2</v>
      </c>
      <c r="EH37">
        <v>13.6</v>
      </c>
      <c r="EI37">
        <v>9.5</v>
      </c>
      <c r="EJ37">
        <v>6.2</v>
      </c>
      <c r="EK37">
        <v>7.1</v>
      </c>
      <c r="EL37" t="b">
        <v>0</v>
      </c>
      <c r="EM37" t="b">
        <v>0</v>
      </c>
      <c r="EN37" t="b">
        <v>0</v>
      </c>
      <c r="EO37" t="b">
        <v>0</v>
      </c>
      <c r="EP37" t="b">
        <v>0</v>
      </c>
      <c r="EQ37" t="b">
        <v>0</v>
      </c>
      <c r="ER37" t="b">
        <v>0</v>
      </c>
      <c r="ES37" s="30">
        <f t="shared" si="14"/>
        <v>14.783333333333331</v>
      </c>
      <c r="ET37" s="30">
        <f t="shared" si="15"/>
        <v>14.783333333333331</v>
      </c>
      <c r="EU37" s="30">
        <f t="shared" si="16"/>
        <v>14.783333333333331</v>
      </c>
      <c r="EV37" s="30" t="s">
        <v>181</v>
      </c>
      <c r="EW37" t="s">
        <v>197</v>
      </c>
      <c r="EX37" t="s">
        <v>197</v>
      </c>
      <c r="EY37" s="30" t="s">
        <v>197</v>
      </c>
      <c r="EZ37" s="30" t="s">
        <v>181</v>
      </c>
      <c r="FA37" s="30" t="s">
        <v>181</v>
      </c>
      <c r="FB37" s="34">
        <v>1</v>
      </c>
      <c r="FC37" s="30" t="s">
        <v>181</v>
      </c>
      <c r="FD37" s="30" t="s">
        <v>181</v>
      </c>
      <c r="FE37" s="30" t="s">
        <v>181</v>
      </c>
      <c r="FF37">
        <v>5</v>
      </c>
      <c r="FG37" s="30" t="s">
        <v>181</v>
      </c>
      <c r="FH37" s="30" t="s">
        <v>197</v>
      </c>
      <c r="FI37" s="30" t="s">
        <v>197</v>
      </c>
      <c r="FJ37" s="30" t="s">
        <v>181</v>
      </c>
      <c r="FK37" s="30" t="s">
        <v>181</v>
      </c>
      <c r="FL37" s="30" t="s">
        <v>181</v>
      </c>
      <c r="FM37" s="30" t="s">
        <v>181</v>
      </c>
      <c r="FN37" s="30" t="s">
        <v>181</v>
      </c>
      <c r="FO37" s="30" t="s">
        <v>181</v>
      </c>
      <c r="FP37" s="30" t="s">
        <v>181</v>
      </c>
      <c r="FQ37" s="30" t="s">
        <v>181</v>
      </c>
      <c r="FR37">
        <v>8</v>
      </c>
      <c r="FS37" s="30" t="s">
        <v>199</v>
      </c>
      <c r="FT37" s="30" t="s">
        <v>184</v>
      </c>
      <c r="FU37">
        <f t="shared" si="17"/>
        <v>0</v>
      </c>
      <c r="FV37">
        <f t="shared" si="18"/>
        <v>1</v>
      </c>
    </row>
    <row r="38" spans="1:178" ht="15.5" x14ac:dyDescent="0.35">
      <c r="A38" s="26">
        <v>2850</v>
      </c>
      <c r="B38" t="s">
        <v>200</v>
      </c>
      <c r="C38" t="s">
        <v>179</v>
      </c>
      <c r="D38" s="28">
        <v>52.861111111111114</v>
      </c>
      <c r="E38" s="28">
        <v>2</v>
      </c>
      <c r="F38">
        <v>70</v>
      </c>
      <c r="G38">
        <v>170</v>
      </c>
      <c r="H38" s="28">
        <f t="shared" si="0"/>
        <v>24.221453287197232</v>
      </c>
      <c r="I38" s="29">
        <f t="shared" si="1"/>
        <v>1.8097078017532484</v>
      </c>
      <c r="J38" s="30">
        <v>3.6</v>
      </c>
      <c r="K38">
        <v>137</v>
      </c>
      <c r="L38" t="s">
        <v>180</v>
      </c>
      <c r="M38" s="29">
        <v>1.03</v>
      </c>
      <c r="N38" s="30">
        <v>0.3</v>
      </c>
      <c r="O38" s="29">
        <v>1.21</v>
      </c>
      <c r="P38">
        <f t="shared" si="2"/>
        <v>1.03</v>
      </c>
      <c r="Q38">
        <f t="shared" si="2"/>
        <v>1</v>
      </c>
      <c r="R38">
        <f t="shared" si="2"/>
        <v>1.21</v>
      </c>
      <c r="S38" s="31">
        <f t="shared" si="19"/>
        <v>9</v>
      </c>
      <c r="T38" t="s">
        <v>184</v>
      </c>
      <c r="U38" t="s">
        <v>181</v>
      </c>
      <c r="V38" t="s">
        <v>206</v>
      </c>
      <c r="W38" t="s">
        <v>181</v>
      </c>
      <c r="X38" t="s">
        <v>181</v>
      </c>
      <c r="Y38" t="s">
        <v>183</v>
      </c>
      <c r="Z38" t="s">
        <v>181</v>
      </c>
      <c r="AA38" t="s">
        <v>181</v>
      </c>
      <c r="AB38" t="s">
        <v>181</v>
      </c>
      <c r="AC38">
        <v>1</v>
      </c>
      <c r="AD38" s="27">
        <v>42590</v>
      </c>
      <c r="AE38">
        <v>27</v>
      </c>
      <c r="AF38" t="s">
        <v>358</v>
      </c>
      <c r="AG38">
        <v>1</v>
      </c>
      <c r="AH38" s="27">
        <v>42590</v>
      </c>
      <c r="AI38" s="33">
        <v>27</v>
      </c>
      <c r="AJ38" s="27"/>
      <c r="AK38" t="s">
        <v>359</v>
      </c>
      <c r="AL38" t="s">
        <v>181</v>
      </c>
      <c r="AM38" t="s">
        <v>181</v>
      </c>
      <c r="AN38" t="s">
        <v>181</v>
      </c>
      <c r="AO38" t="s">
        <v>181</v>
      </c>
      <c r="AP38" t="s">
        <v>181</v>
      </c>
      <c r="AQ38" t="s">
        <v>181</v>
      </c>
      <c r="AR38" t="s">
        <v>181</v>
      </c>
      <c r="AS38" t="s">
        <v>181</v>
      </c>
      <c r="AT38" t="s">
        <v>181</v>
      </c>
      <c r="AU38" t="s">
        <v>181</v>
      </c>
      <c r="AV38" t="s">
        <v>181</v>
      </c>
      <c r="AW38" s="27">
        <v>19588</v>
      </c>
      <c r="AX38" s="28">
        <v>62.902777777777779</v>
      </c>
      <c r="AY38" s="28" t="s">
        <v>185</v>
      </c>
      <c r="AZ38" s="28" t="s">
        <v>186</v>
      </c>
      <c r="BA38" s="28" t="s">
        <v>200</v>
      </c>
      <c r="BB38" s="28" t="s">
        <v>187</v>
      </c>
      <c r="BC38" s="28" t="s">
        <v>179</v>
      </c>
      <c r="BD38" s="28" t="s">
        <v>188</v>
      </c>
      <c r="BE38" s="28" t="s">
        <v>189</v>
      </c>
      <c r="BF38" t="s">
        <v>190</v>
      </c>
      <c r="BG38" s="28" t="s">
        <v>181</v>
      </c>
      <c r="BH38" s="28" t="s">
        <v>180</v>
      </c>
      <c r="BI38">
        <v>80</v>
      </c>
      <c r="BJ38">
        <v>170</v>
      </c>
      <c r="BK38" s="28">
        <f t="shared" si="3"/>
        <v>27.681660899653981</v>
      </c>
      <c r="BL38" s="29">
        <f t="shared" si="4"/>
        <v>1.9153803873816859</v>
      </c>
      <c r="BM38">
        <v>151</v>
      </c>
      <c r="BN38" s="29">
        <v>1.22</v>
      </c>
      <c r="BO38">
        <v>2</v>
      </c>
      <c r="BP38" t="s">
        <v>181</v>
      </c>
      <c r="BQ38">
        <v>0</v>
      </c>
      <c r="BR38" t="s">
        <v>184</v>
      </c>
      <c r="BS38" t="s">
        <v>191</v>
      </c>
      <c r="BT38">
        <v>10</v>
      </c>
      <c r="BU38">
        <v>40</v>
      </c>
      <c r="BV38" t="s">
        <v>203</v>
      </c>
      <c r="BW38">
        <v>10</v>
      </c>
      <c r="BX38">
        <v>0</v>
      </c>
      <c r="BY38" t="s">
        <v>360</v>
      </c>
      <c r="BZ38" t="s">
        <v>241</v>
      </c>
      <c r="CA38" t="s">
        <v>205</v>
      </c>
      <c r="CB38">
        <v>0</v>
      </c>
      <c r="CC38">
        <v>0</v>
      </c>
      <c r="CD38">
        <f t="shared" si="5"/>
        <v>566</v>
      </c>
      <c r="CE38">
        <f>SUM((IF(D38&lt;40.1,0,(IF(D38&gt;60,3,1)))),(IF(S38&lt;15.1,0,IF(15&lt;S38&lt;25.1,6,IF(25&lt;S38&lt;35.1,11,16)))),(IF(E38=1,0,5)),(IF(CQ38&lt;601,0,1)),(IF(AX38&lt;40.1,0,(IF(AX38&gt;60,2,1)))))</f>
        <v>8</v>
      </c>
      <c r="CF38">
        <f>(IF(AX38&gt;70,3,0))+(IF(10&lt;AX38&lt;20,-2,0))+(IF(BD38="Cerebrovascular",2,0))+(IF(BN38&gt;1.5,2,0))+(IF(CQ38&lt;360,-3,0))+(IF(D38&gt;70,4,0))+(IF(H38&gt;35,2,0))+(IF(E38=2,9,0))+(IF(E38=3,14,0))+(IF(T38="yes",2,0))+(IF(J38&lt;2,2,0))+(IF(U38="yes",3,0))+(IF(V38="hospital",3,0))+(IF(V38="ICU",6,0))+(IF(S38&gt;29,4,0))+(IF(W38="yes",9,0))+(IF(X38="yes",2,0))+(IF(AA38="yes",5,0))+(IF(AB38="yes",6,0))+(IF(Z38="yes",3,0))</f>
        <v>16</v>
      </c>
      <c r="CG38" s="29">
        <f>EXP((IF(39&lt;AX38&lt;50,0.154,0))+(IF(49&lt;AX38&lt;60,0.274,0))+(IF(59&lt;AX38&lt;70,0.424,0))+(IF(AX38&gt;69,0.501,0))+(IF(BD38="anoxia",0.079,0))+(IF(BD38="Cerebrovascular",0.145,0))+(IF(BD38="other",0.184,0))+(IF(BB38="African",0.176,0))+(IF(BB38="Other",0.126,0))+(IF(AY38="DCD",0.411,0))+(IF(AZ38="other",0.422,0))+(0.066*((170-BJ38)/10)+(IF(BE38="regional",0.105,0.244))+(0.01*(CQ38/60))))</f>
        <v>1.3720875419213998</v>
      </c>
      <c r="CH38">
        <v>35</v>
      </c>
      <c r="CI38">
        <v>10</v>
      </c>
      <c r="CJ38">
        <v>135</v>
      </c>
      <c r="CK38">
        <v>115</v>
      </c>
      <c r="CL38">
        <v>16</v>
      </c>
      <c r="CM38">
        <v>87</v>
      </c>
      <c r="CN38">
        <v>23</v>
      </c>
      <c r="CO38" t="s">
        <v>196</v>
      </c>
      <c r="CP38">
        <v>36</v>
      </c>
      <c r="CQ38" s="28">
        <f t="shared" si="22"/>
        <v>398</v>
      </c>
      <c r="CR38">
        <f t="shared" si="7"/>
        <v>23</v>
      </c>
      <c r="CS38">
        <f t="shared" si="8"/>
        <v>58</v>
      </c>
      <c r="CT38">
        <f t="shared" si="9"/>
        <v>421</v>
      </c>
      <c r="CU38">
        <v>2750</v>
      </c>
      <c r="CV38">
        <v>1000</v>
      </c>
      <c r="CW38">
        <v>11000</v>
      </c>
      <c r="CX38">
        <v>1500</v>
      </c>
      <c r="CY38">
        <v>322</v>
      </c>
      <c r="CZ38">
        <v>2.9</v>
      </c>
      <c r="DA38">
        <v>15</v>
      </c>
      <c r="DB38">
        <v>82</v>
      </c>
      <c r="DC38">
        <v>88</v>
      </c>
      <c r="DD38" s="28">
        <f t="shared" si="10"/>
        <v>-7.3170731707317032</v>
      </c>
      <c r="DF38" t="str">
        <f t="shared" si="11"/>
        <v>no</v>
      </c>
      <c r="DG38" t="s">
        <v>361</v>
      </c>
      <c r="DH38">
        <v>16.5</v>
      </c>
      <c r="DI38" t="s">
        <v>197</v>
      </c>
      <c r="DJ38">
        <v>5.8</v>
      </c>
      <c r="DK38">
        <v>6.1</v>
      </c>
      <c r="DL38">
        <v>8.34</v>
      </c>
      <c r="DM38" t="s">
        <v>197</v>
      </c>
      <c r="DN38" t="s">
        <v>197</v>
      </c>
      <c r="DO38">
        <v>1370</v>
      </c>
      <c r="DP38" s="29">
        <f>((DO38/1000)*100)/F38</f>
        <v>1.9571428571428571</v>
      </c>
      <c r="DQ38">
        <v>1334</v>
      </c>
      <c r="DR38">
        <v>1671</v>
      </c>
      <c r="DS38">
        <v>2.6</v>
      </c>
      <c r="DT38">
        <v>1.3</v>
      </c>
      <c r="DU38">
        <v>1.06</v>
      </c>
      <c r="DV38">
        <v>1.4</v>
      </c>
      <c r="DW38" t="str">
        <f t="shared" si="12"/>
        <v>no</v>
      </c>
      <c r="DX38" t="str">
        <f t="shared" si="21"/>
        <v>no</v>
      </c>
      <c r="DY38" t="str">
        <f>IF(OR(DV38&gt;M38*2.9, DV38 &gt; 3.9, FD38="yes"), "3", IF(DV38&gt;M38*1.9, "2", IF(OR(DV38&gt;M38*1.4, DV38&gt;(M38+0.2)), "1", "no")))</f>
        <v>3</v>
      </c>
      <c r="DZ38" t="s">
        <v>184</v>
      </c>
      <c r="EA38" t="s">
        <v>263</v>
      </c>
      <c r="EB38" t="s">
        <v>184</v>
      </c>
      <c r="EC38">
        <v>1000</v>
      </c>
      <c r="ED38" t="s">
        <v>198</v>
      </c>
      <c r="EE38" t="b">
        <v>0</v>
      </c>
      <c r="EF38" t="b">
        <v>0</v>
      </c>
      <c r="EG38" t="b">
        <v>0</v>
      </c>
      <c r="EH38">
        <v>0.9</v>
      </c>
      <c r="EI38">
        <v>1.8</v>
      </c>
      <c r="EJ38">
        <v>1.9</v>
      </c>
      <c r="EK38">
        <v>1.8</v>
      </c>
      <c r="EL38">
        <v>2.6</v>
      </c>
      <c r="EM38">
        <v>4.5</v>
      </c>
      <c r="EN38">
        <v>5.7</v>
      </c>
      <c r="EO38">
        <v>7.1</v>
      </c>
      <c r="EP38">
        <v>6.9</v>
      </c>
      <c r="EQ38">
        <v>14.7</v>
      </c>
      <c r="ER38" t="b">
        <v>0</v>
      </c>
      <c r="ES38" s="30">
        <f t="shared" si="14"/>
        <v>1.5999999999999999</v>
      </c>
      <c r="ET38" s="30">
        <f t="shared" si="15"/>
        <v>2.7428571428571429</v>
      </c>
      <c r="EU38" s="30">
        <f t="shared" si="16"/>
        <v>4.7899999999999991</v>
      </c>
      <c r="EV38" s="30" t="s">
        <v>181</v>
      </c>
      <c r="EW38" t="s">
        <v>197</v>
      </c>
      <c r="EX38" t="s">
        <v>197</v>
      </c>
      <c r="EY38" s="30" t="s">
        <v>197</v>
      </c>
      <c r="EZ38" s="30" t="s">
        <v>184</v>
      </c>
      <c r="FA38" s="30" t="s">
        <v>181</v>
      </c>
      <c r="FB38" s="34">
        <v>5</v>
      </c>
      <c r="FC38" s="30" t="s">
        <v>181</v>
      </c>
      <c r="FD38" s="30" t="s">
        <v>184</v>
      </c>
      <c r="FE38" s="30" t="s">
        <v>362</v>
      </c>
      <c r="FF38">
        <v>11</v>
      </c>
      <c r="FG38" s="30" t="s">
        <v>181</v>
      </c>
      <c r="FH38" s="30" t="s">
        <v>197</v>
      </c>
      <c r="FI38" s="30" t="s">
        <v>197</v>
      </c>
      <c r="FJ38" s="30" t="s">
        <v>181</v>
      </c>
      <c r="FK38" s="30" t="s">
        <v>181</v>
      </c>
      <c r="FL38" s="30" t="s">
        <v>181</v>
      </c>
      <c r="FM38" s="30" t="s">
        <v>181</v>
      </c>
      <c r="FN38" s="30" t="s">
        <v>181</v>
      </c>
      <c r="FO38" s="30" t="s">
        <v>181</v>
      </c>
      <c r="FP38" s="30" t="s">
        <v>181</v>
      </c>
      <c r="FQ38" s="30" t="s">
        <v>181</v>
      </c>
      <c r="FR38">
        <v>27</v>
      </c>
      <c r="FS38" s="30" t="s">
        <v>219</v>
      </c>
      <c r="FT38" s="30" t="s">
        <v>181</v>
      </c>
      <c r="FU38">
        <f t="shared" si="17"/>
        <v>0</v>
      </c>
      <c r="FV38">
        <f t="shared" si="18"/>
        <v>0</v>
      </c>
    </row>
    <row r="39" spans="1:178" ht="15.5" x14ac:dyDescent="0.35">
      <c r="A39" s="26">
        <v>2851</v>
      </c>
      <c r="B39" t="s">
        <v>200</v>
      </c>
      <c r="C39" t="s">
        <v>179</v>
      </c>
      <c r="D39" s="28">
        <v>54.327777777777776</v>
      </c>
      <c r="E39" s="28">
        <v>1</v>
      </c>
      <c r="F39">
        <v>83</v>
      </c>
      <c r="G39">
        <v>165</v>
      </c>
      <c r="H39" s="28">
        <f t="shared" si="0"/>
        <v>30.486685032139576</v>
      </c>
      <c r="I39" s="29">
        <f t="shared" si="1"/>
        <v>1.9039273495823656</v>
      </c>
      <c r="J39" s="30">
        <v>3.5</v>
      </c>
      <c r="K39">
        <v>141</v>
      </c>
      <c r="L39" t="s">
        <v>180</v>
      </c>
      <c r="M39" s="29">
        <v>0.68</v>
      </c>
      <c r="N39" s="30">
        <v>1</v>
      </c>
      <c r="O39" s="29">
        <v>1.34</v>
      </c>
      <c r="P39">
        <f t="shared" si="2"/>
        <v>1</v>
      </c>
      <c r="Q39">
        <f t="shared" si="2"/>
        <v>1</v>
      </c>
      <c r="R39">
        <f t="shared" si="2"/>
        <v>1.34</v>
      </c>
      <c r="S39" s="31">
        <f t="shared" si="19"/>
        <v>10</v>
      </c>
      <c r="T39" t="s">
        <v>181</v>
      </c>
      <c r="U39" t="s">
        <v>181</v>
      </c>
      <c r="V39" t="s">
        <v>182</v>
      </c>
      <c r="W39" t="s">
        <v>181</v>
      </c>
      <c r="X39" t="s">
        <v>181</v>
      </c>
      <c r="Y39" t="s">
        <v>183</v>
      </c>
      <c r="Z39" t="s">
        <v>181</v>
      </c>
      <c r="AA39" t="s">
        <v>181</v>
      </c>
      <c r="AB39" t="s">
        <v>181</v>
      </c>
      <c r="AC39">
        <v>0</v>
      </c>
      <c r="AD39" s="32">
        <v>43208</v>
      </c>
      <c r="AE39">
        <v>643</v>
      </c>
      <c r="AG39">
        <v>0</v>
      </c>
      <c r="AH39" s="27">
        <v>43208</v>
      </c>
      <c r="AI39" s="33">
        <v>643</v>
      </c>
      <c r="AJ39" s="27"/>
      <c r="AK39" t="s">
        <v>253</v>
      </c>
      <c r="AL39" t="s">
        <v>184</v>
      </c>
      <c r="AM39" t="s">
        <v>181</v>
      </c>
      <c r="AN39" t="s">
        <v>181</v>
      </c>
      <c r="AO39" t="s">
        <v>181</v>
      </c>
      <c r="AP39" t="s">
        <v>184</v>
      </c>
      <c r="AQ39" t="s">
        <v>181</v>
      </c>
      <c r="AR39" t="s">
        <v>181</v>
      </c>
      <c r="AS39" t="s">
        <v>181</v>
      </c>
      <c r="AT39" t="s">
        <v>181</v>
      </c>
      <c r="AU39" t="s">
        <v>181</v>
      </c>
      <c r="AV39" t="s">
        <v>181</v>
      </c>
      <c r="AW39" s="27">
        <v>13278</v>
      </c>
      <c r="AX39" s="28">
        <v>80.183333333333337</v>
      </c>
      <c r="AY39" s="28" t="s">
        <v>185</v>
      </c>
      <c r="AZ39" s="28" t="s">
        <v>186</v>
      </c>
      <c r="BA39" s="28" t="s">
        <v>200</v>
      </c>
      <c r="BB39" s="28" t="s">
        <v>187</v>
      </c>
      <c r="BC39" s="28" t="s">
        <v>179</v>
      </c>
      <c r="BD39" s="28" t="s">
        <v>188</v>
      </c>
      <c r="BE39" s="28" t="s">
        <v>202</v>
      </c>
      <c r="BF39" t="s">
        <v>190</v>
      </c>
      <c r="BG39" s="28" t="s">
        <v>181</v>
      </c>
      <c r="BH39" s="28" t="s">
        <v>180</v>
      </c>
      <c r="BI39">
        <v>80</v>
      </c>
      <c r="BJ39">
        <v>180</v>
      </c>
      <c r="BK39" s="28">
        <f t="shared" si="3"/>
        <v>24.691358024691358</v>
      </c>
      <c r="BL39" s="29">
        <f t="shared" si="4"/>
        <v>1.9964210222750447</v>
      </c>
      <c r="BM39">
        <v>143</v>
      </c>
      <c r="BN39" s="29">
        <v>1.1000000000000001</v>
      </c>
      <c r="BO39">
        <v>3</v>
      </c>
      <c r="BP39" t="s">
        <v>181</v>
      </c>
      <c r="BQ39">
        <v>0</v>
      </c>
      <c r="BR39" t="s">
        <v>184</v>
      </c>
      <c r="BS39" t="s">
        <v>191</v>
      </c>
      <c r="BT39">
        <v>5</v>
      </c>
      <c r="BU39">
        <v>5</v>
      </c>
      <c r="BV39" t="s">
        <v>192</v>
      </c>
      <c r="BW39">
        <v>5</v>
      </c>
      <c r="BX39">
        <v>0</v>
      </c>
      <c r="BY39" t="s">
        <v>363</v>
      </c>
      <c r="BZ39" t="s">
        <v>181</v>
      </c>
      <c r="CA39" t="s">
        <v>205</v>
      </c>
      <c r="CB39">
        <v>0</v>
      </c>
      <c r="CC39">
        <v>0</v>
      </c>
      <c r="CD39">
        <f t="shared" si="5"/>
        <v>802</v>
      </c>
      <c r="CE39">
        <f>SUM((IF(D39&lt;40.1,0,(IF(D39&gt;60,3,1)))),(IF(S39&lt;15.1,0,IF(15&lt;S39&lt;25.1,6,IF(25&lt;S39&lt;35.1,11,16)))),(IF(E39=1,0,5)),(IF(CQ39&lt;601,0,1)),(IF(AX39&lt;40.1,0,(IF(AX39&gt;60,2,1)))))</f>
        <v>3</v>
      </c>
      <c r="CF39">
        <f>(IF(AX39&gt;70,3,0))+(IF(10&lt;AX39&lt;20,-2,0))+(IF(BD39="Cerebrovascular",2,0))+(IF(BN39&gt;1.5,2,0))+(IF(CQ39&lt;360,-3,0))+(IF(D39&gt;70,4,0))+(IF(H39&gt;35,2,0))+(IF(E39=2,9,0))+(IF(E39=3,14,0))+(IF(T39="yes",2,0))+(IF(J39&lt;2,2,0))+(IF(U39="yes",3,0))+(IF(V39="hospital",3,0))+(IF(V39="ICU",6,0))+(IF(S39&gt;29,4,0))+(IF(W39="yes",9,0))+(IF(X39="yes",2,0))+(IF(AA39="yes",5,0))+(IF(AB39="yes",6,0))+(IF(Z39="yes",3,0))</f>
        <v>5</v>
      </c>
      <c r="CG39" s="29">
        <f>EXP((IF(39&lt;AX39&lt;50,0.154,0))+(IF(49&lt;AX39&lt;60,0.274,0))+(IF(59&lt;AX39&lt;70,0.424,0))+(IF(AX39&gt;69,0.501,0))+(IF(BD39="anoxia",0.079,0))+(IF(BD39="Cerebrovascular",0.145,0))+(IF(BD39="other",0.184,0))+(IF(BB39="African",0.176,0))+(IF(BB39="Other",0.126,0))+(IF(AY39="DCD",0.411,0))+(IF(AZ39="other",0.422,0))+(0.066*((170-BJ39)/10)+(IF(BE39="regional",0.105,0.244))+(0.01*(CQ39/60))))</f>
        <v>2.4477437127532182</v>
      </c>
      <c r="CH39">
        <v>50</v>
      </c>
      <c r="CI39">
        <v>10</v>
      </c>
      <c r="CJ39">
        <v>145</v>
      </c>
      <c r="CK39">
        <v>148</v>
      </c>
      <c r="CL39">
        <v>54</v>
      </c>
      <c r="CM39">
        <v>20</v>
      </c>
      <c r="CN39">
        <v>41</v>
      </c>
      <c r="CO39" t="s">
        <v>196</v>
      </c>
      <c r="CP39">
        <v>50</v>
      </c>
      <c r="CQ39" s="28">
        <f t="shared" si="22"/>
        <v>427</v>
      </c>
      <c r="CR39">
        <f t="shared" si="7"/>
        <v>41</v>
      </c>
      <c r="CS39">
        <f t="shared" si="8"/>
        <v>91</v>
      </c>
      <c r="CT39">
        <f t="shared" si="9"/>
        <v>468</v>
      </c>
      <c r="CU39">
        <v>0</v>
      </c>
      <c r="CV39">
        <v>0</v>
      </c>
      <c r="CW39">
        <v>9000</v>
      </c>
      <c r="CX39">
        <v>750</v>
      </c>
      <c r="CY39">
        <v>442</v>
      </c>
      <c r="CZ39">
        <v>1.6</v>
      </c>
      <c r="DA39">
        <v>18</v>
      </c>
      <c r="DB39">
        <v>70</v>
      </c>
      <c r="DC39">
        <v>80</v>
      </c>
      <c r="DD39" s="28">
        <f t="shared" si="10"/>
        <v>-14.285714285714292</v>
      </c>
      <c r="DF39" t="str">
        <f t="shared" si="11"/>
        <v>no</v>
      </c>
      <c r="DG39" t="s">
        <v>181</v>
      </c>
      <c r="DH39">
        <v>14.3</v>
      </c>
      <c r="DI39">
        <v>12.7</v>
      </c>
      <c r="DJ39">
        <v>2</v>
      </c>
      <c r="DK39">
        <v>10.8</v>
      </c>
      <c r="DL39">
        <v>1.7</v>
      </c>
      <c r="DM39">
        <v>9</v>
      </c>
      <c r="DN39">
        <v>35.700000000000003</v>
      </c>
      <c r="DO39">
        <v>1400</v>
      </c>
      <c r="DP39" s="29">
        <f>((DO39/1000)*100)/F39</f>
        <v>1.6867469879518073</v>
      </c>
      <c r="DQ39">
        <v>1307</v>
      </c>
      <c r="DR39">
        <v>763</v>
      </c>
      <c r="DS39">
        <v>3.1</v>
      </c>
      <c r="DT39">
        <v>1.1200000000000001</v>
      </c>
      <c r="DU39">
        <v>1.0900000000000001</v>
      </c>
      <c r="DV39">
        <v>1.1299999999999999</v>
      </c>
      <c r="DW39" t="str">
        <f t="shared" si="12"/>
        <v>no</v>
      </c>
      <c r="DX39" t="str">
        <f t="shared" si="21"/>
        <v>no</v>
      </c>
      <c r="DY39" t="str">
        <f>IF(OR(DV39&gt;M39*2.9, DV39 &gt; 3.9, FD39="yes"), "3", IF(DV39&gt;M39*1.9, "2", IF(OR(DV39&gt;M39*1.4, DV39&gt;(M39+0.2)), "1", "no")))</f>
        <v>1</v>
      </c>
      <c r="DZ39" t="s">
        <v>181</v>
      </c>
      <c r="EA39" t="s">
        <v>197</v>
      </c>
      <c r="EB39" t="s">
        <v>184</v>
      </c>
      <c r="EC39">
        <v>1000</v>
      </c>
      <c r="ED39" t="s">
        <v>198</v>
      </c>
      <c r="EE39" t="b">
        <v>0</v>
      </c>
      <c r="EF39">
        <v>14.3</v>
      </c>
      <c r="EG39">
        <v>14.6</v>
      </c>
      <c r="EH39">
        <v>9.4</v>
      </c>
      <c r="EI39">
        <v>12.4</v>
      </c>
      <c r="EJ39">
        <v>14</v>
      </c>
      <c r="EK39">
        <v>9.6999999999999993</v>
      </c>
      <c r="EL39">
        <v>9.3000000000000007</v>
      </c>
      <c r="EM39">
        <v>6</v>
      </c>
      <c r="EN39" t="b">
        <v>0</v>
      </c>
      <c r="EO39" t="b">
        <v>0</v>
      </c>
      <c r="EP39" t="b">
        <v>0</v>
      </c>
      <c r="EQ39" t="b">
        <v>0</v>
      </c>
      <c r="ER39" t="b">
        <v>0</v>
      </c>
      <c r="ES39" s="30">
        <f t="shared" si="14"/>
        <v>12.399999999999999</v>
      </c>
      <c r="ET39" s="30">
        <f t="shared" si="15"/>
        <v>11.212499999999999</v>
      </c>
      <c r="EU39" s="30">
        <f t="shared" si="16"/>
        <v>11.212499999999999</v>
      </c>
      <c r="EV39" s="30" t="s">
        <v>181</v>
      </c>
      <c r="EW39" t="s">
        <v>197</v>
      </c>
      <c r="EX39" t="s">
        <v>197</v>
      </c>
      <c r="EY39" s="30" t="s">
        <v>197</v>
      </c>
      <c r="EZ39" s="30" t="s">
        <v>181</v>
      </c>
      <c r="FA39" s="30" t="s">
        <v>181</v>
      </c>
      <c r="FB39" s="34">
        <v>2</v>
      </c>
      <c r="FC39" s="30" t="s">
        <v>181</v>
      </c>
      <c r="FD39" s="30" t="s">
        <v>181</v>
      </c>
      <c r="FE39" s="30" t="s">
        <v>364</v>
      </c>
      <c r="FF39">
        <v>6</v>
      </c>
      <c r="FG39" s="30" t="s">
        <v>181</v>
      </c>
      <c r="FH39" s="30" t="s">
        <v>197</v>
      </c>
      <c r="FI39" s="30" t="s">
        <v>197</v>
      </c>
      <c r="FJ39" s="30" t="s">
        <v>181</v>
      </c>
      <c r="FK39" s="30" t="s">
        <v>181</v>
      </c>
      <c r="FL39" s="30" t="s">
        <v>181</v>
      </c>
      <c r="FM39" s="30" t="s">
        <v>181</v>
      </c>
      <c r="FN39" s="30" t="s">
        <v>181</v>
      </c>
      <c r="FO39" s="30" t="s">
        <v>181</v>
      </c>
      <c r="FP39" s="30" t="s">
        <v>181</v>
      </c>
      <c r="FQ39" s="30" t="s">
        <v>181</v>
      </c>
      <c r="FR39">
        <v>12</v>
      </c>
      <c r="FS39" s="30" t="s">
        <v>365</v>
      </c>
      <c r="FT39" s="30" t="s">
        <v>181</v>
      </c>
      <c r="FU39">
        <f t="shared" si="17"/>
        <v>0</v>
      </c>
      <c r="FV39">
        <f t="shared" si="18"/>
        <v>0</v>
      </c>
    </row>
    <row r="40" spans="1:178" ht="15.5" x14ac:dyDescent="0.35">
      <c r="A40" s="26">
        <v>2853</v>
      </c>
      <c r="B40" t="s">
        <v>200</v>
      </c>
      <c r="C40" t="s">
        <v>179</v>
      </c>
      <c r="D40" s="28">
        <v>48.305555555555557</v>
      </c>
      <c r="E40" s="28">
        <v>1</v>
      </c>
      <c r="F40">
        <v>80</v>
      </c>
      <c r="G40">
        <v>165</v>
      </c>
      <c r="H40" s="28">
        <f t="shared" si="0"/>
        <v>29.38475665748393</v>
      </c>
      <c r="I40" s="29">
        <f t="shared" si="1"/>
        <v>1.8743704449199248</v>
      </c>
      <c r="J40" s="30">
        <v>3.1</v>
      </c>
      <c r="K40">
        <v>131</v>
      </c>
      <c r="L40" t="s">
        <v>180</v>
      </c>
      <c r="M40" s="29">
        <v>1.03</v>
      </c>
      <c r="N40" s="30">
        <v>1.8</v>
      </c>
      <c r="O40" s="29">
        <v>1.43</v>
      </c>
      <c r="P40">
        <f t="shared" si="2"/>
        <v>1.03</v>
      </c>
      <c r="Q40">
        <f t="shared" si="2"/>
        <v>1.8</v>
      </c>
      <c r="R40">
        <f t="shared" si="2"/>
        <v>1.43</v>
      </c>
      <c r="S40" s="31">
        <f t="shared" si="19"/>
        <v>13</v>
      </c>
      <c r="T40" t="s">
        <v>181</v>
      </c>
      <c r="U40" t="s">
        <v>181</v>
      </c>
      <c r="V40" t="s">
        <v>182</v>
      </c>
      <c r="W40" t="s">
        <v>181</v>
      </c>
      <c r="X40" t="s">
        <v>181</v>
      </c>
      <c r="Y40" t="s">
        <v>183</v>
      </c>
      <c r="Z40" t="s">
        <v>181</v>
      </c>
      <c r="AA40" t="s">
        <v>181</v>
      </c>
      <c r="AB40" t="s">
        <v>181</v>
      </c>
      <c r="AC40">
        <v>0</v>
      </c>
      <c r="AD40" s="32">
        <v>43115</v>
      </c>
      <c r="AE40">
        <v>546</v>
      </c>
      <c r="AG40">
        <v>0</v>
      </c>
      <c r="AH40" s="27">
        <v>43115</v>
      </c>
      <c r="AI40" s="33">
        <v>546</v>
      </c>
      <c r="AJ40" s="27"/>
      <c r="AK40" t="s">
        <v>366</v>
      </c>
      <c r="AL40" t="s">
        <v>184</v>
      </c>
      <c r="AM40" t="s">
        <v>184</v>
      </c>
      <c r="AN40" t="s">
        <v>184</v>
      </c>
      <c r="AO40" t="s">
        <v>181</v>
      </c>
      <c r="AP40" t="s">
        <v>184</v>
      </c>
      <c r="AQ40" t="s">
        <v>181</v>
      </c>
      <c r="AR40" t="s">
        <v>181</v>
      </c>
      <c r="AS40" t="s">
        <v>181</v>
      </c>
      <c r="AT40" t="s">
        <v>181</v>
      </c>
      <c r="AU40" t="s">
        <v>181</v>
      </c>
      <c r="AV40" t="s">
        <v>181</v>
      </c>
      <c r="AW40" s="27">
        <v>19313</v>
      </c>
      <c r="AX40" s="28">
        <v>63.674999999999997</v>
      </c>
      <c r="AY40" s="28" t="s">
        <v>185</v>
      </c>
      <c r="AZ40" s="28" t="s">
        <v>186</v>
      </c>
      <c r="BA40" s="28" t="s">
        <v>178</v>
      </c>
      <c r="BB40" s="28" t="s">
        <v>187</v>
      </c>
      <c r="BC40" s="28" t="s">
        <v>179</v>
      </c>
      <c r="BD40" s="28" t="s">
        <v>188</v>
      </c>
      <c r="BE40" s="28" t="s">
        <v>189</v>
      </c>
      <c r="BF40" t="s">
        <v>190</v>
      </c>
      <c r="BG40" s="28" t="s">
        <v>181</v>
      </c>
      <c r="BH40" s="28" t="s">
        <v>180</v>
      </c>
      <c r="BI40">
        <v>60</v>
      </c>
      <c r="BJ40">
        <v>160</v>
      </c>
      <c r="BK40" s="28">
        <f t="shared" si="3"/>
        <v>23.4375</v>
      </c>
      <c r="BL40" s="29">
        <f t="shared" si="4"/>
        <v>1.622062531435754</v>
      </c>
      <c r="BM40">
        <v>143</v>
      </c>
      <c r="BN40" s="29">
        <v>0.35</v>
      </c>
      <c r="BO40">
        <v>25</v>
      </c>
      <c r="BP40" t="s">
        <v>181</v>
      </c>
      <c r="BQ40">
        <v>0</v>
      </c>
      <c r="BR40" t="s">
        <v>184</v>
      </c>
      <c r="BS40" t="s">
        <v>249</v>
      </c>
      <c r="BT40">
        <v>5</v>
      </c>
      <c r="BU40">
        <v>5</v>
      </c>
      <c r="BV40" t="s">
        <v>203</v>
      </c>
      <c r="BW40">
        <v>30</v>
      </c>
      <c r="BX40">
        <v>0</v>
      </c>
      <c r="BY40" t="s">
        <v>367</v>
      </c>
      <c r="BZ40" t="s">
        <v>332</v>
      </c>
      <c r="CA40" t="s">
        <v>368</v>
      </c>
      <c r="CB40">
        <v>0</v>
      </c>
      <c r="CC40">
        <v>0</v>
      </c>
      <c r="CD40">
        <f t="shared" si="5"/>
        <v>828</v>
      </c>
      <c r="CE40">
        <f>SUM((IF(D40&lt;40.1,0,(IF(D40&gt;60,3,1)))),(IF(S40&lt;15.1,0,IF(15&lt;S40&lt;25.1,6,IF(25&lt;S40&lt;35.1,11,16)))),(IF(E40=1,0,5)),(IF(CQ40&lt;601,0,1)),(IF(AX40&lt;40.1,0,(IF(AX40&gt;60,2,1)))))</f>
        <v>3</v>
      </c>
      <c r="CF40">
        <f>(IF(AX40&gt;70,3,0))+(IF(10&lt;AX40&lt;20,-2,0))+(IF(BD40="Cerebrovascular",2,0))+(IF(BN40&gt;1.5,2,0))+(IF(CQ40&lt;360,-3,0))+(IF(D40&gt;70,4,0))+(IF(H40&gt;35,2,0))+(IF(E40=2,9,0))+(IF(E40=3,14,0))+(IF(T40="yes",2,0))+(IF(J40&lt;2,2,0))+(IF(U40="yes",3,0))+(IF(V40="hospital",3,0))+(IF(V40="ICU",6,0))+(IF(S40&gt;29,4,0))+(IF(W40="yes",9,0))+(IF(X40="yes",2,0))+(IF(AA40="yes",5,0))+(IF(AB40="yes",6,0))+(IF(Z40="yes",3,0))</f>
        <v>-1</v>
      </c>
      <c r="CG40" s="29">
        <f>EXP((IF(39&lt;AX40&lt;50,0.154,0))+(IF(49&lt;AX40&lt;60,0.274,0))+(IF(59&lt;AX40&lt;70,0.424,0))+(IF(AX40&gt;69,0.501,0))+(IF(BD40="anoxia",0.079,0))+(IF(BD40="Cerebrovascular",0.145,0))+(IF(BD40="other",0.184,0))+(IF(BB40="African",0.176,0))+(IF(BB40="Other",0.126,0))+(IF(AY40="DCD",0.411,0))+(IF(AZ40="other",0.422,0))+(0.066*((170-BJ40)/10)+(IF(BE40="regional",0.105,0.244))+(0.01*(CQ40/60))))</f>
        <v>1.4552339333966411</v>
      </c>
      <c r="CH40">
        <v>55</v>
      </c>
      <c r="CI40">
        <v>20</v>
      </c>
      <c r="CJ40">
        <v>85</v>
      </c>
      <c r="CK40">
        <v>175</v>
      </c>
      <c r="CL40">
        <v>5</v>
      </c>
      <c r="CM40">
        <v>15</v>
      </c>
      <c r="CN40">
        <v>24</v>
      </c>
      <c r="CO40" t="s">
        <v>196</v>
      </c>
      <c r="CP40">
        <v>30</v>
      </c>
      <c r="CQ40" s="28">
        <f t="shared" si="22"/>
        <v>355</v>
      </c>
      <c r="CR40">
        <f t="shared" si="7"/>
        <v>24</v>
      </c>
      <c r="CS40">
        <f t="shared" si="8"/>
        <v>79</v>
      </c>
      <c r="CT40">
        <f t="shared" si="9"/>
        <v>379</v>
      </c>
      <c r="CU40">
        <v>5750</v>
      </c>
      <c r="CV40">
        <v>6000</v>
      </c>
      <c r="CW40">
        <v>9700</v>
      </c>
      <c r="CX40">
        <v>1750</v>
      </c>
      <c r="CY40">
        <v>390</v>
      </c>
      <c r="CZ40">
        <v>3.8</v>
      </c>
      <c r="DA40">
        <v>34</v>
      </c>
      <c r="DB40">
        <v>58</v>
      </c>
      <c r="DC40">
        <v>55</v>
      </c>
      <c r="DD40" s="28">
        <f t="shared" si="10"/>
        <v>5.1724137931034448</v>
      </c>
      <c r="DF40" t="str">
        <f t="shared" si="11"/>
        <v>no</v>
      </c>
      <c r="DG40" t="s">
        <v>369</v>
      </c>
      <c r="DH40">
        <v>14.1</v>
      </c>
      <c r="DI40">
        <v>12.3</v>
      </c>
      <c r="DJ40">
        <v>2.9</v>
      </c>
      <c r="DK40">
        <v>7.8</v>
      </c>
      <c r="DL40">
        <v>5.7</v>
      </c>
      <c r="DM40" t="s">
        <v>197</v>
      </c>
      <c r="DN40" t="s">
        <v>197</v>
      </c>
      <c r="DO40">
        <v>1480</v>
      </c>
      <c r="DP40" s="29">
        <f>((DO40/1000)*100)/F40</f>
        <v>1.85</v>
      </c>
      <c r="DQ40">
        <v>516</v>
      </c>
      <c r="DR40">
        <v>243</v>
      </c>
      <c r="DS40">
        <v>1.9</v>
      </c>
      <c r="DT40">
        <v>1.31</v>
      </c>
      <c r="DU40">
        <v>1.35</v>
      </c>
      <c r="DV40">
        <v>2.2000000000000002</v>
      </c>
      <c r="DW40" t="str">
        <f t="shared" si="12"/>
        <v>no</v>
      </c>
      <c r="DX40" t="str">
        <f t="shared" si="21"/>
        <v>no</v>
      </c>
      <c r="DY40" t="str">
        <f>IF(OR(DV40&gt;M40*2.9, DV40 &gt; 3.9, FD40="yes"), "3", IF(DV40&gt;M40*1.9, "2", IF(OR(DV40&gt;M40*1.4, DV40&gt;(M40+0.2)), "1", "no")))</f>
        <v>2</v>
      </c>
      <c r="DZ40" t="s">
        <v>181</v>
      </c>
      <c r="EA40" t="s">
        <v>197</v>
      </c>
      <c r="EB40" t="s">
        <v>184</v>
      </c>
      <c r="EC40">
        <v>1000</v>
      </c>
      <c r="ED40" t="s">
        <v>198</v>
      </c>
      <c r="EE40" t="b">
        <v>0</v>
      </c>
      <c r="EF40">
        <v>4.5</v>
      </c>
      <c r="EG40">
        <v>4.3</v>
      </c>
      <c r="EH40">
        <v>8.6</v>
      </c>
      <c r="EI40">
        <v>10.9</v>
      </c>
      <c r="EJ40">
        <v>14.9</v>
      </c>
      <c r="EK40">
        <v>14.1</v>
      </c>
      <c r="EL40">
        <v>6</v>
      </c>
      <c r="EM40">
        <v>4.9000000000000004</v>
      </c>
      <c r="EN40">
        <v>4.4000000000000004</v>
      </c>
      <c r="EO40" t="b">
        <v>0</v>
      </c>
      <c r="EP40" t="b">
        <v>0</v>
      </c>
      <c r="EQ40" t="b">
        <v>0</v>
      </c>
      <c r="ER40" t="b">
        <v>0</v>
      </c>
      <c r="ES40" s="30">
        <f t="shared" si="14"/>
        <v>9.5499999999999989</v>
      </c>
      <c r="ET40" s="30">
        <f t="shared" si="15"/>
        <v>8.0666666666666682</v>
      </c>
      <c r="EU40" s="30">
        <f t="shared" si="16"/>
        <v>8.0666666666666682</v>
      </c>
      <c r="EV40" s="30" t="s">
        <v>181</v>
      </c>
      <c r="EW40" t="s">
        <v>197</v>
      </c>
      <c r="EX40" t="s">
        <v>197</v>
      </c>
      <c r="EY40" s="30" t="s">
        <v>197</v>
      </c>
      <c r="EZ40" s="30" t="s">
        <v>181</v>
      </c>
      <c r="FA40" s="30" t="s">
        <v>181</v>
      </c>
      <c r="FB40" s="34">
        <v>2</v>
      </c>
      <c r="FC40" s="30" t="s">
        <v>181</v>
      </c>
      <c r="FD40" s="30" t="s">
        <v>181</v>
      </c>
      <c r="FE40" s="30" t="s">
        <v>370</v>
      </c>
      <c r="FF40">
        <v>8</v>
      </c>
      <c r="FG40" s="30" t="s">
        <v>181</v>
      </c>
      <c r="FH40" s="30" t="s">
        <v>197</v>
      </c>
      <c r="FI40" s="30" t="s">
        <v>197</v>
      </c>
      <c r="FJ40" s="30" t="s">
        <v>181</v>
      </c>
      <c r="FK40" s="30" t="s">
        <v>181</v>
      </c>
      <c r="FL40" s="30" t="s">
        <v>181</v>
      </c>
      <c r="FM40" s="30" t="s">
        <v>181</v>
      </c>
      <c r="FN40" s="30" t="s">
        <v>181</v>
      </c>
      <c r="FO40" s="30" t="s">
        <v>181</v>
      </c>
      <c r="FP40" s="30" t="s">
        <v>181</v>
      </c>
      <c r="FQ40" s="30" t="s">
        <v>181</v>
      </c>
      <c r="FR40">
        <v>14</v>
      </c>
      <c r="FS40" s="30" t="s">
        <v>199</v>
      </c>
      <c r="FT40" s="30" t="s">
        <v>181</v>
      </c>
      <c r="FU40">
        <f t="shared" si="17"/>
        <v>0</v>
      </c>
      <c r="FV40">
        <f t="shared" si="18"/>
        <v>0</v>
      </c>
    </row>
    <row r="41" spans="1:178" ht="15.5" x14ac:dyDescent="0.35">
      <c r="A41" s="26">
        <v>2855</v>
      </c>
      <c r="B41" t="s">
        <v>200</v>
      </c>
      <c r="C41" t="s">
        <v>201</v>
      </c>
      <c r="D41" s="28">
        <v>49.430555555555557</v>
      </c>
      <c r="E41" s="28">
        <v>1</v>
      </c>
      <c r="F41">
        <v>68</v>
      </c>
      <c r="G41">
        <v>165</v>
      </c>
      <c r="H41" s="28">
        <f t="shared" si="0"/>
        <v>24.977043158861342</v>
      </c>
      <c r="I41" s="29">
        <f t="shared" si="1"/>
        <v>1.749276537463708</v>
      </c>
      <c r="J41" s="30">
        <v>2.5</v>
      </c>
      <c r="K41">
        <v>134</v>
      </c>
      <c r="L41" t="s">
        <v>180</v>
      </c>
      <c r="M41" s="29">
        <v>0.64</v>
      </c>
      <c r="N41" s="30">
        <v>4.2</v>
      </c>
      <c r="O41" s="29">
        <v>1.55</v>
      </c>
      <c r="P41">
        <f t="shared" si="2"/>
        <v>1</v>
      </c>
      <c r="Q41">
        <f t="shared" si="2"/>
        <v>4.2</v>
      </c>
      <c r="R41">
        <f t="shared" si="2"/>
        <v>1.55</v>
      </c>
      <c r="S41" s="31">
        <f t="shared" si="19"/>
        <v>17</v>
      </c>
      <c r="T41" t="s">
        <v>181</v>
      </c>
      <c r="U41" t="s">
        <v>181</v>
      </c>
      <c r="V41" t="s">
        <v>182</v>
      </c>
      <c r="W41" t="s">
        <v>181</v>
      </c>
      <c r="X41" t="s">
        <v>181</v>
      </c>
      <c r="Y41" t="s">
        <v>183</v>
      </c>
      <c r="Z41" t="s">
        <v>181</v>
      </c>
      <c r="AA41" t="s">
        <v>181</v>
      </c>
      <c r="AB41" t="s">
        <v>181</v>
      </c>
      <c r="AC41">
        <v>0</v>
      </c>
      <c r="AD41" s="32">
        <v>42937</v>
      </c>
      <c r="AE41">
        <v>358</v>
      </c>
      <c r="AG41">
        <v>0</v>
      </c>
      <c r="AH41" s="32">
        <v>42937</v>
      </c>
      <c r="AI41" s="33">
        <v>358</v>
      </c>
      <c r="AJ41" s="27"/>
      <c r="AK41" t="s">
        <v>323</v>
      </c>
      <c r="AL41" t="s">
        <v>184</v>
      </c>
      <c r="AM41" t="s">
        <v>181</v>
      </c>
      <c r="AN41" t="s">
        <v>184</v>
      </c>
      <c r="AO41" t="s">
        <v>184</v>
      </c>
      <c r="AP41" t="s">
        <v>181</v>
      </c>
      <c r="AQ41" t="s">
        <v>181</v>
      </c>
      <c r="AR41" t="s">
        <v>181</v>
      </c>
      <c r="AS41" t="s">
        <v>181</v>
      </c>
      <c r="AT41" t="s">
        <v>181</v>
      </c>
      <c r="AU41" t="s">
        <v>181</v>
      </c>
      <c r="AV41" t="s">
        <v>181</v>
      </c>
      <c r="AW41" s="27">
        <v>14069</v>
      </c>
      <c r="AX41" s="28">
        <v>78.055555555555557</v>
      </c>
      <c r="AY41" s="28" t="s">
        <v>185</v>
      </c>
      <c r="AZ41" s="28" t="s">
        <v>186</v>
      </c>
      <c r="BA41" s="28" t="s">
        <v>178</v>
      </c>
      <c r="BB41" s="28" t="s">
        <v>187</v>
      </c>
      <c r="BC41" s="28" t="s">
        <v>201</v>
      </c>
      <c r="BD41" s="28" t="s">
        <v>188</v>
      </c>
      <c r="BE41" s="28" t="s">
        <v>189</v>
      </c>
      <c r="BF41" t="s">
        <v>190</v>
      </c>
      <c r="BG41" s="28" t="s">
        <v>181</v>
      </c>
      <c r="BH41" s="28" t="s">
        <v>180</v>
      </c>
      <c r="BI41">
        <v>65</v>
      </c>
      <c r="BJ41">
        <v>157</v>
      </c>
      <c r="BK41" s="28">
        <f t="shared" si="3"/>
        <v>26.370238143535236</v>
      </c>
      <c r="BL41" s="29">
        <f t="shared" si="4"/>
        <v>1.6553191839075065</v>
      </c>
      <c r="BM41">
        <v>160</v>
      </c>
      <c r="BN41" s="29">
        <v>0.83</v>
      </c>
      <c r="BO41">
        <v>6</v>
      </c>
      <c r="BP41" t="s">
        <v>181</v>
      </c>
      <c r="BQ41">
        <v>0</v>
      </c>
      <c r="BR41" t="s">
        <v>184</v>
      </c>
      <c r="BS41" t="s">
        <v>225</v>
      </c>
      <c r="BT41">
        <v>0</v>
      </c>
      <c r="BU41">
        <v>0</v>
      </c>
      <c r="BV41" t="s">
        <v>192</v>
      </c>
      <c r="BW41">
        <v>0</v>
      </c>
      <c r="BX41">
        <v>0</v>
      </c>
      <c r="BY41" t="s">
        <v>371</v>
      </c>
      <c r="BZ41" t="s">
        <v>181</v>
      </c>
      <c r="CA41" t="s">
        <v>222</v>
      </c>
      <c r="CB41">
        <v>0</v>
      </c>
      <c r="CC41">
        <v>0</v>
      </c>
      <c r="CD41">
        <f t="shared" si="5"/>
        <v>1327</v>
      </c>
      <c r="CE41">
        <f>SUM((IF(D41&lt;40.1,0,(IF(D41&gt;60,3,1)))),(IF(S41&lt;15.1,0,IF(15&lt;S41&lt;25.1,6,IF(25&lt;S41&lt;35.1,11,16)))),(IF(E41=1,0,5)),(IF(CQ41&lt;601,0,1)),(IF(AX41&lt;40.1,0,(IF(AX41&gt;60,2,1)))))</f>
        <v>19</v>
      </c>
      <c r="CF41">
        <f>(IF(AX41&gt;70,3,0))+(IF(10&lt;AX41&lt;20,-2,0))+(IF(BD41="Cerebrovascular",2,0))+(IF(BN41&gt;1.5,2,0))+(IF(CQ41&lt;360,-3,0))+(IF(D41&gt;70,4,0))+(IF(H41&gt;35,2,0))+(IF(E41=2,9,0))+(IF(E41=3,14,0))+(IF(T41="yes",2,0))+(IF(J41&lt;2,2,0))+(IF(U41="yes",3,0))+(IF(V41="hospital",3,0))+(IF(V41="ICU",6,0))+(IF(S41&gt;29,4,0))+(IF(W41="yes",9,0))+(IF(X41="yes",2,0))+(IF(AA41="yes",5,0))+(IF(AB41="yes",6,0))+(IF(Z41="yes",3,0))</f>
        <v>2</v>
      </c>
      <c r="CG41" s="29">
        <f>EXP((IF(39&lt;AX41&lt;50,0.154,0))+(IF(49&lt;AX41&lt;60,0.274,0))+(IF(59&lt;AX41&lt;70,0.424,0))+(IF(AX41&gt;69,0.501,0))+(IF(BD41="anoxia",0.079,0))+(IF(BD41="Cerebrovascular",0.145,0))+(IF(BD41="other",0.184,0))+(IF(BB41="African",0.176,0))+(IF(BB41="Other",0.126,0))+(IF(AY41="DCD",0.411,0))+(IF(AZ41="other",0.422,0))+(0.066*((170-BJ41)/10)+(IF(BE41="regional",0.105,0.244))+(0.01*(CQ41/60))))</f>
        <v>2.4326146502911796</v>
      </c>
      <c r="CH41">
        <v>47</v>
      </c>
      <c r="CI41">
        <v>6</v>
      </c>
      <c r="CJ41">
        <v>79</v>
      </c>
      <c r="CK41">
        <v>125</v>
      </c>
      <c r="CL41">
        <v>33</v>
      </c>
      <c r="CM41">
        <v>23</v>
      </c>
      <c r="CN41">
        <v>19</v>
      </c>
      <c r="CO41" t="s">
        <v>196</v>
      </c>
      <c r="CP41">
        <v>26</v>
      </c>
      <c r="CQ41" s="28">
        <f t="shared" si="22"/>
        <v>313</v>
      </c>
      <c r="CR41">
        <f t="shared" si="7"/>
        <v>19</v>
      </c>
      <c r="CS41">
        <f t="shared" si="8"/>
        <v>66</v>
      </c>
      <c r="CT41">
        <f t="shared" si="9"/>
        <v>332</v>
      </c>
      <c r="CU41">
        <v>2750</v>
      </c>
      <c r="CV41">
        <v>3500</v>
      </c>
      <c r="CW41">
        <v>5000</v>
      </c>
      <c r="CX41">
        <v>1750</v>
      </c>
      <c r="CY41">
        <v>319</v>
      </c>
      <c r="CZ41">
        <v>2.2000000000000002</v>
      </c>
      <c r="DA41">
        <v>37</v>
      </c>
      <c r="DB41">
        <v>69</v>
      </c>
      <c r="DC41">
        <v>44</v>
      </c>
      <c r="DD41" s="28">
        <f t="shared" si="10"/>
        <v>36.231884057971016</v>
      </c>
      <c r="DF41" t="str">
        <f t="shared" si="11"/>
        <v>yes</v>
      </c>
      <c r="DG41" t="s">
        <v>372</v>
      </c>
      <c r="DH41">
        <v>17</v>
      </c>
      <c r="DI41">
        <v>6.1</v>
      </c>
      <c r="DJ41">
        <v>4.5999999999999996</v>
      </c>
      <c r="DK41">
        <v>9.1</v>
      </c>
      <c r="DL41">
        <v>5.4</v>
      </c>
      <c r="DM41">
        <v>16.100000000000001</v>
      </c>
      <c r="DN41">
        <v>32.6</v>
      </c>
      <c r="DO41">
        <v>1300</v>
      </c>
      <c r="DP41" s="29">
        <f>((DO41/1000)*100)/F41</f>
        <v>1.911764705882353</v>
      </c>
      <c r="DQ41">
        <v>949</v>
      </c>
      <c r="DR41">
        <v>383</v>
      </c>
      <c r="DS41">
        <v>9.9</v>
      </c>
      <c r="DT41">
        <v>1.18</v>
      </c>
      <c r="DU41">
        <v>1.62</v>
      </c>
      <c r="DV41">
        <v>1.62</v>
      </c>
      <c r="DW41" t="str">
        <f t="shared" si="12"/>
        <v>no</v>
      </c>
      <c r="DX41" t="str">
        <f t="shared" si="21"/>
        <v>no</v>
      </c>
      <c r="DY41" t="str">
        <f>IF(OR(DV41&gt;M41*2.9, DV41 &gt; 3.9, FD41="yes"), "3", IF(DV41&gt;M41*1.9, "2", IF(OR(DV41&gt;M41*1.4, DV41&gt;(M41+0.2)), "1", "no")))</f>
        <v>2</v>
      </c>
      <c r="DZ41" t="s">
        <v>181</v>
      </c>
      <c r="EA41" t="s">
        <v>197</v>
      </c>
      <c r="EB41" t="s">
        <v>184</v>
      </c>
      <c r="EC41">
        <v>1000</v>
      </c>
      <c r="ED41" t="s">
        <v>198</v>
      </c>
      <c r="EE41">
        <v>1.6</v>
      </c>
      <c r="EF41">
        <v>1.9</v>
      </c>
      <c r="EG41">
        <v>5.5</v>
      </c>
      <c r="EH41">
        <v>6</v>
      </c>
      <c r="EI41">
        <v>3.4</v>
      </c>
      <c r="EJ41">
        <v>8.8000000000000007</v>
      </c>
      <c r="EK41">
        <v>6.1</v>
      </c>
      <c r="EL41">
        <v>5.8</v>
      </c>
      <c r="EM41" t="b">
        <v>0</v>
      </c>
      <c r="EN41" t="b">
        <v>0</v>
      </c>
      <c r="EO41" t="b">
        <v>0</v>
      </c>
      <c r="EP41" t="b">
        <v>0</v>
      </c>
      <c r="EQ41" t="b">
        <v>0</v>
      </c>
      <c r="ER41" t="b">
        <v>0</v>
      </c>
      <c r="ES41" s="30">
        <f t="shared" si="14"/>
        <v>4.7571428571428571</v>
      </c>
      <c r="ET41" s="30">
        <f t="shared" si="15"/>
        <v>4.8874999999999993</v>
      </c>
      <c r="EU41" s="30">
        <f t="shared" si="16"/>
        <v>4.8874999999999993</v>
      </c>
      <c r="EV41" s="30" t="s">
        <v>181</v>
      </c>
      <c r="EW41" t="s">
        <v>197</v>
      </c>
      <c r="EX41" t="s">
        <v>197</v>
      </c>
      <c r="EY41" s="30" t="s">
        <v>197</v>
      </c>
      <c r="EZ41" s="30" t="s">
        <v>184</v>
      </c>
      <c r="FA41" s="30" t="s">
        <v>181</v>
      </c>
      <c r="FB41" s="34" t="s">
        <v>237</v>
      </c>
      <c r="FC41" s="30" t="s">
        <v>181</v>
      </c>
      <c r="FD41" s="30" t="s">
        <v>181</v>
      </c>
      <c r="FE41" s="30" t="s">
        <v>373</v>
      </c>
      <c r="FF41">
        <v>4</v>
      </c>
      <c r="FG41" s="30" t="s">
        <v>181</v>
      </c>
      <c r="FH41" s="30" t="s">
        <v>197</v>
      </c>
      <c r="FI41" s="30" t="s">
        <v>197</v>
      </c>
      <c r="FJ41" s="30" t="s">
        <v>181</v>
      </c>
      <c r="FK41" s="30" t="s">
        <v>181</v>
      </c>
      <c r="FL41" s="30" t="s">
        <v>181</v>
      </c>
      <c r="FM41" s="30" t="s">
        <v>181</v>
      </c>
      <c r="FN41" s="30" t="s">
        <v>181</v>
      </c>
      <c r="FO41" s="30" t="s">
        <v>181</v>
      </c>
      <c r="FP41" s="30" t="s">
        <v>181</v>
      </c>
      <c r="FQ41" s="30" t="s">
        <v>181</v>
      </c>
      <c r="FR41">
        <v>11</v>
      </c>
      <c r="FS41" s="30" t="s">
        <v>219</v>
      </c>
      <c r="FT41" s="30" t="s">
        <v>184</v>
      </c>
      <c r="FU41">
        <f t="shared" si="17"/>
        <v>0</v>
      </c>
      <c r="FV41">
        <f t="shared" si="18"/>
        <v>1</v>
      </c>
    </row>
    <row r="42" spans="1:178" ht="15.5" x14ac:dyDescent="0.35">
      <c r="A42" s="26">
        <v>2856</v>
      </c>
      <c r="B42" t="s">
        <v>178</v>
      </c>
      <c r="C42" t="s">
        <v>179</v>
      </c>
      <c r="D42" s="28">
        <v>60.980555555555554</v>
      </c>
      <c r="E42" s="28">
        <v>1</v>
      </c>
      <c r="F42">
        <v>50</v>
      </c>
      <c r="G42">
        <v>160</v>
      </c>
      <c r="H42" s="28">
        <f t="shared" si="0"/>
        <v>19.53125</v>
      </c>
      <c r="I42" s="29">
        <f t="shared" si="1"/>
        <v>1.5011205242081449</v>
      </c>
      <c r="J42" s="30">
        <v>4.2</v>
      </c>
      <c r="K42">
        <v>141</v>
      </c>
      <c r="L42" t="s">
        <v>180</v>
      </c>
      <c r="M42" s="29">
        <v>1.05</v>
      </c>
      <c r="N42" s="30">
        <v>0.1</v>
      </c>
      <c r="O42" s="29">
        <v>0.99</v>
      </c>
      <c r="P42">
        <f t="shared" si="2"/>
        <v>1.05</v>
      </c>
      <c r="Q42">
        <f t="shared" si="2"/>
        <v>1</v>
      </c>
      <c r="R42">
        <f t="shared" si="2"/>
        <v>1</v>
      </c>
      <c r="S42" s="31">
        <f t="shared" si="19"/>
        <v>7</v>
      </c>
      <c r="T42" t="s">
        <v>184</v>
      </c>
      <c r="U42" t="s">
        <v>181</v>
      </c>
      <c r="V42" t="s">
        <v>182</v>
      </c>
      <c r="W42" t="s">
        <v>181</v>
      </c>
      <c r="X42" t="s">
        <v>181</v>
      </c>
      <c r="Y42" t="s">
        <v>183</v>
      </c>
      <c r="Z42" t="s">
        <v>181</v>
      </c>
      <c r="AA42" t="s">
        <v>181</v>
      </c>
      <c r="AB42" t="s">
        <v>181</v>
      </c>
      <c r="AC42">
        <v>0</v>
      </c>
      <c r="AD42" s="27">
        <v>43252</v>
      </c>
      <c r="AE42">
        <v>670</v>
      </c>
      <c r="AG42">
        <v>0</v>
      </c>
      <c r="AH42" s="27">
        <v>43252</v>
      </c>
      <c r="AI42" s="33">
        <v>670</v>
      </c>
      <c r="AJ42" s="27"/>
      <c r="AK42" t="s">
        <v>374</v>
      </c>
      <c r="AL42" t="s">
        <v>181</v>
      </c>
      <c r="AM42" t="s">
        <v>181</v>
      </c>
      <c r="AN42" t="s">
        <v>181</v>
      </c>
      <c r="AO42" t="s">
        <v>181</v>
      </c>
      <c r="AP42" t="s">
        <v>181</v>
      </c>
      <c r="AQ42" t="s">
        <v>181</v>
      </c>
      <c r="AR42" t="s">
        <v>181</v>
      </c>
      <c r="AS42" t="s">
        <v>181</v>
      </c>
      <c r="AT42" t="s">
        <v>181</v>
      </c>
      <c r="AU42" t="s">
        <v>181</v>
      </c>
      <c r="AV42" t="s">
        <v>181</v>
      </c>
      <c r="AW42" s="27">
        <v>38730</v>
      </c>
      <c r="AX42" s="28">
        <v>10.55</v>
      </c>
      <c r="AY42" s="28" t="s">
        <v>185</v>
      </c>
      <c r="AZ42" s="28" t="s">
        <v>186</v>
      </c>
      <c r="BA42" s="28" t="s">
        <v>200</v>
      </c>
      <c r="BB42" s="28" t="s">
        <v>375</v>
      </c>
      <c r="BC42" s="28" t="s">
        <v>201</v>
      </c>
      <c r="BD42" s="28" t="s">
        <v>276</v>
      </c>
      <c r="BE42" s="28" t="s">
        <v>189</v>
      </c>
      <c r="BF42" t="s">
        <v>190</v>
      </c>
      <c r="BG42" s="28" t="s">
        <v>181</v>
      </c>
      <c r="BH42" s="28" t="s">
        <v>180</v>
      </c>
      <c r="BI42">
        <v>35</v>
      </c>
      <c r="BJ42">
        <v>150</v>
      </c>
      <c r="BK42" s="28">
        <f t="shared" si="3"/>
        <v>15.555555555555555</v>
      </c>
      <c r="BL42" s="29">
        <f t="shared" si="4"/>
        <v>1.231009502332767</v>
      </c>
      <c r="BM42">
        <v>147</v>
      </c>
      <c r="BN42" s="29">
        <v>2.66</v>
      </c>
      <c r="BO42">
        <v>2</v>
      </c>
      <c r="BP42" t="s">
        <v>181</v>
      </c>
      <c r="BQ42">
        <v>0</v>
      </c>
      <c r="BR42" t="s">
        <v>184</v>
      </c>
      <c r="BS42" t="s">
        <v>376</v>
      </c>
      <c r="BT42">
        <v>0</v>
      </c>
      <c r="BU42">
        <v>30</v>
      </c>
      <c r="BV42" t="s">
        <v>192</v>
      </c>
      <c r="BW42">
        <v>1</v>
      </c>
      <c r="BX42">
        <v>0</v>
      </c>
      <c r="BY42" t="s">
        <v>377</v>
      </c>
      <c r="BZ42" t="s">
        <v>378</v>
      </c>
      <c r="CA42" t="s">
        <v>379</v>
      </c>
      <c r="CB42">
        <v>0</v>
      </c>
      <c r="CC42">
        <v>0</v>
      </c>
      <c r="CD42">
        <f t="shared" si="5"/>
        <v>74</v>
      </c>
      <c r="CE42">
        <f>SUM((IF(D42&lt;40.1,0,(IF(D42&gt;60,3,1)))),(IF(S42&lt;15.1,0,IF(15&lt;S42&lt;25.1,6,IF(25&lt;S42&lt;35.1,11,16)))),(IF(E42=1,0,5)),(IF(CQ42&lt;601,0,1)),(IF(AX42&lt;40.1,0,(IF(AX42&gt;60,2,1)))))</f>
        <v>3</v>
      </c>
      <c r="CF42">
        <f>(IF(AX42&gt;70,3,0))+(IF(10&lt;AX42&lt;20,-2,0))+(IF(BD42="Cerebrovascular",2,0))+(IF(BN42&gt;1.5,2,0))+(IF(CQ42&lt;360,-3,0))+(IF(D42&gt;70,4,0))+(IF(H42&gt;35,2,0))+(IF(E42=2,9,0))+(IF(E42=3,14,0))+(IF(T42="yes",2,0))+(IF(J42&lt;2,2,0))+(IF(U42="yes",3,0))+(IF(V42="hospital",3,0))+(IF(V42="ICU",6,0))+(IF(S42&gt;29,4,0))+(IF(W42="yes",9,0))+(IF(X42="yes",2,0))+(IF(AA42="yes",5,0))+(IF(AB42="yes",6,0))+(IF(Z42="yes",3,0))</f>
        <v>4</v>
      </c>
      <c r="CG42" s="29">
        <f>EXP((IF(39&lt;AX42&lt;50,0.154,0))+(IF(49&lt;AX42&lt;60,0.274,0))+(IF(59&lt;AX42&lt;70,0.424,0))+(IF(AX42&gt;69,0.501,0))+(IF(BD42="anoxia",0.079,0))+(IF(BD42="Cerebrovascular",0.145,0))+(IF(BD42="other",0.184,0))+(IF(BB42="African",0.176,0))+(IF(BB42="Other",0.126,0))+(IF(AY42="DCD",0.411,0))+(IF(AZ42="other",0.422,0))+(0.066*((170-BJ42)/10)+(IF(BE42="regional",0.105,0.244))+(0.01*(CQ42/60))))</f>
        <v>1.7582752084348583</v>
      </c>
      <c r="CH42">
        <v>90</v>
      </c>
      <c r="CI42">
        <v>20</v>
      </c>
      <c r="CJ42">
        <v>150</v>
      </c>
      <c r="CK42">
        <v>120</v>
      </c>
      <c r="CL42">
        <v>15</v>
      </c>
      <c r="CM42">
        <v>39</v>
      </c>
      <c r="CN42">
        <v>27</v>
      </c>
      <c r="CO42" t="s">
        <v>196</v>
      </c>
      <c r="CP42">
        <v>34</v>
      </c>
      <c r="CQ42" s="28">
        <f t="shared" si="22"/>
        <v>434</v>
      </c>
      <c r="CR42">
        <f t="shared" si="7"/>
        <v>27</v>
      </c>
      <c r="CS42">
        <f t="shared" si="8"/>
        <v>117</v>
      </c>
      <c r="CT42">
        <f t="shared" si="9"/>
        <v>461</v>
      </c>
      <c r="CU42">
        <v>750</v>
      </c>
      <c r="CV42">
        <v>0</v>
      </c>
      <c r="CW42">
        <v>10650</v>
      </c>
      <c r="CX42">
        <v>1500</v>
      </c>
      <c r="CY42">
        <v>431</v>
      </c>
      <c r="CZ42">
        <v>1.8</v>
      </c>
      <c r="DA42">
        <v>12</v>
      </c>
      <c r="DB42">
        <v>77</v>
      </c>
      <c r="DC42">
        <v>76</v>
      </c>
      <c r="DD42" s="28">
        <f t="shared" si="10"/>
        <v>1.2987012987013031</v>
      </c>
      <c r="DF42" t="str">
        <f t="shared" si="11"/>
        <v>no</v>
      </c>
      <c r="DG42" t="s">
        <v>380</v>
      </c>
      <c r="DH42">
        <v>13.1</v>
      </c>
      <c r="DI42">
        <v>7.4</v>
      </c>
      <c r="DJ42">
        <v>0</v>
      </c>
      <c r="DK42">
        <v>9.9</v>
      </c>
      <c r="DL42">
        <v>5.5</v>
      </c>
      <c r="DM42">
        <v>4.4000000000000004</v>
      </c>
      <c r="DN42">
        <v>17.5</v>
      </c>
      <c r="DO42">
        <v>770</v>
      </c>
      <c r="DP42" s="29">
        <f>((DO42/1000)*100)/F42</f>
        <v>1.54</v>
      </c>
      <c r="DQ42">
        <v>966</v>
      </c>
      <c r="DR42">
        <v>584</v>
      </c>
      <c r="DS42">
        <v>0.6</v>
      </c>
      <c r="DT42">
        <v>1.03</v>
      </c>
      <c r="DU42">
        <v>1.1499999999999999</v>
      </c>
      <c r="DV42">
        <v>1.1499999999999999</v>
      </c>
      <c r="DW42" t="str">
        <f t="shared" si="12"/>
        <v>no</v>
      </c>
      <c r="DX42" t="str">
        <f t="shared" si="21"/>
        <v>no</v>
      </c>
      <c r="DY42" t="str">
        <f>IF(OR(DV42&gt;M42*2.9, DV42 &gt; 3.9, FD42="yes"), "3", IF(DV42&gt;M42*1.9, "2", IF(OR(DV42&gt;M42*1.4, DV42&gt;(M42+0.2)), "1", "no")))</f>
        <v>no</v>
      </c>
      <c r="DZ42" t="s">
        <v>181</v>
      </c>
      <c r="EA42" t="s">
        <v>197</v>
      </c>
      <c r="EB42" t="s">
        <v>184</v>
      </c>
      <c r="EC42">
        <v>1000</v>
      </c>
      <c r="ED42" t="s">
        <v>198</v>
      </c>
      <c r="EE42" t="b">
        <v>0</v>
      </c>
      <c r="EF42">
        <v>2.6</v>
      </c>
      <c r="EG42">
        <v>3.1</v>
      </c>
      <c r="EH42">
        <v>3.1</v>
      </c>
      <c r="EI42">
        <v>1.6</v>
      </c>
      <c r="EJ42">
        <v>6.7</v>
      </c>
      <c r="EK42">
        <v>12.8</v>
      </c>
      <c r="EL42">
        <v>6.7</v>
      </c>
      <c r="EM42" t="b">
        <v>0</v>
      </c>
      <c r="EN42" t="b">
        <v>0</v>
      </c>
      <c r="EO42" t="b">
        <v>0</v>
      </c>
      <c r="EP42" t="b">
        <v>0</v>
      </c>
      <c r="EQ42" t="b">
        <v>0</v>
      </c>
      <c r="ER42" t="b">
        <v>0</v>
      </c>
      <c r="ES42" s="30">
        <f t="shared" si="14"/>
        <v>4.9833333333333334</v>
      </c>
      <c r="ET42" s="30">
        <f t="shared" si="15"/>
        <v>5.2285714285714286</v>
      </c>
      <c r="EU42" s="30">
        <f t="shared" si="16"/>
        <v>5.2285714285714286</v>
      </c>
      <c r="EV42" s="30" t="s">
        <v>181</v>
      </c>
      <c r="EW42" t="s">
        <v>197</v>
      </c>
      <c r="EX42" t="s">
        <v>197</v>
      </c>
      <c r="EY42" s="30" t="s">
        <v>197</v>
      </c>
      <c r="EZ42" s="30" t="s">
        <v>181</v>
      </c>
      <c r="FA42" s="30" t="s">
        <v>181</v>
      </c>
      <c r="FB42" s="34">
        <v>2</v>
      </c>
      <c r="FC42" s="30" t="s">
        <v>181</v>
      </c>
      <c r="FD42" s="30" t="s">
        <v>181</v>
      </c>
      <c r="FE42" s="30" t="s">
        <v>381</v>
      </c>
      <c r="FF42">
        <v>2</v>
      </c>
      <c r="FG42" s="30" t="s">
        <v>181</v>
      </c>
      <c r="FH42" s="30" t="s">
        <v>197</v>
      </c>
      <c r="FI42" s="30" t="s">
        <v>197</v>
      </c>
      <c r="FJ42" s="30" t="s">
        <v>181</v>
      </c>
      <c r="FK42" s="30" t="s">
        <v>181</v>
      </c>
      <c r="FL42" s="30" t="s">
        <v>181</v>
      </c>
      <c r="FM42" s="30" t="s">
        <v>181</v>
      </c>
      <c r="FN42" s="30" t="s">
        <v>181</v>
      </c>
      <c r="FO42" s="30" t="s">
        <v>181</v>
      </c>
      <c r="FP42" s="30" t="s">
        <v>181</v>
      </c>
      <c r="FQ42" s="30" t="s">
        <v>181</v>
      </c>
      <c r="FR42">
        <v>10</v>
      </c>
      <c r="FS42" s="30" t="s">
        <v>199</v>
      </c>
      <c r="FT42" s="30" t="s">
        <v>181</v>
      </c>
      <c r="FU42">
        <f t="shared" si="17"/>
        <v>0</v>
      </c>
      <c r="FV42">
        <f t="shared" si="18"/>
        <v>0</v>
      </c>
    </row>
    <row r="43" spans="1:178" ht="15.5" x14ac:dyDescent="0.35">
      <c r="A43" s="26">
        <v>2857</v>
      </c>
      <c r="B43" t="s">
        <v>200</v>
      </c>
      <c r="C43" t="s">
        <v>179</v>
      </c>
      <c r="D43" s="28">
        <v>48.43333333333333</v>
      </c>
      <c r="E43" s="28">
        <v>1</v>
      </c>
      <c r="F43">
        <v>70</v>
      </c>
      <c r="G43">
        <v>167</v>
      </c>
      <c r="H43" s="28">
        <f t="shared" si="0"/>
        <v>25.099501595611173</v>
      </c>
      <c r="I43" s="29">
        <f t="shared" si="1"/>
        <v>1.7864975800258169</v>
      </c>
      <c r="J43" s="30">
        <v>4.3</v>
      </c>
      <c r="K43">
        <v>143</v>
      </c>
      <c r="L43" t="s">
        <v>180</v>
      </c>
      <c r="M43" s="29">
        <v>1.3</v>
      </c>
      <c r="N43" s="30">
        <v>1.7</v>
      </c>
      <c r="O43" s="29">
        <v>1.01</v>
      </c>
      <c r="P43">
        <f t="shared" si="2"/>
        <v>1.3</v>
      </c>
      <c r="Q43">
        <f t="shared" si="2"/>
        <v>1.7</v>
      </c>
      <c r="R43">
        <f t="shared" si="2"/>
        <v>1.01</v>
      </c>
      <c r="S43" s="31">
        <f t="shared" si="19"/>
        <v>11</v>
      </c>
      <c r="T43" t="s">
        <v>184</v>
      </c>
      <c r="U43" t="s">
        <v>181</v>
      </c>
      <c r="V43" t="s">
        <v>182</v>
      </c>
      <c r="W43" t="s">
        <v>181</v>
      </c>
      <c r="X43" t="s">
        <v>181</v>
      </c>
      <c r="Y43" t="s">
        <v>183</v>
      </c>
      <c r="Z43" t="s">
        <v>181</v>
      </c>
      <c r="AA43" t="s">
        <v>181</v>
      </c>
      <c r="AB43" t="s">
        <v>181</v>
      </c>
      <c r="AC43">
        <v>0</v>
      </c>
      <c r="AD43" s="32">
        <v>43208</v>
      </c>
      <c r="AE43">
        <v>617</v>
      </c>
      <c r="AG43">
        <v>0</v>
      </c>
      <c r="AH43" s="27">
        <v>43208</v>
      </c>
      <c r="AI43" s="33">
        <v>617</v>
      </c>
      <c r="AJ43" s="27"/>
      <c r="AK43" t="s">
        <v>382</v>
      </c>
      <c r="AL43" t="s">
        <v>181</v>
      </c>
      <c r="AM43" t="s">
        <v>181</v>
      </c>
      <c r="AN43" t="s">
        <v>181</v>
      </c>
      <c r="AO43" t="s">
        <v>181</v>
      </c>
      <c r="AP43" t="s">
        <v>181</v>
      </c>
      <c r="AQ43" t="s">
        <v>181</v>
      </c>
      <c r="AR43" t="s">
        <v>181</v>
      </c>
      <c r="AS43" t="s">
        <v>181</v>
      </c>
      <c r="AT43" t="s">
        <v>181</v>
      </c>
      <c r="AU43" t="s">
        <v>181</v>
      </c>
      <c r="AV43" t="s">
        <v>181</v>
      </c>
      <c r="AW43" s="27">
        <v>18647</v>
      </c>
      <c r="AX43" s="28">
        <v>65.555555555555557</v>
      </c>
      <c r="AY43" s="28" t="s">
        <v>185</v>
      </c>
      <c r="AZ43" s="28" t="s">
        <v>186</v>
      </c>
      <c r="BA43" s="28" t="s">
        <v>200</v>
      </c>
      <c r="BB43" s="28" t="s">
        <v>187</v>
      </c>
      <c r="BC43" s="28" t="s">
        <v>179</v>
      </c>
      <c r="BD43" s="28" t="s">
        <v>188</v>
      </c>
      <c r="BE43" s="28" t="s">
        <v>189</v>
      </c>
      <c r="BF43" s="28" t="s">
        <v>180</v>
      </c>
      <c r="BG43" s="28" t="s">
        <v>181</v>
      </c>
      <c r="BH43" s="28" t="s">
        <v>180</v>
      </c>
      <c r="BI43">
        <v>61</v>
      </c>
      <c r="BJ43">
        <v>168</v>
      </c>
      <c r="BK43" s="28">
        <f t="shared" si="3"/>
        <v>21.612811791383219</v>
      </c>
      <c r="BL43" s="29">
        <f t="shared" si="4"/>
        <v>1.6923131643291578</v>
      </c>
      <c r="BM43">
        <v>151</v>
      </c>
      <c r="BN43" s="29">
        <v>0.78</v>
      </c>
      <c r="BO43">
        <v>2</v>
      </c>
      <c r="BP43" t="s">
        <v>181</v>
      </c>
      <c r="BQ43">
        <v>0</v>
      </c>
      <c r="BR43" t="s">
        <v>184</v>
      </c>
      <c r="BS43" t="s">
        <v>191</v>
      </c>
      <c r="BT43">
        <v>0</v>
      </c>
      <c r="BU43">
        <v>5</v>
      </c>
      <c r="BV43" t="s">
        <v>192</v>
      </c>
      <c r="BW43">
        <v>5</v>
      </c>
      <c r="BX43">
        <v>0</v>
      </c>
      <c r="BY43" t="s">
        <v>383</v>
      </c>
      <c r="BZ43" t="s">
        <v>384</v>
      </c>
      <c r="CA43" t="s">
        <v>385</v>
      </c>
      <c r="CB43">
        <v>0</v>
      </c>
      <c r="CC43">
        <v>0</v>
      </c>
      <c r="CD43">
        <f t="shared" si="5"/>
        <v>721</v>
      </c>
      <c r="CE43">
        <f>SUM((IF(D43&lt;40.1,0,(IF(D43&gt;60,3,1)))),(IF(S43&lt;15.1,0,IF(15&lt;S43&lt;25.1,6,IF(25&lt;S43&lt;35.1,11,16)))),(IF(E43=1,0,5)),(IF(CQ43&lt;601,0,1)),(IF(AX43&lt;40.1,0,(IF(AX43&gt;60,2,1)))))</f>
        <v>3</v>
      </c>
      <c r="CF43">
        <f>(IF(AX43&gt;70,3,0))+(IF(10&lt;AX43&lt;20,-2,0))+(IF(BD43="Cerebrovascular",2,0))+(IF(BN43&gt;1.5,2,0))+(IF(CQ43&lt;360,-3,0))+(IF(D43&gt;70,4,0))+(IF(H43&gt;35,2,0))+(IF(E43=2,9,0))+(IF(E43=3,14,0))+(IF(T43="yes",2,0))+(IF(J43&lt;2,2,0))+(IF(U43="yes",3,0))+(IF(V43="hospital",3,0))+(IF(V43="ICU",6,0))+(IF(S43&gt;29,4,0))+(IF(W43="yes",9,0))+(IF(X43="yes",2,0))+(IF(AA43="yes",5,0))+(IF(AB43="yes",6,0))+(IF(Z43="yes",3,0))</f>
        <v>1</v>
      </c>
      <c r="CG43" s="29">
        <f>EXP((IF(39&lt;AX43&lt;50,0.154,0))+(IF(49&lt;AX43&lt;60,0.274,0))+(IF(59&lt;AX43&lt;70,0.424,0))+(IF(AX43&gt;69,0.501,0))+(IF(BD43="anoxia",0.079,0))+(IF(BD43="Cerebrovascular",0.145,0))+(IF(BD43="other",0.184,0))+(IF(BB43="African",0.176,0))+(IF(BB43="Other",0.126,0))+(IF(AY43="DCD",0.411,0))+(IF(AZ43="other",0.422,0))+(0.066*((170-BJ43)/10)+(IF(BE43="regional",0.105,0.244))+(0.01*(CQ43/60))))</f>
        <v>1.3632433362357559</v>
      </c>
      <c r="CH43">
        <v>40</v>
      </c>
      <c r="CI43">
        <v>10</v>
      </c>
      <c r="CJ43">
        <v>152</v>
      </c>
      <c r="CK43">
        <v>53</v>
      </c>
      <c r="CL43">
        <v>15</v>
      </c>
      <c r="CM43">
        <v>10</v>
      </c>
      <c r="CN43">
        <v>26</v>
      </c>
      <c r="CO43" t="s">
        <v>196</v>
      </c>
      <c r="CP43">
        <v>35</v>
      </c>
      <c r="CQ43" s="28">
        <f t="shared" si="22"/>
        <v>280</v>
      </c>
      <c r="CR43">
        <f t="shared" si="7"/>
        <v>26</v>
      </c>
      <c r="CS43">
        <f t="shared" si="8"/>
        <v>66</v>
      </c>
      <c r="CT43">
        <f t="shared" si="9"/>
        <v>306</v>
      </c>
      <c r="CU43">
        <v>250</v>
      </c>
      <c r="CV43">
        <v>500</v>
      </c>
      <c r="CW43">
        <v>9000</v>
      </c>
      <c r="CX43">
        <v>1500</v>
      </c>
      <c r="CY43">
        <v>434</v>
      </c>
      <c r="CZ43">
        <v>1.4</v>
      </c>
      <c r="DA43">
        <v>11</v>
      </c>
      <c r="DB43">
        <v>73</v>
      </c>
      <c r="DC43">
        <v>73</v>
      </c>
      <c r="DD43" s="28">
        <f t="shared" si="10"/>
        <v>0</v>
      </c>
      <c r="DF43" t="str">
        <f t="shared" si="11"/>
        <v>no</v>
      </c>
      <c r="DG43" t="s">
        <v>386</v>
      </c>
      <c r="DH43">
        <v>14.9</v>
      </c>
      <c r="DI43">
        <v>12.2</v>
      </c>
      <c r="DJ43">
        <v>2.8</v>
      </c>
      <c r="DK43">
        <v>8.3000000000000007</v>
      </c>
      <c r="DL43">
        <v>4</v>
      </c>
      <c r="DM43" t="s">
        <v>197</v>
      </c>
      <c r="DN43" t="s">
        <v>197</v>
      </c>
      <c r="DO43">
        <v>1470</v>
      </c>
      <c r="DP43" s="29">
        <f>((DO43/1000)*100)/F43</f>
        <v>2.1</v>
      </c>
      <c r="DQ43">
        <v>947</v>
      </c>
      <c r="DR43">
        <v>866</v>
      </c>
      <c r="DS43">
        <v>1.1000000000000001</v>
      </c>
      <c r="DT43">
        <v>1.2</v>
      </c>
      <c r="DU43">
        <v>1.46</v>
      </c>
      <c r="DV43">
        <v>1.46</v>
      </c>
      <c r="DW43" t="str">
        <f t="shared" si="12"/>
        <v>no</v>
      </c>
      <c r="DX43" t="str">
        <f t="shared" si="21"/>
        <v>no</v>
      </c>
      <c r="DY43" t="str">
        <f>IF(OR(DV43&gt;M43*2.9, DV43 &gt; 3.9, FD43="yes"), "3", IF(DV43&gt;M43*1.9, "2", IF(OR(DV43&gt;M43*1.4, DV43&gt;(M43+0.2)), "1", "no")))</f>
        <v>no</v>
      </c>
      <c r="DZ43" t="s">
        <v>181</v>
      </c>
      <c r="EA43" t="s">
        <v>197</v>
      </c>
      <c r="EB43" t="s">
        <v>184</v>
      </c>
      <c r="EC43">
        <v>1000</v>
      </c>
      <c r="ED43" t="s">
        <v>198</v>
      </c>
      <c r="EE43">
        <v>7</v>
      </c>
      <c r="EF43">
        <v>11.2</v>
      </c>
      <c r="EG43">
        <v>12.6</v>
      </c>
      <c r="EH43">
        <v>9.9</v>
      </c>
      <c r="EI43">
        <v>6.9</v>
      </c>
      <c r="EJ43">
        <v>6.9</v>
      </c>
      <c r="EK43">
        <v>5.2</v>
      </c>
      <c r="EL43">
        <v>3.6</v>
      </c>
      <c r="EM43">
        <v>7.8</v>
      </c>
      <c r="EN43" t="b">
        <v>0</v>
      </c>
      <c r="EO43" t="b">
        <v>0</v>
      </c>
      <c r="EP43" t="b">
        <v>0</v>
      </c>
      <c r="EQ43" t="b">
        <v>0</v>
      </c>
      <c r="ER43" t="b">
        <v>0</v>
      </c>
      <c r="ES43" s="30">
        <f t="shared" si="14"/>
        <v>8.5285714285714285</v>
      </c>
      <c r="ET43" s="30">
        <f t="shared" si="15"/>
        <v>7.8999999999999995</v>
      </c>
      <c r="EU43" s="30">
        <f t="shared" si="16"/>
        <v>7.8999999999999995</v>
      </c>
      <c r="EV43" s="30" t="s">
        <v>181</v>
      </c>
      <c r="EW43" t="s">
        <v>197</v>
      </c>
      <c r="EX43" t="s">
        <v>197</v>
      </c>
      <c r="EY43" s="30" t="s">
        <v>197</v>
      </c>
      <c r="EZ43" s="30" t="s">
        <v>181</v>
      </c>
      <c r="FA43" s="30" t="s">
        <v>184</v>
      </c>
      <c r="FB43" s="34" t="s">
        <v>237</v>
      </c>
      <c r="FC43" s="30" t="s">
        <v>181</v>
      </c>
      <c r="FD43" s="30" t="s">
        <v>181</v>
      </c>
      <c r="FE43" s="30" t="s">
        <v>387</v>
      </c>
      <c r="FF43">
        <v>5</v>
      </c>
      <c r="FG43" s="30" t="s">
        <v>181</v>
      </c>
      <c r="FH43" s="30" t="s">
        <v>197</v>
      </c>
      <c r="FI43" s="30" t="s">
        <v>197</v>
      </c>
      <c r="FJ43" s="30" t="s">
        <v>181</v>
      </c>
      <c r="FK43" s="30" t="s">
        <v>181</v>
      </c>
      <c r="FL43" s="30" t="s">
        <v>181</v>
      </c>
      <c r="FM43" s="30" t="s">
        <v>181</v>
      </c>
      <c r="FN43" s="30" t="s">
        <v>181</v>
      </c>
      <c r="FO43" s="30" t="s">
        <v>181</v>
      </c>
      <c r="FP43" s="30" t="s">
        <v>181</v>
      </c>
      <c r="FQ43" s="30" t="s">
        <v>181</v>
      </c>
      <c r="FR43">
        <v>13</v>
      </c>
      <c r="FS43" s="30" t="s">
        <v>199</v>
      </c>
      <c r="FT43" s="30" t="s">
        <v>181</v>
      </c>
      <c r="FU43">
        <f t="shared" si="17"/>
        <v>0</v>
      </c>
      <c r="FV43">
        <f t="shared" si="18"/>
        <v>0</v>
      </c>
    </row>
    <row r="44" spans="1:178" ht="15.5" x14ac:dyDescent="0.35">
      <c r="A44" s="26">
        <v>2858</v>
      </c>
      <c r="B44" t="s">
        <v>251</v>
      </c>
      <c r="C44" t="s">
        <v>179</v>
      </c>
      <c r="D44" s="28">
        <v>28.991666666666667</v>
      </c>
      <c r="E44" s="28">
        <v>2</v>
      </c>
      <c r="F44">
        <v>59</v>
      </c>
      <c r="G44">
        <v>178</v>
      </c>
      <c r="H44" s="28">
        <f t="shared" si="0"/>
        <v>18.621386188612551</v>
      </c>
      <c r="I44" s="29">
        <f t="shared" si="1"/>
        <v>1.7399346231868766</v>
      </c>
      <c r="J44" s="30">
        <v>3.6</v>
      </c>
      <c r="K44">
        <v>142</v>
      </c>
      <c r="L44" t="s">
        <v>180</v>
      </c>
      <c r="M44" s="29">
        <v>0.63</v>
      </c>
      <c r="N44" s="30">
        <v>3.2</v>
      </c>
      <c r="O44" s="29">
        <v>1.44</v>
      </c>
      <c r="P44">
        <f t="shared" si="2"/>
        <v>1</v>
      </c>
      <c r="Q44">
        <f t="shared" si="2"/>
        <v>3.2</v>
      </c>
      <c r="R44">
        <f t="shared" si="2"/>
        <v>1.44</v>
      </c>
      <c r="S44" s="31">
        <f t="shared" si="19"/>
        <v>15</v>
      </c>
      <c r="T44" t="s">
        <v>184</v>
      </c>
      <c r="U44" t="s">
        <v>181</v>
      </c>
      <c r="V44" t="s">
        <v>182</v>
      </c>
      <c r="W44" t="s">
        <v>181</v>
      </c>
      <c r="X44" t="s">
        <v>181</v>
      </c>
      <c r="Y44" t="s">
        <v>183</v>
      </c>
      <c r="Z44" t="s">
        <v>181</v>
      </c>
      <c r="AA44" t="s">
        <v>181</v>
      </c>
      <c r="AB44" t="s">
        <v>181</v>
      </c>
      <c r="AC44">
        <v>0</v>
      </c>
      <c r="AD44" s="32">
        <v>43260</v>
      </c>
      <c r="AE44">
        <v>660</v>
      </c>
      <c r="AG44">
        <v>0</v>
      </c>
      <c r="AH44" s="27">
        <v>43260</v>
      </c>
      <c r="AI44" s="33">
        <v>660</v>
      </c>
      <c r="AJ44" s="27"/>
      <c r="AK44" t="s">
        <v>374</v>
      </c>
      <c r="AL44" t="s">
        <v>181</v>
      </c>
      <c r="AM44" t="s">
        <v>181</v>
      </c>
      <c r="AN44" t="s">
        <v>181</v>
      </c>
      <c r="AO44" t="s">
        <v>181</v>
      </c>
      <c r="AP44" t="s">
        <v>181</v>
      </c>
      <c r="AQ44" t="s">
        <v>181</v>
      </c>
      <c r="AR44" t="s">
        <v>181</v>
      </c>
      <c r="AS44" t="s">
        <v>181</v>
      </c>
      <c r="AT44" t="s">
        <v>181</v>
      </c>
      <c r="AU44" t="s">
        <v>181</v>
      </c>
      <c r="AV44" t="s">
        <v>181</v>
      </c>
      <c r="AW44" s="27">
        <v>35776</v>
      </c>
      <c r="AX44" s="28">
        <v>18.683333333333334</v>
      </c>
      <c r="AY44" s="28" t="s">
        <v>185</v>
      </c>
      <c r="AZ44" s="28" t="s">
        <v>186</v>
      </c>
      <c r="BA44" s="28" t="s">
        <v>200</v>
      </c>
      <c r="BB44" s="28" t="s">
        <v>187</v>
      </c>
      <c r="BC44" s="28" t="s">
        <v>179</v>
      </c>
      <c r="BD44" s="28" t="s">
        <v>220</v>
      </c>
      <c r="BE44" s="28" t="s">
        <v>202</v>
      </c>
      <c r="BF44" t="s">
        <v>190</v>
      </c>
      <c r="BG44" s="28" t="s">
        <v>181</v>
      </c>
      <c r="BH44" s="28" t="s">
        <v>180</v>
      </c>
      <c r="BI44">
        <v>67</v>
      </c>
      <c r="BJ44">
        <v>183</v>
      </c>
      <c r="BK44" s="28">
        <f t="shared" si="3"/>
        <v>20.006569321269669</v>
      </c>
      <c r="BL44" s="29">
        <f t="shared" si="4"/>
        <v>1.8738082850887283</v>
      </c>
      <c r="BM44">
        <v>133</v>
      </c>
      <c r="BN44" s="29">
        <v>0.4</v>
      </c>
      <c r="BO44">
        <v>7</v>
      </c>
      <c r="BP44" t="s">
        <v>181</v>
      </c>
      <c r="BQ44">
        <v>0</v>
      </c>
      <c r="BR44" t="s">
        <v>184</v>
      </c>
      <c r="BS44" t="s">
        <v>191</v>
      </c>
      <c r="BT44">
        <v>0</v>
      </c>
      <c r="BU44">
        <v>0</v>
      </c>
      <c r="BV44" t="s">
        <v>203</v>
      </c>
      <c r="BW44">
        <v>15</v>
      </c>
      <c r="BX44">
        <v>0</v>
      </c>
      <c r="BY44" t="s">
        <v>388</v>
      </c>
      <c r="BZ44" t="s">
        <v>247</v>
      </c>
      <c r="CA44" t="s">
        <v>389</v>
      </c>
      <c r="CB44">
        <v>0</v>
      </c>
      <c r="CC44">
        <v>0</v>
      </c>
      <c r="CD44">
        <f t="shared" si="5"/>
        <v>280</v>
      </c>
      <c r="CE44">
        <f>SUM((IF(D44&lt;40.1,0,(IF(D44&gt;60,3,1)))),(IF(S44&lt;15.1,0,IF(15&lt;S44&lt;25.1,6,IF(25&lt;S44&lt;35.1,11,16)))),(IF(E44=1,0,5)),(IF(CQ44&lt;601,0,1)),(IF(AX44&lt;40.1,0,(IF(AX44&gt;60,2,1)))))</f>
        <v>5</v>
      </c>
      <c r="CF44">
        <f>(IF(AX44&gt;70,3,0))+(IF(10&lt;AX44&lt;20,-2,0))+(IF(BD44="Cerebrovascular",2,0))+(IF(BN44&gt;1.5,2,0))+(IF(CQ44&lt;360,-3,0))+(IF(D44&gt;70,4,0))+(IF(H44&gt;35,2,0))+(IF(E44=2,9,0))+(IF(E44=3,14,0))+(IF(T44="yes",2,0))+(IF(J44&lt;2,2,0))+(IF(U44="yes",3,0))+(IF(V44="hospital",3,0))+(IF(V44="ICU",6,0))+(IF(S44&gt;29,4,0))+(IF(W44="yes",9,0))+(IF(X44="yes",2,0))+(IF(AA44="yes",5,0))+(IF(AB44="yes",6,0))+(IF(Z44="yes",3,0))</f>
        <v>8</v>
      </c>
      <c r="CG44" s="29">
        <f>EXP((IF(39&lt;AX44&lt;50,0.154,0))+(IF(49&lt;AX44&lt;60,0.274,0))+(IF(59&lt;AX44&lt;70,0.424,0))+(IF(AX44&gt;69,0.501,0))+(IF(BD44="anoxia",0.079,0))+(IF(BD44="Cerebrovascular",0.145,0))+(IF(BD44="other",0.184,0))+(IF(BB44="African",0.176,0))+(IF(BB44="Other",0.126,0))+(IF(AY44="DCD",0.411,0))+(IF(AZ44="other",0.422,0))+(0.066*((170-BJ44)/10)+(IF(BE44="regional",0.105,0.244))+(0.01*(CQ44/60))))</f>
        <v>1.2349535194926331</v>
      </c>
      <c r="CH44">
        <v>55</v>
      </c>
      <c r="CI44">
        <v>5</v>
      </c>
      <c r="CJ44">
        <v>173</v>
      </c>
      <c r="CK44">
        <v>60</v>
      </c>
      <c r="CL44">
        <v>2</v>
      </c>
      <c r="CM44">
        <v>22</v>
      </c>
      <c r="CN44">
        <v>28</v>
      </c>
      <c r="CO44" t="s">
        <v>196</v>
      </c>
      <c r="CP44">
        <v>68</v>
      </c>
      <c r="CQ44" s="28">
        <f t="shared" si="22"/>
        <v>317</v>
      </c>
      <c r="CR44">
        <f t="shared" si="7"/>
        <v>28</v>
      </c>
      <c r="CS44">
        <f t="shared" si="8"/>
        <v>83</v>
      </c>
      <c r="CT44">
        <f t="shared" si="9"/>
        <v>345</v>
      </c>
      <c r="CU44">
        <v>14250</v>
      </c>
      <c r="CV44">
        <v>15500</v>
      </c>
      <c r="CW44">
        <v>37250</v>
      </c>
      <c r="CX44">
        <v>5691</v>
      </c>
      <c r="CY44">
        <v>511</v>
      </c>
      <c r="CZ44">
        <v>5</v>
      </c>
      <c r="DA44">
        <v>58</v>
      </c>
      <c r="DB44">
        <v>65</v>
      </c>
      <c r="DC44">
        <v>75</v>
      </c>
      <c r="DD44" s="28">
        <f t="shared" si="10"/>
        <v>-15.384615384615387</v>
      </c>
      <c r="DF44" t="str">
        <f t="shared" si="11"/>
        <v>no</v>
      </c>
      <c r="DG44" t="s">
        <v>390</v>
      </c>
      <c r="DH44">
        <v>20</v>
      </c>
      <c r="DI44">
        <v>18</v>
      </c>
      <c r="DJ44">
        <v>1.6</v>
      </c>
      <c r="DK44" t="s">
        <v>197</v>
      </c>
      <c r="DL44" t="s">
        <v>197</v>
      </c>
      <c r="DM44" t="s">
        <v>197</v>
      </c>
      <c r="DN44" t="s">
        <v>197</v>
      </c>
      <c r="DO44">
        <v>1530</v>
      </c>
      <c r="DP44" s="29">
        <f>((DO44/1000)*100)/F44</f>
        <v>2.593220338983051</v>
      </c>
      <c r="DQ44">
        <v>910</v>
      </c>
      <c r="DR44">
        <v>319</v>
      </c>
      <c r="DS44">
        <v>13</v>
      </c>
      <c r="DT44">
        <v>1.53</v>
      </c>
      <c r="DU44">
        <v>1.75</v>
      </c>
      <c r="DV44">
        <v>1.75</v>
      </c>
      <c r="DW44" t="str">
        <f t="shared" si="12"/>
        <v>yes</v>
      </c>
      <c r="DX44" s="26" t="s">
        <v>192</v>
      </c>
      <c r="DY44" t="str">
        <f>IF(OR(DV44&gt;M44*2.9, DV44 &gt; 3.9, FD44="yes"), "3", IF(DV44&gt;M44*1.9, "2", IF(OR(DV44&gt;M44*1.4, DV44&gt;(M44+0.2)), "1", "no")))</f>
        <v>2</v>
      </c>
      <c r="DZ44" t="s">
        <v>184</v>
      </c>
      <c r="EA44" t="s">
        <v>263</v>
      </c>
      <c r="EB44" t="s">
        <v>184</v>
      </c>
      <c r="EC44">
        <v>1000</v>
      </c>
      <c r="ED44" t="s">
        <v>198</v>
      </c>
      <c r="EE44" t="b">
        <v>0</v>
      </c>
      <c r="EF44" t="b">
        <v>0</v>
      </c>
      <c r="EG44">
        <v>0.8</v>
      </c>
      <c r="EH44">
        <v>1.1000000000000001</v>
      </c>
      <c r="EI44">
        <v>5.2</v>
      </c>
      <c r="EJ44">
        <v>3.8</v>
      </c>
      <c r="EK44">
        <v>3.5</v>
      </c>
      <c r="EL44">
        <v>8.1999999999999993</v>
      </c>
      <c r="EM44">
        <v>6.2</v>
      </c>
      <c r="EN44">
        <v>10</v>
      </c>
      <c r="EO44" t="b">
        <v>0</v>
      </c>
      <c r="EP44" t="b">
        <v>0</v>
      </c>
      <c r="EQ44" t="b">
        <v>0</v>
      </c>
      <c r="ER44" t="b">
        <v>0</v>
      </c>
      <c r="ES44" s="30">
        <f t="shared" si="14"/>
        <v>2.88</v>
      </c>
      <c r="ET44" s="30">
        <f t="shared" si="15"/>
        <v>4.8499999999999996</v>
      </c>
      <c r="EU44" s="30">
        <f t="shared" si="16"/>
        <v>4.8499999999999996</v>
      </c>
      <c r="EV44" s="30" t="s">
        <v>184</v>
      </c>
      <c r="EW44">
        <v>1</v>
      </c>
      <c r="EX44" t="s">
        <v>184</v>
      </c>
      <c r="EY44" s="30" t="s">
        <v>181</v>
      </c>
      <c r="EZ44" s="30" t="s">
        <v>184</v>
      </c>
      <c r="FA44" s="30" t="s">
        <v>181</v>
      </c>
      <c r="FB44" s="34" t="s">
        <v>237</v>
      </c>
      <c r="FC44" s="30" t="s">
        <v>181</v>
      </c>
      <c r="FD44" s="30" t="s">
        <v>181</v>
      </c>
      <c r="FE44" s="30" t="s">
        <v>391</v>
      </c>
      <c r="FF44">
        <v>4</v>
      </c>
      <c r="FG44" s="30" t="s">
        <v>181</v>
      </c>
      <c r="FH44" s="30" t="s">
        <v>197</v>
      </c>
      <c r="FI44" s="30" t="s">
        <v>197</v>
      </c>
      <c r="FJ44" s="30" t="s">
        <v>181</v>
      </c>
      <c r="FK44" s="30" t="s">
        <v>181</v>
      </c>
      <c r="FL44" s="30" t="s">
        <v>181</v>
      </c>
      <c r="FM44" s="30" t="s">
        <v>181</v>
      </c>
      <c r="FN44" s="30" t="s">
        <v>181</v>
      </c>
      <c r="FO44" s="30" t="s">
        <v>181</v>
      </c>
      <c r="FP44" s="30" t="s">
        <v>181</v>
      </c>
      <c r="FQ44" s="30" t="s">
        <v>181</v>
      </c>
      <c r="FR44">
        <v>15</v>
      </c>
      <c r="FS44" s="30" t="s">
        <v>392</v>
      </c>
      <c r="FT44" s="30" t="s">
        <v>181</v>
      </c>
      <c r="FU44">
        <f t="shared" si="17"/>
        <v>0</v>
      </c>
      <c r="FV44">
        <f t="shared" si="18"/>
        <v>0</v>
      </c>
    </row>
    <row r="45" spans="1:178" ht="15.5" x14ac:dyDescent="0.35">
      <c r="A45" s="26">
        <v>2859</v>
      </c>
      <c r="B45" t="s">
        <v>178</v>
      </c>
      <c r="C45" t="s">
        <v>179</v>
      </c>
      <c r="D45" s="28">
        <v>52.674999999999997</v>
      </c>
      <c r="E45" s="28">
        <v>1</v>
      </c>
      <c r="F45">
        <v>60</v>
      </c>
      <c r="G45">
        <v>159</v>
      </c>
      <c r="H45" s="28">
        <f t="shared" si="0"/>
        <v>23.733238400379733</v>
      </c>
      <c r="I45" s="29">
        <f t="shared" si="1"/>
        <v>1.6147062273712183</v>
      </c>
      <c r="J45" s="30">
        <v>3.9</v>
      </c>
      <c r="K45">
        <v>141</v>
      </c>
      <c r="L45" t="s">
        <v>180</v>
      </c>
      <c r="M45" s="29">
        <v>0.62</v>
      </c>
      <c r="N45" s="30">
        <v>0.5</v>
      </c>
      <c r="O45" s="29">
        <v>1.1599999999999999</v>
      </c>
      <c r="P45">
        <f t="shared" si="2"/>
        <v>1</v>
      </c>
      <c r="Q45">
        <f t="shared" si="2"/>
        <v>1</v>
      </c>
      <c r="R45">
        <f t="shared" si="2"/>
        <v>1.1599999999999999</v>
      </c>
      <c r="S45" s="31">
        <f t="shared" si="19"/>
        <v>8</v>
      </c>
      <c r="T45" t="s">
        <v>181</v>
      </c>
      <c r="U45" t="s">
        <v>181</v>
      </c>
      <c r="V45" t="s">
        <v>182</v>
      </c>
      <c r="W45" t="s">
        <v>181</v>
      </c>
      <c r="X45" t="s">
        <v>181</v>
      </c>
      <c r="Y45" t="s">
        <v>183</v>
      </c>
      <c r="Z45" t="s">
        <v>181</v>
      </c>
      <c r="AA45" t="s">
        <v>181</v>
      </c>
      <c r="AB45" t="s">
        <v>181</v>
      </c>
      <c r="AC45">
        <v>0</v>
      </c>
      <c r="AD45" s="32">
        <v>43241</v>
      </c>
      <c r="AE45">
        <v>638</v>
      </c>
      <c r="AG45">
        <v>0</v>
      </c>
      <c r="AH45" s="27">
        <v>43241</v>
      </c>
      <c r="AI45" s="33">
        <v>638</v>
      </c>
      <c r="AJ45" s="27"/>
      <c r="AK45" t="s">
        <v>393</v>
      </c>
      <c r="AL45" t="s">
        <v>184</v>
      </c>
      <c r="AM45" t="s">
        <v>184</v>
      </c>
      <c r="AN45" t="s">
        <v>181</v>
      </c>
      <c r="AO45" t="s">
        <v>181</v>
      </c>
      <c r="AP45" t="s">
        <v>181</v>
      </c>
      <c r="AQ45" t="s">
        <v>181</v>
      </c>
      <c r="AR45" t="s">
        <v>181</v>
      </c>
      <c r="AS45" t="s">
        <v>181</v>
      </c>
      <c r="AT45" t="s">
        <v>181</v>
      </c>
      <c r="AU45" t="s">
        <v>181</v>
      </c>
      <c r="AV45" t="s">
        <v>181</v>
      </c>
      <c r="AW45" s="27">
        <v>12990</v>
      </c>
      <c r="AX45" s="28">
        <v>81.072222222222223</v>
      </c>
      <c r="AY45" s="28" t="s">
        <v>185</v>
      </c>
      <c r="AZ45" s="28" t="s">
        <v>186</v>
      </c>
      <c r="BA45" s="28" t="s">
        <v>178</v>
      </c>
      <c r="BB45" s="28" t="s">
        <v>187</v>
      </c>
      <c r="BC45" s="28" t="s">
        <v>179</v>
      </c>
      <c r="BD45" s="28" t="s">
        <v>188</v>
      </c>
      <c r="BE45" s="28" t="s">
        <v>189</v>
      </c>
      <c r="BF45" t="s">
        <v>190</v>
      </c>
      <c r="BG45" s="28" t="s">
        <v>181</v>
      </c>
      <c r="BH45" s="28" t="s">
        <v>180</v>
      </c>
      <c r="BI45">
        <v>55</v>
      </c>
      <c r="BJ45">
        <v>160</v>
      </c>
      <c r="BK45" s="28">
        <f t="shared" si="3"/>
        <v>21.484375</v>
      </c>
      <c r="BL45" s="29">
        <f t="shared" si="4"/>
        <v>1.5631744723391143</v>
      </c>
      <c r="BM45">
        <v>146</v>
      </c>
      <c r="BN45" s="29">
        <v>0.84</v>
      </c>
      <c r="BO45">
        <v>3</v>
      </c>
      <c r="BP45" t="s">
        <v>181</v>
      </c>
      <c r="BQ45">
        <v>0</v>
      </c>
      <c r="BR45" t="s">
        <v>184</v>
      </c>
      <c r="BS45" t="s">
        <v>249</v>
      </c>
      <c r="BT45">
        <v>0</v>
      </c>
      <c r="BU45">
        <v>0</v>
      </c>
      <c r="BV45" t="s">
        <v>192</v>
      </c>
      <c r="BW45">
        <v>1</v>
      </c>
      <c r="BX45">
        <v>0</v>
      </c>
      <c r="BY45" t="s">
        <v>394</v>
      </c>
      <c r="BZ45" t="s">
        <v>194</v>
      </c>
      <c r="CA45" t="s">
        <v>395</v>
      </c>
      <c r="CB45">
        <v>0</v>
      </c>
      <c r="CC45">
        <v>0</v>
      </c>
      <c r="CD45">
        <f t="shared" si="5"/>
        <v>649</v>
      </c>
      <c r="CE45">
        <f>SUM((IF(D45&lt;40.1,0,(IF(D45&gt;60,3,1)))),(IF(S45&lt;15.1,0,IF(15&lt;S45&lt;25.1,6,IF(25&lt;S45&lt;35.1,11,16)))),(IF(E45=1,0,5)),(IF(CQ45&lt;601,0,1)),(IF(AX45&lt;40.1,0,(IF(AX45&gt;60,2,1)))))</f>
        <v>3</v>
      </c>
      <c r="CF45">
        <f>(IF(AX45&gt;70,3,0))+(IF(10&lt;AX45&lt;20,-2,0))+(IF(BD45="Cerebrovascular",2,0))+(IF(BN45&gt;1.5,2,0))+(IF(CQ45&lt;360,-3,0))+(IF(D45&gt;70,4,0))+(IF(H45&gt;35,2,0))+(IF(E45=2,9,0))+(IF(E45=3,14,0))+(IF(T45="yes",2,0))+(IF(J45&lt;2,2,0))+(IF(U45="yes",3,0))+(IF(V45="hospital",3,0))+(IF(V45="ICU",6,0))+(IF(S45&gt;29,4,0))+(IF(W45="yes",9,0))+(IF(X45="yes",2,0))+(IF(AA45="yes",5,0))+(IF(AB45="yes",6,0))+(IF(Z45="yes",3,0))</f>
        <v>5</v>
      </c>
      <c r="CG45" s="29">
        <f>EXP((IF(39&lt;AX45&lt;50,0.154,0))+(IF(49&lt;AX45&lt;60,0.274,0))+(IF(59&lt;AX45&lt;70,0.424,0))+(IF(AX45&gt;69,0.501,0))+(IF(BD45="anoxia",0.079,0))+(IF(BD45="Cerebrovascular",0.145,0))+(IF(BD45="other",0.184,0))+(IF(BB45="African",0.176,0))+(IF(BB45="Other",0.126,0))+(IF(AY45="DCD",0.411,0))+(IF(AZ45="other",0.422,0))+(0.066*((170-BJ45)/10)+(IF(BE45="regional",0.105,0.244))+(0.01*(CQ45/60))))</f>
        <v>2.4080886302063615</v>
      </c>
      <c r="CH45">
        <v>45</v>
      </c>
      <c r="CI45">
        <v>10</v>
      </c>
      <c r="CJ45">
        <v>210</v>
      </c>
      <c r="CK45">
        <v>98</v>
      </c>
      <c r="CL45">
        <v>3</v>
      </c>
      <c r="CM45">
        <v>5</v>
      </c>
      <c r="CN45">
        <v>22</v>
      </c>
      <c r="CO45" t="s">
        <v>196</v>
      </c>
      <c r="CP45">
        <v>30</v>
      </c>
      <c r="CQ45" s="28">
        <f t="shared" si="22"/>
        <v>371</v>
      </c>
      <c r="CR45">
        <f t="shared" si="7"/>
        <v>22</v>
      </c>
      <c r="CS45">
        <f t="shared" si="8"/>
        <v>67</v>
      </c>
      <c r="CT45">
        <f t="shared" si="9"/>
        <v>393</v>
      </c>
      <c r="CU45">
        <v>0</v>
      </c>
      <c r="CV45">
        <v>0</v>
      </c>
      <c r="CW45">
        <v>8150</v>
      </c>
      <c r="CX45">
        <v>0</v>
      </c>
      <c r="CY45">
        <v>276</v>
      </c>
      <c r="CZ45">
        <v>1.7</v>
      </c>
      <c r="DA45">
        <v>5</v>
      </c>
      <c r="DB45">
        <v>80</v>
      </c>
      <c r="DC45">
        <v>80</v>
      </c>
      <c r="DD45" s="28">
        <f t="shared" si="10"/>
        <v>0</v>
      </c>
      <c r="DF45" t="str">
        <f t="shared" si="11"/>
        <v>no</v>
      </c>
      <c r="DG45" t="s">
        <v>181</v>
      </c>
      <c r="DH45">
        <v>20.2</v>
      </c>
      <c r="DI45">
        <v>13</v>
      </c>
      <c r="DJ45">
        <v>2.2000000000000002</v>
      </c>
      <c r="DK45">
        <v>10</v>
      </c>
      <c r="DL45">
        <v>5.2</v>
      </c>
      <c r="DM45">
        <v>8.9</v>
      </c>
      <c r="DN45">
        <v>17.600000000000001</v>
      </c>
      <c r="DO45">
        <v>1210</v>
      </c>
      <c r="DP45" s="29">
        <f>((DO45/1000)*100)/F45</f>
        <v>2.0166666666666666</v>
      </c>
      <c r="DQ45">
        <v>1076</v>
      </c>
      <c r="DR45">
        <v>767</v>
      </c>
      <c r="DS45">
        <v>2.9</v>
      </c>
      <c r="DT45">
        <v>1.2</v>
      </c>
      <c r="DU45">
        <v>0.68</v>
      </c>
      <c r="DV45">
        <v>0.68</v>
      </c>
      <c r="DW45" t="str">
        <f t="shared" si="12"/>
        <v>no</v>
      </c>
      <c r="DX45" t="str">
        <f>IF(OR(DQ45&gt;1999,DR45&gt;1999),IF(OR(DQ45&gt;2999,DR45&gt;2999),IF(OR(DS45&gt;9.9,DT45&gt;1.6),"severe","moderate"),"mild"),"no")</f>
        <v>no</v>
      </c>
      <c r="DY45" t="str">
        <f>IF(OR(DV45&gt;M45*2.9, DV45 &gt; 3.9, FD45="yes"), "3", IF(DV45&gt;M45*1.9, "2", IF(OR(DV45&gt;M45*1.4, DV45&gt;(M45+0.2)), "1", "no")))</f>
        <v>no</v>
      </c>
      <c r="DZ45" t="s">
        <v>181</v>
      </c>
      <c r="EA45" t="s">
        <v>197</v>
      </c>
      <c r="EB45" t="s">
        <v>184</v>
      </c>
      <c r="EC45">
        <v>1000</v>
      </c>
      <c r="ED45" t="s">
        <v>198</v>
      </c>
      <c r="EE45" t="b">
        <v>0</v>
      </c>
      <c r="EF45">
        <v>12.5</v>
      </c>
      <c r="EG45">
        <v>11.4</v>
      </c>
      <c r="EH45">
        <v>8.5</v>
      </c>
      <c r="EI45">
        <v>5.4</v>
      </c>
      <c r="EJ45">
        <v>6.6</v>
      </c>
      <c r="EK45">
        <v>7.7</v>
      </c>
      <c r="EL45" t="b">
        <v>0</v>
      </c>
      <c r="EM45" t="b">
        <v>0</v>
      </c>
      <c r="EN45" t="b">
        <v>0</v>
      </c>
      <c r="EO45" t="b">
        <v>0</v>
      </c>
      <c r="EP45" t="b">
        <v>0</v>
      </c>
      <c r="EQ45" t="b">
        <v>0</v>
      </c>
      <c r="ER45" t="b">
        <v>0</v>
      </c>
      <c r="ES45" s="30">
        <f t="shared" si="14"/>
        <v>8.6833333333333336</v>
      </c>
      <c r="ET45" s="30">
        <f t="shared" si="15"/>
        <v>8.6833333333333336</v>
      </c>
      <c r="EU45" s="30">
        <f t="shared" si="16"/>
        <v>8.6833333333333336</v>
      </c>
      <c r="EV45" s="30" t="s">
        <v>181</v>
      </c>
      <c r="EW45" t="s">
        <v>197</v>
      </c>
      <c r="EX45" t="s">
        <v>197</v>
      </c>
      <c r="EY45" s="30" t="s">
        <v>197</v>
      </c>
      <c r="EZ45" s="30" t="s">
        <v>181</v>
      </c>
      <c r="FA45" s="30" t="s">
        <v>181</v>
      </c>
      <c r="FB45" s="34">
        <v>2</v>
      </c>
      <c r="FC45" s="30" t="s">
        <v>181</v>
      </c>
      <c r="FD45" s="30" t="s">
        <v>181</v>
      </c>
      <c r="FE45" s="30" t="s">
        <v>199</v>
      </c>
      <c r="FF45">
        <v>2</v>
      </c>
      <c r="FG45" s="30" t="s">
        <v>181</v>
      </c>
      <c r="FH45" s="30" t="s">
        <v>197</v>
      </c>
      <c r="FI45" s="30" t="s">
        <v>197</v>
      </c>
      <c r="FJ45" s="30" t="s">
        <v>184</v>
      </c>
      <c r="FK45" s="30" t="s">
        <v>181</v>
      </c>
      <c r="FL45" s="30" t="s">
        <v>181</v>
      </c>
      <c r="FM45" s="30" t="s">
        <v>181</v>
      </c>
      <c r="FN45" s="30" t="s">
        <v>181</v>
      </c>
      <c r="FO45" s="30" t="s">
        <v>181</v>
      </c>
      <c r="FP45" s="30" t="s">
        <v>181</v>
      </c>
      <c r="FQ45" s="30" t="s">
        <v>181</v>
      </c>
      <c r="FR45">
        <v>8</v>
      </c>
      <c r="FS45" s="30" t="s">
        <v>199</v>
      </c>
      <c r="FT45" s="30" t="s">
        <v>181</v>
      </c>
      <c r="FU45">
        <f t="shared" si="17"/>
        <v>0</v>
      </c>
      <c r="FV45">
        <f t="shared" si="18"/>
        <v>0</v>
      </c>
    </row>
    <row r="46" spans="1:178" ht="15.5" x14ac:dyDescent="0.35">
      <c r="A46" s="26">
        <v>2860</v>
      </c>
      <c r="B46" t="s">
        <v>200</v>
      </c>
      <c r="C46" t="s">
        <v>252</v>
      </c>
      <c r="D46" s="28">
        <v>56.19166666666667</v>
      </c>
      <c r="E46" s="28">
        <v>1</v>
      </c>
      <c r="F46">
        <v>75</v>
      </c>
      <c r="G46">
        <v>171</v>
      </c>
      <c r="H46" s="28">
        <f t="shared" si="0"/>
        <v>25.64891761567662</v>
      </c>
      <c r="I46" s="29">
        <f t="shared" si="1"/>
        <v>1.8714987467930686</v>
      </c>
      <c r="J46" s="30">
        <v>2.2999999999999998</v>
      </c>
      <c r="K46">
        <v>140</v>
      </c>
      <c r="L46" t="s">
        <v>180</v>
      </c>
      <c r="M46" s="29">
        <v>0.88</v>
      </c>
      <c r="N46" s="30">
        <v>4</v>
      </c>
      <c r="O46" s="29">
        <v>2.0299999999999998</v>
      </c>
      <c r="P46">
        <f t="shared" si="2"/>
        <v>1</v>
      </c>
      <c r="Q46">
        <f t="shared" si="2"/>
        <v>4</v>
      </c>
      <c r="R46">
        <f t="shared" si="2"/>
        <v>2.0299999999999998</v>
      </c>
      <c r="S46" s="31">
        <f t="shared" si="19"/>
        <v>20</v>
      </c>
      <c r="T46" t="s">
        <v>181</v>
      </c>
      <c r="U46" t="s">
        <v>181</v>
      </c>
      <c r="V46" t="s">
        <v>182</v>
      </c>
      <c r="W46" t="s">
        <v>181</v>
      </c>
      <c r="X46" t="s">
        <v>184</v>
      </c>
      <c r="Y46" t="s">
        <v>183</v>
      </c>
      <c r="Z46" t="s">
        <v>184</v>
      </c>
      <c r="AA46" t="s">
        <v>181</v>
      </c>
      <c r="AB46" t="s">
        <v>181</v>
      </c>
      <c r="AC46">
        <v>0</v>
      </c>
      <c r="AD46" s="32">
        <v>43236</v>
      </c>
      <c r="AE46">
        <v>633</v>
      </c>
      <c r="AG46">
        <v>0</v>
      </c>
      <c r="AH46" s="27">
        <v>43236</v>
      </c>
      <c r="AI46" s="33">
        <v>633</v>
      </c>
      <c r="AJ46" s="27"/>
      <c r="AK46" t="s">
        <v>294</v>
      </c>
      <c r="AL46" t="s">
        <v>181</v>
      </c>
      <c r="AM46" t="s">
        <v>184</v>
      </c>
      <c r="AN46" t="s">
        <v>181</v>
      </c>
      <c r="AO46" t="s">
        <v>181</v>
      </c>
      <c r="AP46" t="s">
        <v>181</v>
      </c>
      <c r="AQ46" t="s">
        <v>181</v>
      </c>
      <c r="AR46" t="s">
        <v>181</v>
      </c>
      <c r="AS46" t="s">
        <v>181</v>
      </c>
      <c r="AT46" t="s">
        <v>181</v>
      </c>
      <c r="AU46" t="s">
        <v>181</v>
      </c>
      <c r="AV46" t="s">
        <v>181</v>
      </c>
      <c r="AW46" s="27">
        <v>28762</v>
      </c>
      <c r="AX46" s="28">
        <v>37.894444444444446</v>
      </c>
      <c r="AY46" s="28" t="s">
        <v>185</v>
      </c>
      <c r="AZ46" s="28" t="s">
        <v>186</v>
      </c>
      <c r="BA46" s="28" t="s">
        <v>178</v>
      </c>
      <c r="BB46" s="28" t="s">
        <v>187</v>
      </c>
      <c r="BC46" s="28" t="s">
        <v>252</v>
      </c>
      <c r="BD46" s="28" t="s">
        <v>276</v>
      </c>
      <c r="BE46" s="28" t="s">
        <v>202</v>
      </c>
      <c r="BF46" t="s">
        <v>190</v>
      </c>
      <c r="BG46" s="28" t="s">
        <v>181</v>
      </c>
      <c r="BH46" s="28" t="s">
        <v>190</v>
      </c>
      <c r="BI46">
        <v>60</v>
      </c>
      <c r="BJ46">
        <v>169</v>
      </c>
      <c r="BK46" s="28">
        <f t="shared" si="3"/>
        <v>21.007667798746542</v>
      </c>
      <c r="BL46" s="29">
        <f t="shared" si="4"/>
        <v>1.6877124958126373</v>
      </c>
      <c r="BM46">
        <v>151</v>
      </c>
      <c r="BN46" s="29">
        <v>0.2</v>
      </c>
      <c r="BO46">
        <v>6</v>
      </c>
      <c r="BP46" t="s">
        <v>184</v>
      </c>
      <c r="BQ46">
        <v>30</v>
      </c>
      <c r="BR46" t="s">
        <v>184</v>
      </c>
      <c r="BS46" t="s">
        <v>212</v>
      </c>
      <c r="BT46">
        <v>0</v>
      </c>
      <c r="BU46">
        <v>0</v>
      </c>
      <c r="BV46" t="s">
        <v>192</v>
      </c>
      <c r="BW46">
        <v>0</v>
      </c>
      <c r="BX46">
        <v>0</v>
      </c>
      <c r="BY46" t="s">
        <v>396</v>
      </c>
      <c r="BZ46" t="s">
        <v>181</v>
      </c>
      <c r="CA46" t="s">
        <v>205</v>
      </c>
      <c r="CB46">
        <v>0</v>
      </c>
      <c r="CC46">
        <v>0</v>
      </c>
      <c r="CD46">
        <f t="shared" si="5"/>
        <v>758</v>
      </c>
      <c r="CE46">
        <f>SUM((IF(D46&lt;40.1,0,(IF(D46&gt;60,3,1)))),(IF(S46&lt;15.1,0,IF(15&lt;S46&lt;25.1,6,IF(25&lt;S46&lt;35.1,11,16)))),(IF(E46=1,0,5)),(IF(CQ46&lt;601,0,1)),(IF(AX46&lt;40.1,0,(IF(AX46&gt;60,2,1)))))</f>
        <v>17</v>
      </c>
      <c r="CF46">
        <f>(IF(AX46&gt;70,3,0))+(IF(10&lt;AX46&lt;20,-2,0))+(IF(BD46="Cerebrovascular",2,0))+(IF(BN46&gt;1.5,2,0))+(IF(CQ46&lt;360,-3,0))+(IF(D46&gt;70,4,0))+(IF(H46&gt;35,2,0))+(IF(E46=2,9,0))+(IF(E46=3,14,0))+(IF(T46="yes",2,0))+(IF(J46&lt;2,2,0))+(IF(U46="yes",3,0))+(IF(V46="hospital",3,0))+(IF(V46="ICU",6,0))+(IF(S46&gt;29,4,0))+(IF(W46="yes",9,0))+(IF(X46="yes",2,0))+(IF(AA46="yes",5,0))+(IF(AB46="yes",6,0))+(IF(Z46="yes",3,0))</f>
        <v>5</v>
      </c>
      <c r="CG46" s="29">
        <f>EXP((IF(39&lt;AX46&lt;50,0.154,0))+(IF(49&lt;AX46&lt;60,0.274,0))+(IF(59&lt;AX46&lt;70,0.424,0))+(IF(AX46&gt;69,0.501,0))+(IF(BD46="anoxia",0.079,0))+(IF(BD46="Cerebrovascular",0.145,0))+(IF(BD46="other",0.184,0))+(IF(BB46="African",0.176,0))+(IF(BB46="Other",0.126,0))+(IF(AY46="DCD",0.411,0))+(IF(AZ46="other",0.422,0))+(0.066*((170-BJ46)/10)+(IF(BE46="regional",0.105,0.244))+(0.01*(CQ46/60))))</f>
        <v>1.4949608212836161</v>
      </c>
      <c r="CH46">
        <v>70</v>
      </c>
      <c r="CI46">
        <v>10</v>
      </c>
      <c r="CJ46">
        <v>260</v>
      </c>
      <c r="CK46">
        <v>75</v>
      </c>
      <c r="CL46">
        <v>14</v>
      </c>
      <c r="CM46">
        <v>6</v>
      </c>
      <c r="CN46">
        <v>13</v>
      </c>
      <c r="CO46" t="s">
        <v>196</v>
      </c>
      <c r="CP46">
        <v>26</v>
      </c>
      <c r="CQ46" s="28">
        <f t="shared" si="22"/>
        <v>435</v>
      </c>
      <c r="CR46">
        <f t="shared" si="7"/>
        <v>13</v>
      </c>
      <c r="CS46">
        <f t="shared" si="8"/>
        <v>83</v>
      </c>
      <c r="CT46">
        <f t="shared" si="9"/>
        <v>448</v>
      </c>
      <c r="CU46">
        <v>1500</v>
      </c>
      <c r="CV46">
        <v>3000</v>
      </c>
      <c r="CW46">
        <v>9500</v>
      </c>
      <c r="CX46">
        <v>1250</v>
      </c>
      <c r="CY46">
        <v>315</v>
      </c>
      <c r="CZ46">
        <v>1.1000000000000001</v>
      </c>
      <c r="DA46">
        <v>16</v>
      </c>
      <c r="DB46">
        <v>85</v>
      </c>
      <c r="DC46">
        <v>73</v>
      </c>
      <c r="DD46" s="28">
        <f t="shared" si="10"/>
        <v>14.117647058823536</v>
      </c>
      <c r="DF46" t="str">
        <f t="shared" si="11"/>
        <v>no</v>
      </c>
      <c r="DG46" t="s">
        <v>181</v>
      </c>
      <c r="DH46" t="s">
        <v>197</v>
      </c>
      <c r="DI46" t="s">
        <v>197</v>
      </c>
      <c r="DJ46">
        <v>4.3</v>
      </c>
      <c r="DK46">
        <v>10.7</v>
      </c>
      <c r="DL46">
        <v>7.2</v>
      </c>
      <c r="DM46" t="s">
        <v>197</v>
      </c>
      <c r="DN46" t="s">
        <v>197</v>
      </c>
      <c r="DO46">
        <v>1460</v>
      </c>
      <c r="DP46" s="29">
        <f>((DO46/1000)*100)/F46</f>
        <v>1.9466666666666668</v>
      </c>
      <c r="DQ46">
        <v>523</v>
      </c>
      <c r="DR46">
        <v>448</v>
      </c>
      <c r="DS46">
        <v>2.5</v>
      </c>
      <c r="DT46">
        <v>1.19</v>
      </c>
      <c r="DU46">
        <v>1.56</v>
      </c>
      <c r="DV46">
        <v>1.56</v>
      </c>
      <c r="DW46" t="str">
        <f t="shared" si="12"/>
        <v>no</v>
      </c>
      <c r="DX46" t="str">
        <f>IF(OR(DQ46&gt;1999,DR46&gt;1999),IF(OR(DQ46&gt;2999,DR46&gt;2999),IF(OR(DS46&gt;9.9,DT46&gt;1.6),"severe","moderate"),"mild"),"no")</f>
        <v>no</v>
      </c>
      <c r="DY46" t="str">
        <f>IF(OR(DV46&gt;M46*2.9, DV46 &gt; 3.9, FD46="yes"), "3", IF(DV46&gt;M46*1.9, "2", IF(OR(DV46&gt;M46*1.4, DV46&gt;(M46+0.2)), "1", "no")))</f>
        <v>1</v>
      </c>
      <c r="DZ46" t="s">
        <v>181</v>
      </c>
      <c r="EA46" t="s">
        <v>197</v>
      </c>
      <c r="EB46" t="s">
        <v>184</v>
      </c>
      <c r="EC46">
        <v>1000</v>
      </c>
      <c r="ED46" t="s">
        <v>198</v>
      </c>
      <c r="EE46" t="b">
        <v>0</v>
      </c>
      <c r="EF46">
        <v>1.6</v>
      </c>
      <c r="EG46">
        <v>3.2</v>
      </c>
      <c r="EH46">
        <v>5.9</v>
      </c>
      <c r="EI46">
        <v>5.3</v>
      </c>
      <c r="EJ46">
        <v>4.7</v>
      </c>
      <c r="EK46">
        <v>5.3</v>
      </c>
      <c r="EL46" t="b">
        <v>0</v>
      </c>
      <c r="EM46" t="b">
        <v>0</v>
      </c>
      <c r="EN46" t="b">
        <v>0</v>
      </c>
      <c r="EO46" t="b">
        <v>0</v>
      </c>
      <c r="EP46" t="b">
        <v>0</v>
      </c>
      <c r="EQ46" t="b">
        <v>0</v>
      </c>
      <c r="ER46" t="b">
        <v>0</v>
      </c>
      <c r="ES46" s="30">
        <f t="shared" si="14"/>
        <v>4.333333333333333</v>
      </c>
      <c r="ET46" s="30">
        <f t="shared" si="15"/>
        <v>4.333333333333333</v>
      </c>
      <c r="EU46" s="30">
        <f t="shared" si="16"/>
        <v>4.333333333333333</v>
      </c>
      <c r="EV46" s="30" t="s">
        <v>181</v>
      </c>
      <c r="EW46" t="s">
        <v>197</v>
      </c>
      <c r="EX46" t="s">
        <v>197</v>
      </c>
      <c r="EY46" s="30" t="s">
        <v>197</v>
      </c>
      <c r="EZ46" s="30" t="s">
        <v>181</v>
      </c>
      <c r="FA46" s="30" t="s">
        <v>181</v>
      </c>
      <c r="FB46" s="34">
        <v>1</v>
      </c>
      <c r="FC46" s="30" t="s">
        <v>181</v>
      </c>
      <c r="FD46" s="30" t="s">
        <v>181</v>
      </c>
      <c r="FE46" s="30" t="s">
        <v>199</v>
      </c>
      <c r="FF46">
        <v>2</v>
      </c>
      <c r="FG46" s="30" t="s">
        <v>181</v>
      </c>
      <c r="FH46" s="30" t="s">
        <v>197</v>
      </c>
      <c r="FI46" s="30" t="s">
        <v>197</v>
      </c>
      <c r="FJ46" s="30" t="s">
        <v>181</v>
      </c>
      <c r="FK46" s="30" t="s">
        <v>181</v>
      </c>
      <c r="FL46" s="30" t="s">
        <v>181</v>
      </c>
      <c r="FM46" s="30" t="s">
        <v>181</v>
      </c>
      <c r="FN46" s="30" t="s">
        <v>181</v>
      </c>
      <c r="FO46" s="30" t="s">
        <v>181</v>
      </c>
      <c r="FP46" s="30" t="s">
        <v>181</v>
      </c>
      <c r="FQ46" s="30" t="s">
        <v>181</v>
      </c>
      <c r="FR46">
        <v>9</v>
      </c>
      <c r="FS46" s="30" t="s">
        <v>199</v>
      </c>
      <c r="FT46" s="30" t="s">
        <v>181</v>
      </c>
      <c r="FU46">
        <f t="shared" si="17"/>
        <v>0</v>
      </c>
      <c r="FV46">
        <f t="shared" si="18"/>
        <v>0</v>
      </c>
    </row>
    <row r="47" spans="1:178" ht="15.5" x14ac:dyDescent="0.35">
      <c r="A47" s="26">
        <v>2861</v>
      </c>
      <c r="B47" t="s">
        <v>251</v>
      </c>
      <c r="C47" t="s">
        <v>201</v>
      </c>
      <c r="D47" s="28">
        <v>60.094444444444441</v>
      </c>
      <c r="E47" s="28">
        <v>1</v>
      </c>
      <c r="F47">
        <v>76</v>
      </c>
      <c r="G47">
        <v>165</v>
      </c>
      <c r="H47" s="28">
        <f t="shared" si="0"/>
        <v>27.915518824609734</v>
      </c>
      <c r="I47" s="29">
        <f t="shared" si="1"/>
        <v>1.8339519798752772</v>
      </c>
      <c r="J47" s="30">
        <v>3.5</v>
      </c>
      <c r="K47">
        <v>132</v>
      </c>
      <c r="L47" t="s">
        <v>190</v>
      </c>
      <c r="M47" s="29">
        <v>1.46</v>
      </c>
      <c r="N47" s="30">
        <v>2.1</v>
      </c>
      <c r="O47" s="29">
        <v>1.07</v>
      </c>
      <c r="P47">
        <f t="shared" si="2"/>
        <v>1.46</v>
      </c>
      <c r="Q47">
        <f t="shared" si="2"/>
        <v>2.1</v>
      </c>
      <c r="R47">
        <f t="shared" si="2"/>
        <v>1.07</v>
      </c>
      <c r="S47" s="31">
        <f t="shared" si="19"/>
        <v>14</v>
      </c>
      <c r="T47" t="s">
        <v>181</v>
      </c>
      <c r="U47" t="s">
        <v>181</v>
      </c>
      <c r="V47" t="s">
        <v>182</v>
      </c>
      <c r="W47" t="s">
        <v>181</v>
      </c>
      <c r="X47" t="s">
        <v>181</v>
      </c>
      <c r="Y47" t="s">
        <v>183</v>
      </c>
      <c r="Z47" t="s">
        <v>184</v>
      </c>
      <c r="AA47" t="s">
        <v>181</v>
      </c>
      <c r="AB47" t="s">
        <v>181</v>
      </c>
      <c r="AC47">
        <v>0</v>
      </c>
      <c r="AD47" s="32">
        <v>43237</v>
      </c>
      <c r="AE47">
        <v>632</v>
      </c>
      <c r="AG47">
        <v>0</v>
      </c>
      <c r="AH47" s="32">
        <v>43237</v>
      </c>
      <c r="AI47" s="33">
        <v>632</v>
      </c>
      <c r="AJ47" s="27"/>
      <c r="AK47" t="s">
        <v>253</v>
      </c>
      <c r="AL47" t="s">
        <v>184</v>
      </c>
      <c r="AM47" t="s">
        <v>184</v>
      </c>
      <c r="AN47" t="s">
        <v>181</v>
      </c>
      <c r="AO47" t="s">
        <v>181</v>
      </c>
      <c r="AP47" t="s">
        <v>181</v>
      </c>
      <c r="AQ47" t="s">
        <v>181</v>
      </c>
      <c r="AR47" t="s">
        <v>181</v>
      </c>
      <c r="AS47" t="s">
        <v>181</v>
      </c>
      <c r="AT47" t="s">
        <v>181</v>
      </c>
      <c r="AU47" t="s">
        <v>181</v>
      </c>
      <c r="AV47" t="s">
        <v>181</v>
      </c>
      <c r="AW47" s="27">
        <v>14850</v>
      </c>
      <c r="AX47" s="28">
        <v>75.988888888888894</v>
      </c>
      <c r="AY47" s="28" t="s">
        <v>185</v>
      </c>
      <c r="AZ47" s="28" t="s">
        <v>186</v>
      </c>
      <c r="BA47" s="28" t="s">
        <v>200</v>
      </c>
      <c r="BB47" s="28" t="s">
        <v>187</v>
      </c>
      <c r="BC47" s="28" t="s">
        <v>201</v>
      </c>
      <c r="BD47" s="28" t="s">
        <v>188</v>
      </c>
      <c r="BE47" s="28" t="s">
        <v>189</v>
      </c>
      <c r="BF47" s="28" t="s">
        <v>180</v>
      </c>
      <c r="BG47" t="s">
        <v>181</v>
      </c>
      <c r="BH47" t="s">
        <v>180</v>
      </c>
      <c r="BI47">
        <v>75</v>
      </c>
      <c r="BJ47">
        <v>170</v>
      </c>
      <c r="BK47" s="28">
        <f t="shared" si="3"/>
        <v>25.951557093425606</v>
      </c>
      <c r="BL47" s="29">
        <f t="shared" si="4"/>
        <v>1.8635576337190232</v>
      </c>
      <c r="BM47">
        <v>147</v>
      </c>
      <c r="BN47" s="29">
        <v>1.99</v>
      </c>
      <c r="BO47">
        <v>2</v>
      </c>
      <c r="BP47" t="s">
        <v>181</v>
      </c>
      <c r="BQ47">
        <v>0</v>
      </c>
      <c r="BR47" t="s">
        <v>184</v>
      </c>
      <c r="BS47" t="s">
        <v>191</v>
      </c>
      <c r="BT47">
        <v>10</v>
      </c>
      <c r="BU47">
        <v>20</v>
      </c>
      <c r="BV47" t="s">
        <v>192</v>
      </c>
      <c r="BW47">
        <v>0</v>
      </c>
      <c r="BX47">
        <v>0</v>
      </c>
      <c r="BY47" t="s">
        <v>397</v>
      </c>
      <c r="BZ47" t="s">
        <v>181</v>
      </c>
      <c r="CA47" t="s">
        <v>398</v>
      </c>
      <c r="CB47">
        <v>0</v>
      </c>
      <c r="CC47">
        <v>0</v>
      </c>
      <c r="CD47">
        <f t="shared" si="5"/>
        <v>1064</v>
      </c>
      <c r="CE47">
        <f>SUM((IF(D47&lt;40.1,0,(IF(D47&gt;60,3,1)))),(IF(S47&lt;15.1,0,IF(15&lt;S47&lt;25.1,6,IF(25&lt;S47&lt;35.1,11,16)))),(IF(E47=1,0,5)),(IF(CQ47&lt;601,0,1)),(IF(AX47&lt;40.1,0,(IF(AX47&gt;60,2,1)))))</f>
        <v>5</v>
      </c>
      <c r="CF47">
        <f>(IF(AX47&gt;70,3,0))+(IF(10&lt;AX47&lt;20,-2,0))+(IF(BD47="Cerebrovascular",2,0))+(IF(BN47&gt;1.5,2,0))+(IF(CQ47&lt;360,-3,0))+(IF(D47&gt;70,4,0))+(IF(H47&gt;35,2,0))+(IF(E47=2,9,0))+(IF(E47=3,14,0))+(IF(T47="yes",2,0))+(IF(J47&lt;2,2,0))+(IF(U47="yes",3,0))+(IF(V47="hospital",3,0))+(IF(V47="ICU",6,0))+(IF(S47&gt;29,4,0))+(IF(W47="yes",9,0))+(IF(X47="yes",2,0))+(IF(AA47="yes",5,0))+(IF(AB47="yes",6,0))+(IF(Z47="yes",3,0))</f>
        <v>10</v>
      </c>
      <c r="CG47" s="29">
        <f>EXP((IF(39&lt;AX47&lt;50,0.154,0))+(IF(49&lt;AX47&lt;60,0.274,0))+(IF(59&lt;AX47&lt;70,0.424,0))+(IF(AX47&gt;69,0.501,0))+(IF(BD47="anoxia",0.079,0))+(IF(BD47="Cerebrovascular",0.145,0))+(IF(BD47="other",0.184,0))+(IF(BB47="African",0.176,0))+(IF(BB47="Other",0.126,0))+(IF(AY47="DCD",0.411,0))+(IF(AZ47="other",0.422,0))+(0.066*((170-BJ47)/10)+(IF(BE47="regional",0.105,0.244))+(0.01*(CQ47/60))))</f>
        <v>2.2644532370161778</v>
      </c>
      <c r="CH47">
        <v>48</v>
      </c>
      <c r="CI47">
        <v>15</v>
      </c>
      <c r="CJ47">
        <v>120</v>
      </c>
      <c r="CK47">
        <v>170</v>
      </c>
      <c r="CL47">
        <v>5</v>
      </c>
      <c r="CM47">
        <v>40</v>
      </c>
      <c r="CN47">
        <v>27</v>
      </c>
      <c r="CO47" t="s">
        <v>196</v>
      </c>
      <c r="CP47">
        <v>52</v>
      </c>
      <c r="CQ47" s="28">
        <f t="shared" si="22"/>
        <v>398</v>
      </c>
      <c r="CR47">
        <f t="shared" si="7"/>
        <v>27</v>
      </c>
      <c r="CS47">
        <f t="shared" si="8"/>
        <v>75</v>
      </c>
      <c r="CT47">
        <f t="shared" si="9"/>
        <v>425</v>
      </c>
      <c r="CU47">
        <v>11250</v>
      </c>
      <c r="CV47">
        <v>14500</v>
      </c>
      <c r="CW47">
        <v>31000</v>
      </c>
      <c r="CX47">
        <v>750</v>
      </c>
      <c r="CY47">
        <v>403</v>
      </c>
      <c r="CZ47">
        <v>2.8</v>
      </c>
      <c r="DA47">
        <v>84</v>
      </c>
      <c r="DB47">
        <v>57</v>
      </c>
      <c r="DC47">
        <v>53</v>
      </c>
      <c r="DD47" s="28">
        <f t="shared" si="10"/>
        <v>7.0175438596491233</v>
      </c>
      <c r="DF47" t="str">
        <f t="shared" si="11"/>
        <v>no</v>
      </c>
      <c r="DG47" t="s">
        <v>270</v>
      </c>
      <c r="DH47">
        <v>18.8</v>
      </c>
      <c r="DI47">
        <v>15</v>
      </c>
      <c r="DJ47">
        <v>3.2</v>
      </c>
      <c r="DK47">
        <v>8.6</v>
      </c>
      <c r="DL47" t="s">
        <v>197</v>
      </c>
      <c r="DM47" t="s">
        <v>197</v>
      </c>
      <c r="DN47" t="s">
        <v>197</v>
      </c>
      <c r="DO47">
        <v>1550</v>
      </c>
      <c r="DP47" s="29">
        <f>((DO47/1000)*100)/F47</f>
        <v>2.0394736842105261</v>
      </c>
      <c r="DQ47">
        <v>1285</v>
      </c>
      <c r="DR47">
        <v>563</v>
      </c>
      <c r="DS47">
        <v>12.5</v>
      </c>
      <c r="DT47">
        <v>1.02</v>
      </c>
      <c r="DU47">
        <v>2.82</v>
      </c>
      <c r="DV47">
        <v>3.09</v>
      </c>
      <c r="DW47" t="str">
        <f t="shared" si="12"/>
        <v>yes</v>
      </c>
      <c r="DX47" s="26" t="s">
        <v>192</v>
      </c>
      <c r="DY47" t="str">
        <f>IF(OR(DV47&gt;M47*2.9, DV47 &gt; 3.9, FD47="yes"), "3", IF(DV47&gt;M47*1.9, "2", IF(OR(DV47&gt;M47*1.4, DV47&gt;(M47+0.2)), "1", "no")))</f>
        <v>2</v>
      </c>
      <c r="DZ47" t="s">
        <v>181</v>
      </c>
      <c r="EA47" t="s">
        <v>197</v>
      </c>
      <c r="EB47" t="s">
        <v>184</v>
      </c>
      <c r="EC47">
        <v>1000</v>
      </c>
      <c r="ED47" t="s">
        <v>198</v>
      </c>
      <c r="EE47" t="b">
        <v>0</v>
      </c>
      <c r="EF47" t="b">
        <v>0</v>
      </c>
      <c r="EG47">
        <v>1.5</v>
      </c>
      <c r="EH47">
        <v>2.8</v>
      </c>
      <c r="EI47">
        <v>3.4</v>
      </c>
      <c r="EJ47">
        <v>4.9000000000000004</v>
      </c>
      <c r="EK47">
        <v>3</v>
      </c>
      <c r="EL47">
        <v>8.1</v>
      </c>
      <c r="EM47">
        <v>7.1</v>
      </c>
      <c r="EN47">
        <v>4.3</v>
      </c>
      <c r="EO47">
        <v>5.0999999999999996</v>
      </c>
      <c r="EP47" t="b">
        <v>0</v>
      </c>
      <c r="EQ47" t="b">
        <v>0</v>
      </c>
      <c r="ER47" t="b">
        <v>0</v>
      </c>
      <c r="ES47" s="30">
        <f t="shared" si="14"/>
        <v>3.12</v>
      </c>
      <c r="ET47" s="30">
        <f t="shared" si="15"/>
        <v>4.3874999999999993</v>
      </c>
      <c r="EU47" s="30">
        <f t="shared" si="16"/>
        <v>4.4666666666666659</v>
      </c>
      <c r="EV47" s="30" t="s">
        <v>181</v>
      </c>
      <c r="EW47" t="s">
        <v>197</v>
      </c>
      <c r="EX47" t="s">
        <v>197</v>
      </c>
      <c r="EY47" s="30" t="s">
        <v>197</v>
      </c>
      <c r="EZ47" t="s">
        <v>184</v>
      </c>
      <c r="FA47" t="s">
        <v>181</v>
      </c>
      <c r="FB47" s="34" t="s">
        <v>237</v>
      </c>
      <c r="FC47" s="30" t="s">
        <v>181</v>
      </c>
      <c r="FD47" s="30" t="s">
        <v>181</v>
      </c>
      <c r="FE47" s="30" t="s">
        <v>399</v>
      </c>
      <c r="FG47" t="s">
        <v>184</v>
      </c>
      <c r="FH47">
        <v>4</v>
      </c>
      <c r="FI47">
        <v>10</v>
      </c>
      <c r="FJ47" t="s">
        <v>184</v>
      </c>
      <c r="FK47" t="s">
        <v>181</v>
      </c>
      <c r="FL47" t="s">
        <v>181</v>
      </c>
      <c r="FM47" t="s">
        <v>181</v>
      </c>
      <c r="FN47" t="s">
        <v>184</v>
      </c>
      <c r="FO47" t="s">
        <v>181</v>
      </c>
      <c r="FP47" t="s">
        <v>184</v>
      </c>
      <c r="FQ47" t="s">
        <v>184</v>
      </c>
      <c r="FR47">
        <v>17</v>
      </c>
      <c r="FS47" s="30" t="s">
        <v>219</v>
      </c>
      <c r="FT47" t="s">
        <v>184</v>
      </c>
      <c r="FU47">
        <f t="shared" si="17"/>
        <v>0</v>
      </c>
      <c r="FV47">
        <f t="shared" si="18"/>
        <v>1</v>
      </c>
    </row>
    <row r="48" spans="1:178" ht="15.5" x14ac:dyDescent="0.35">
      <c r="A48" s="26">
        <v>2862</v>
      </c>
      <c r="B48" t="s">
        <v>200</v>
      </c>
      <c r="C48" t="s">
        <v>179</v>
      </c>
      <c r="D48" s="28">
        <v>34.65</v>
      </c>
      <c r="E48" s="28">
        <v>1</v>
      </c>
      <c r="F48">
        <v>78</v>
      </c>
      <c r="G48">
        <v>181</v>
      </c>
      <c r="H48" s="28">
        <f t="shared" si="0"/>
        <v>23.808797045267237</v>
      </c>
      <c r="I48" s="29">
        <f t="shared" si="1"/>
        <v>1.9830035723596779</v>
      </c>
      <c r="J48" s="30">
        <v>4.4000000000000004</v>
      </c>
      <c r="K48">
        <v>140</v>
      </c>
      <c r="L48" t="s">
        <v>180</v>
      </c>
      <c r="M48" s="29">
        <v>0.84</v>
      </c>
      <c r="N48" s="30">
        <v>1.1000000000000001</v>
      </c>
      <c r="O48" s="29">
        <v>1.1000000000000001</v>
      </c>
      <c r="P48">
        <f t="shared" si="2"/>
        <v>1</v>
      </c>
      <c r="Q48">
        <f t="shared" si="2"/>
        <v>1.1000000000000001</v>
      </c>
      <c r="R48">
        <f t="shared" si="2"/>
        <v>1.1000000000000001</v>
      </c>
      <c r="S48" s="31">
        <f t="shared" si="19"/>
        <v>8</v>
      </c>
      <c r="T48" t="s">
        <v>181</v>
      </c>
      <c r="U48" t="s">
        <v>181</v>
      </c>
      <c r="V48" t="s">
        <v>182</v>
      </c>
      <c r="W48" t="s">
        <v>181</v>
      </c>
      <c r="X48" t="s">
        <v>181</v>
      </c>
      <c r="Y48" t="s">
        <v>183</v>
      </c>
      <c r="Z48" t="s">
        <v>181</v>
      </c>
      <c r="AA48" t="s">
        <v>181</v>
      </c>
      <c r="AB48" t="s">
        <v>181</v>
      </c>
      <c r="AC48">
        <v>0</v>
      </c>
      <c r="AD48" s="32">
        <v>43189</v>
      </c>
      <c r="AE48">
        <v>583</v>
      </c>
      <c r="AG48">
        <v>0</v>
      </c>
      <c r="AH48" s="27">
        <v>43189</v>
      </c>
      <c r="AI48" s="33">
        <v>583</v>
      </c>
      <c r="AJ48" s="27"/>
      <c r="AK48" t="s">
        <v>400</v>
      </c>
      <c r="AL48" t="s">
        <v>184</v>
      </c>
      <c r="AM48" t="s">
        <v>181</v>
      </c>
      <c r="AN48" t="s">
        <v>184</v>
      </c>
      <c r="AO48" t="s">
        <v>181</v>
      </c>
      <c r="AP48" t="s">
        <v>181</v>
      </c>
      <c r="AQ48" t="s">
        <v>181</v>
      </c>
      <c r="AR48" t="s">
        <v>181</v>
      </c>
      <c r="AS48" t="s">
        <v>181</v>
      </c>
      <c r="AT48" t="s">
        <v>181</v>
      </c>
      <c r="AU48" t="s">
        <v>181</v>
      </c>
      <c r="AV48" t="s">
        <v>181</v>
      </c>
      <c r="AW48" s="27">
        <v>26666</v>
      </c>
      <c r="AX48" s="28">
        <v>43.644444444444446</v>
      </c>
      <c r="AY48" s="28" t="s">
        <v>185</v>
      </c>
      <c r="AZ48" s="28" t="s">
        <v>186</v>
      </c>
      <c r="BA48" s="28" t="s">
        <v>200</v>
      </c>
      <c r="BB48" s="28" t="s">
        <v>187</v>
      </c>
      <c r="BC48" s="28" t="s">
        <v>201</v>
      </c>
      <c r="BD48" s="28" t="s">
        <v>188</v>
      </c>
      <c r="BE48" s="28" t="s">
        <v>189</v>
      </c>
      <c r="BF48" t="s">
        <v>190</v>
      </c>
      <c r="BG48" s="28" t="s">
        <v>181</v>
      </c>
      <c r="BH48" s="28" t="s">
        <v>180</v>
      </c>
      <c r="BI48">
        <v>75</v>
      </c>
      <c r="BJ48">
        <v>170</v>
      </c>
      <c r="BK48" s="28">
        <f t="shared" si="3"/>
        <v>25.951557093425606</v>
      </c>
      <c r="BL48" s="29">
        <f t="shared" si="4"/>
        <v>1.8635576337190232</v>
      </c>
      <c r="BM48">
        <v>147</v>
      </c>
      <c r="BN48" s="29">
        <v>0.44</v>
      </c>
      <c r="BO48">
        <v>25</v>
      </c>
      <c r="BP48" t="s">
        <v>181</v>
      </c>
      <c r="BQ48">
        <v>0</v>
      </c>
      <c r="BR48" t="s">
        <v>184</v>
      </c>
      <c r="BS48" t="s">
        <v>225</v>
      </c>
      <c r="BT48">
        <v>0</v>
      </c>
      <c r="BU48">
        <v>0</v>
      </c>
      <c r="BV48" t="s">
        <v>192</v>
      </c>
      <c r="BW48">
        <v>5</v>
      </c>
      <c r="BX48">
        <v>0</v>
      </c>
      <c r="BY48" t="s">
        <v>401</v>
      </c>
      <c r="BZ48" t="s">
        <v>402</v>
      </c>
      <c r="CA48" t="s">
        <v>403</v>
      </c>
      <c r="CB48">
        <v>0</v>
      </c>
      <c r="CC48">
        <v>0</v>
      </c>
      <c r="CD48">
        <f t="shared" si="5"/>
        <v>349</v>
      </c>
      <c r="CE48">
        <f>SUM((IF(D48&lt;40.1,0,(IF(D48&gt;60,3,1)))),(IF(S48&lt;15.1,0,IF(15&lt;S48&lt;25.1,6,IF(25&lt;S48&lt;35.1,11,16)))),(IF(E48=1,0,5)),(IF(CQ48&lt;601,0,1)),(IF(AX48&lt;40.1,0,(IF(AX48&gt;60,2,1)))))</f>
        <v>1</v>
      </c>
      <c r="CF48">
        <f>(IF(AX48&gt;70,3,0))+(IF(10&lt;AX48&lt;20,-2,0))+(IF(BD48="Cerebrovascular",2,0))+(IF(BN48&gt;1.5,2,0))+(IF(CQ48&lt;360,-3,0))+(IF(D48&gt;70,4,0))+(IF(H48&gt;35,2,0))+(IF(E48=2,9,0))+(IF(E48=3,14,0))+(IF(T48="yes",2,0))+(IF(J48&lt;2,2,0))+(IF(U48="yes",3,0))+(IF(V48="hospital",3,0))+(IF(V48="ICU",6,0))+(IF(S48&gt;29,4,0))+(IF(W48="yes",9,0))+(IF(X48="yes",2,0))+(IF(AA48="yes",5,0))+(IF(AB48="yes",6,0))+(IF(Z48="yes",3,0))</f>
        <v>-1</v>
      </c>
      <c r="CG48" s="29">
        <f>EXP((IF(39&lt;AX48&lt;50,0.154,0))+(IF(49&lt;AX48&lt;60,0.274,0))+(IF(59&lt;AX48&lt;70,0.424,0))+(IF(AX48&gt;69,0.501,0))+(IF(BD48="anoxia",0.079,0))+(IF(BD48="Cerebrovascular",0.145,0))+(IF(BD48="other",0.184,0))+(IF(BB48="African",0.176,0))+(IF(BB48="Other",0.126,0))+(IF(AY48="DCD",0.411,0))+(IF(AZ48="other",0.422,0))+(0.066*((170-BJ48)/10)+(IF(BE48="regional",0.105,0.244))+(0.01*(CQ48/60))))</f>
        <v>1.3516598197273888</v>
      </c>
      <c r="CH48">
        <v>60</v>
      </c>
      <c r="CI48">
        <v>5</v>
      </c>
      <c r="CJ48">
        <v>85</v>
      </c>
      <c r="CK48">
        <v>135</v>
      </c>
      <c r="CL48">
        <v>7</v>
      </c>
      <c r="CM48">
        <v>16</v>
      </c>
      <c r="CN48">
        <v>31</v>
      </c>
      <c r="CO48" t="s">
        <v>196</v>
      </c>
      <c r="CP48">
        <v>25</v>
      </c>
      <c r="CQ48" s="28">
        <f t="shared" si="22"/>
        <v>308</v>
      </c>
      <c r="CR48">
        <f t="shared" si="7"/>
        <v>31</v>
      </c>
      <c r="CS48">
        <f t="shared" si="8"/>
        <v>91</v>
      </c>
      <c r="CT48">
        <f t="shared" si="9"/>
        <v>339</v>
      </c>
      <c r="CU48">
        <v>0</v>
      </c>
      <c r="CV48">
        <v>0</v>
      </c>
      <c r="CW48">
        <v>10000</v>
      </c>
      <c r="CX48">
        <v>1000</v>
      </c>
      <c r="CY48">
        <v>376</v>
      </c>
      <c r="CZ48">
        <v>1.8</v>
      </c>
      <c r="DA48">
        <v>8</v>
      </c>
      <c r="DB48">
        <v>80</v>
      </c>
      <c r="DC48">
        <v>55</v>
      </c>
      <c r="DD48" s="28">
        <f t="shared" si="10"/>
        <v>31.25</v>
      </c>
      <c r="DF48" t="str">
        <f t="shared" si="11"/>
        <v>yes</v>
      </c>
      <c r="DG48" t="s">
        <v>181</v>
      </c>
      <c r="DH48">
        <v>19.8</v>
      </c>
      <c r="DI48">
        <v>10</v>
      </c>
      <c r="DJ48">
        <v>3.33</v>
      </c>
      <c r="DK48">
        <v>4.5999999999999996</v>
      </c>
      <c r="DL48">
        <v>6.9</v>
      </c>
      <c r="DM48">
        <v>9.6</v>
      </c>
      <c r="DN48">
        <v>31.9</v>
      </c>
      <c r="DO48">
        <v>1810</v>
      </c>
      <c r="DP48" s="29">
        <f>((DO48/1000)*100)/F48</f>
        <v>2.3205128205128207</v>
      </c>
      <c r="DQ48">
        <v>1499</v>
      </c>
      <c r="DR48">
        <v>1161</v>
      </c>
      <c r="DS48">
        <v>1.6</v>
      </c>
      <c r="DT48">
        <v>1.19</v>
      </c>
      <c r="DU48">
        <v>0.95</v>
      </c>
      <c r="DV48">
        <v>0.95</v>
      </c>
      <c r="DW48" t="str">
        <f t="shared" si="12"/>
        <v>no</v>
      </c>
      <c r="DX48" t="str">
        <f>IF(OR(DQ48&gt;1999,DR48&gt;1999),IF(OR(DQ48&gt;2999,DR48&gt;2999),IF(OR(DS48&gt;9.9,DT48&gt;1.6),"severe","moderate"),"mild"),"no")</f>
        <v>no</v>
      </c>
      <c r="DY48" t="str">
        <f>IF(OR(DV48&gt;M48*2.9, DV48 &gt; 3.9, FD48="yes"), "3", IF(DV48&gt;M48*1.9, "2", IF(OR(DV48&gt;M48*1.4, DV48&gt;(M48+0.2)), "1", "no")))</f>
        <v>no</v>
      </c>
      <c r="DZ48" t="s">
        <v>181</v>
      </c>
      <c r="EA48" t="s">
        <v>197</v>
      </c>
      <c r="EB48" t="s">
        <v>184</v>
      </c>
      <c r="EC48">
        <v>1000</v>
      </c>
      <c r="ED48" t="s">
        <v>198</v>
      </c>
      <c r="EE48" t="b">
        <v>0</v>
      </c>
      <c r="EF48">
        <v>5.5</v>
      </c>
      <c r="EG48">
        <v>8.3000000000000007</v>
      </c>
      <c r="EH48">
        <v>6.8</v>
      </c>
      <c r="EI48">
        <v>7.7</v>
      </c>
      <c r="EJ48">
        <v>5.7</v>
      </c>
      <c r="EK48">
        <v>6.5</v>
      </c>
      <c r="EL48">
        <v>11.5</v>
      </c>
      <c r="EM48">
        <v>12</v>
      </c>
      <c r="EN48">
        <v>7.7</v>
      </c>
      <c r="EO48" t="b">
        <v>0</v>
      </c>
      <c r="EP48" t="b">
        <v>0</v>
      </c>
      <c r="EQ48" t="b">
        <v>0</v>
      </c>
      <c r="ER48" t="b">
        <v>0</v>
      </c>
      <c r="ES48" s="30">
        <f t="shared" si="14"/>
        <v>6.75</v>
      </c>
      <c r="ET48" s="30">
        <f t="shared" si="15"/>
        <v>7.9666666666666668</v>
      </c>
      <c r="EU48" s="30">
        <f t="shared" si="16"/>
        <v>7.9666666666666668</v>
      </c>
      <c r="EV48" s="30" t="s">
        <v>184</v>
      </c>
      <c r="EW48">
        <v>1</v>
      </c>
      <c r="EX48" t="s">
        <v>184</v>
      </c>
      <c r="EY48" t="s">
        <v>181</v>
      </c>
      <c r="EZ48" t="s">
        <v>181</v>
      </c>
      <c r="FA48" t="s">
        <v>181</v>
      </c>
      <c r="FB48" s="34">
        <v>2</v>
      </c>
      <c r="FC48" t="s">
        <v>181</v>
      </c>
      <c r="FD48" s="30" t="s">
        <v>181</v>
      </c>
      <c r="FE48" t="s">
        <v>404</v>
      </c>
      <c r="FF48">
        <v>2</v>
      </c>
      <c r="FG48" t="s">
        <v>181</v>
      </c>
      <c r="FH48" t="s">
        <v>197</v>
      </c>
      <c r="FI48" t="s">
        <v>197</v>
      </c>
      <c r="FJ48" t="s">
        <v>181</v>
      </c>
      <c r="FK48" t="s">
        <v>181</v>
      </c>
      <c r="FL48" t="s">
        <v>181</v>
      </c>
      <c r="FM48" t="s">
        <v>181</v>
      </c>
      <c r="FN48" t="s">
        <v>181</v>
      </c>
      <c r="FO48" t="s">
        <v>181</v>
      </c>
      <c r="FP48" t="s">
        <v>181</v>
      </c>
      <c r="FQ48" t="s">
        <v>181</v>
      </c>
      <c r="FR48">
        <v>15</v>
      </c>
      <c r="FS48" t="s">
        <v>199</v>
      </c>
      <c r="FT48" s="30" t="s">
        <v>181</v>
      </c>
      <c r="FU48">
        <f t="shared" si="17"/>
        <v>0</v>
      </c>
      <c r="FV48">
        <f t="shared" si="18"/>
        <v>0</v>
      </c>
    </row>
    <row r="49" spans="1:178" ht="15.5" x14ac:dyDescent="0.35">
      <c r="A49" s="26">
        <v>2863</v>
      </c>
      <c r="B49" t="s">
        <v>178</v>
      </c>
      <c r="C49" t="s">
        <v>252</v>
      </c>
      <c r="D49" s="28">
        <v>57.31111111111111</v>
      </c>
      <c r="E49" s="28">
        <v>1</v>
      </c>
      <c r="F49">
        <v>64</v>
      </c>
      <c r="G49">
        <v>160</v>
      </c>
      <c r="H49" s="28">
        <f t="shared" si="0"/>
        <v>25</v>
      </c>
      <c r="I49" s="29">
        <f t="shared" si="1"/>
        <v>1.667169667094486</v>
      </c>
      <c r="J49" s="30">
        <v>3.4</v>
      </c>
      <c r="K49">
        <v>135</v>
      </c>
      <c r="L49" t="s">
        <v>180</v>
      </c>
      <c r="M49" s="29">
        <v>0.76</v>
      </c>
      <c r="N49" s="30">
        <v>1.3</v>
      </c>
      <c r="O49" s="29">
        <v>1.45</v>
      </c>
      <c r="P49">
        <f t="shared" si="2"/>
        <v>1</v>
      </c>
      <c r="Q49">
        <f t="shared" si="2"/>
        <v>1.3</v>
      </c>
      <c r="R49">
        <f t="shared" si="2"/>
        <v>1.45</v>
      </c>
      <c r="S49" s="31">
        <f t="shared" si="19"/>
        <v>12</v>
      </c>
      <c r="T49" t="s">
        <v>181</v>
      </c>
      <c r="U49" t="s">
        <v>181</v>
      </c>
      <c r="V49" t="s">
        <v>182</v>
      </c>
      <c r="W49" t="s">
        <v>181</v>
      </c>
      <c r="X49" t="s">
        <v>181</v>
      </c>
      <c r="Y49" t="s">
        <v>183</v>
      </c>
      <c r="Z49" t="s">
        <v>181</v>
      </c>
      <c r="AA49" t="s">
        <v>181</v>
      </c>
      <c r="AB49" t="s">
        <v>181</v>
      </c>
      <c r="AC49">
        <v>0</v>
      </c>
      <c r="AD49" s="32">
        <v>43261</v>
      </c>
      <c r="AE49">
        <v>653</v>
      </c>
      <c r="AG49">
        <v>0</v>
      </c>
      <c r="AH49" s="27">
        <v>43261</v>
      </c>
      <c r="AI49" s="33">
        <v>653</v>
      </c>
      <c r="AJ49" s="27"/>
      <c r="AK49" t="s">
        <v>344</v>
      </c>
      <c r="AL49" t="s">
        <v>181</v>
      </c>
      <c r="AM49" t="s">
        <v>181</v>
      </c>
      <c r="AN49" t="s">
        <v>184</v>
      </c>
      <c r="AO49" t="s">
        <v>184</v>
      </c>
      <c r="AP49" t="s">
        <v>181</v>
      </c>
      <c r="AQ49" t="s">
        <v>181</v>
      </c>
      <c r="AR49" t="s">
        <v>181</v>
      </c>
      <c r="AS49" t="s">
        <v>181</v>
      </c>
      <c r="AT49" t="s">
        <v>181</v>
      </c>
      <c r="AU49" t="s">
        <v>181</v>
      </c>
      <c r="AV49" t="s">
        <v>181</v>
      </c>
      <c r="AW49" s="27">
        <v>9920</v>
      </c>
      <c r="AX49" s="28">
        <v>89.49722222222222</v>
      </c>
      <c r="AY49" s="28" t="s">
        <v>185</v>
      </c>
      <c r="AZ49" s="28" t="s">
        <v>186</v>
      </c>
      <c r="BA49" s="28" t="s">
        <v>178</v>
      </c>
      <c r="BB49" s="28" t="s">
        <v>187</v>
      </c>
      <c r="BC49" s="28" t="s">
        <v>252</v>
      </c>
      <c r="BD49" s="28" t="s">
        <v>188</v>
      </c>
      <c r="BE49" s="28" t="s">
        <v>202</v>
      </c>
      <c r="BF49" t="s">
        <v>190</v>
      </c>
      <c r="BG49" s="28" t="s">
        <v>181</v>
      </c>
      <c r="BH49" s="28" t="s">
        <v>180</v>
      </c>
      <c r="BI49">
        <v>60</v>
      </c>
      <c r="BJ49">
        <v>160</v>
      </c>
      <c r="BK49" s="28">
        <f t="shared" si="3"/>
        <v>23.4375</v>
      </c>
      <c r="BL49" s="29">
        <f t="shared" si="4"/>
        <v>1.622062531435754</v>
      </c>
      <c r="BM49">
        <v>144</v>
      </c>
      <c r="BN49" s="29">
        <v>0.84</v>
      </c>
      <c r="BO49">
        <v>1</v>
      </c>
      <c r="BP49" t="s">
        <v>181</v>
      </c>
      <c r="BQ49">
        <v>0</v>
      </c>
      <c r="BR49" t="s">
        <v>184</v>
      </c>
      <c r="BS49" t="s">
        <v>191</v>
      </c>
      <c r="BT49">
        <v>10</v>
      </c>
      <c r="BU49">
        <v>60</v>
      </c>
      <c r="BV49" t="s">
        <v>192</v>
      </c>
      <c r="BW49">
        <v>2</v>
      </c>
      <c r="BX49">
        <v>0</v>
      </c>
      <c r="BY49" t="s">
        <v>405</v>
      </c>
      <c r="BZ49" t="s">
        <v>406</v>
      </c>
      <c r="CA49" t="s">
        <v>205</v>
      </c>
      <c r="CB49">
        <v>0</v>
      </c>
      <c r="CC49">
        <v>0</v>
      </c>
      <c r="CD49">
        <f t="shared" si="5"/>
        <v>1074</v>
      </c>
      <c r="CE49">
        <f>SUM((IF(D49&lt;40.1,0,(IF(D49&gt;60,3,1)))),(IF(S49&lt;15.1,0,IF(15&lt;S49&lt;25.1,6,IF(25&lt;S49&lt;35.1,11,16)))),(IF(E49=1,0,5)),(IF(CQ49&lt;601,0,1)),(IF(AX49&lt;40.1,0,(IF(AX49&gt;60,2,1)))))</f>
        <v>3</v>
      </c>
      <c r="CF49">
        <f>(IF(AX49&gt;70,3,0))+(IF(10&lt;AX49&lt;20,-2,0))+(IF(BD49="Cerebrovascular",2,0))+(IF(BN49&gt;1.5,2,0))+(IF(CQ49&lt;360,-3,0))+(IF(D49&gt;70,4,0))+(IF(H49&gt;35,2,0))+(IF(E49=2,9,0))+(IF(E49=3,14,0))+(IF(T49="yes",2,0))+(IF(J49&lt;2,2,0))+(IF(U49="yes",3,0))+(IF(V49="hospital",3,0))+(IF(V49="ICU",6,0))+(IF(S49&gt;29,4,0))+(IF(W49="yes",9,0))+(IF(X49="yes",2,0))+(IF(AA49="yes",5,0))+(IF(AB49="yes",6,0))+(IF(Z49="yes",3,0))</f>
        <v>5</v>
      </c>
      <c r="CG49" s="29">
        <f>EXP((IF(39&lt;AX49&lt;50,0.154,0))+(IF(49&lt;AX49&lt;60,0.274,0))+(IF(59&lt;AX49&lt;70,0.424,0))+(IF(AX49&gt;69,0.501,0))+(IF(BD49="anoxia",0.079,0))+(IF(BD49="Cerebrovascular",0.145,0))+(IF(BD49="other",0.184,0))+(IF(BB49="African",0.176,0))+(IF(BB49="Other",0.126,0))+(IF(AY49="DCD",0.411,0))+(IF(AZ49="other",0.422,0))+(0.066*((170-BJ49)/10)+(IF(BE49="regional",0.105,0.244))+(0.01*(CQ49/60))))</f>
        <v>2.8043356518620239</v>
      </c>
      <c r="CH49">
        <v>54</v>
      </c>
      <c r="CI49">
        <v>10</v>
      </c>
      <c r="CJ49">
        <v>257</v>
      </c>
      <c r="CK49">
        <v>60</v>
      </c>
      <c r="CL49">
        <v>65</v>
      </c>
      <c r="CM49">
        <v>5</v>
      </c>
      <c r="CN49">
        <v>20</v>
      </c>
      <c r="CO49" t="s">
        <v>196</v>
      </c>
      <c r="CP49">
        <v>18</v>
      </c>
      <c r="CQ49" s="28">
        <f t="shared" si="22"/>
        <v>451</v>
      </c>
      <c r="CR49">
        <f t="shared" si="7"/>
        <v>20</v>
      </c>
      <c r="CS49">
        <f t="shared" si="8"/>
        <v>74</v>
      </c>
      <c r="CT49">
        <f t="shared" si="9"/>
        <v>471</v>
      </c>
      <c r="CU49">
        <v>500</v>
      </c>
      <c r="CV49">
        <v>500</v>
      </c>
      <c r="CW49">
        <v>6100</v>
      </c>
      <c r="CX49">
        <v>1250</v>
      </c>
      <c r="CY49">
        <v>269</v>
      </c>
      <c r="CZ49">
        <v>1.7</v>
      </c>
      <c r="DA49">
        <v>6</v>
      </c>
      <c r="DB49">
        <v>78</v>
      </c>
      <c r="DC49">
        <v>80</v>
      </c>
      <c r="DD49" s="28">
        <f t="shared" si="10"/>
        <v>-2.5641025641025692</v>
      </c>
      <c r="DF49" t="str">
        <f t="shared" si="11"/>
        <v>no</v>
      </c>
      <c r="DG49" t="s">
        <v>181</v>
      </c>
      <c r="DH49">
        <v>17</v>
      </c>
      <c r="DI49">
        <v>10</v>
      </c>
      <c r="DJ49">
        <v>1</v>
      </c>
      <c r="DK49">
        <v>10.6</v>
      </c>
      <c r="DL49">
        <v>4</v>
      </c>
      <c r="DM49">
        <v>7.8</v>
      </c>
      <c r="DN49">
        <v>31.6</v>
      </c>
      <c r="DO49">
        <v>1040</v>
      </c>
      <c r="DP49" s="29">
        <f>((DO49/1000)*100)/F49</f>
        <v>1.625</v>
      </c>
      <c r="DQ49">
        <v>801</v>
      </c>
      <c r="DR49">
        <v>265</v>
      </c>
      <c r="DS49">
        <v>2.2000000000000002</v>
      </c>
      <c r="DT49">
        <v>1.48</v>
      </c>
      <c r="DU49">
        <v>1.4</v>
      </c>
      <c r="DV49">
        <v>2.27</v>
      </c>
      <c r="DW49" t="str">
        <f t="shared" si="12"/>
        <v>no</v>
      </c>
      <c r="DX49" t="str">
        <f>IF(OR(DQ49&gt;1999,DR49&gt;1999),IF(OR(DQ49&gt;2999,DR49&gt;2999),IF(OR(DS49&gt;9.9,DT49&gt;1.6),"severe","moderate"),"mild"),"no")</f>
        <v>no</v>
      </c>
      <c r="DY49" t="str">
        <f>IF(OR(DV49&gt;M49*2.9, DV49 &gt; 3.9, FD49="yes"), "3", IF(DV49&gt;M49*1.9, "2", IF(OR(DV49&gt;M49*1.4, DV49&gt;(M49+0.2)), "1", "no")))</f>
        <v>3</v>
      </c>
      <c r="DZ49" t="s">
        <v>181</v>
      </c>
      <c r="EA49" t="s">
        <v>197</v>
      </c>
      <c r="EB49" t="s">
        <v>184</v>
      </c>
      <c r="EC49">
        <v>1000</v>
      </c>
      <c r="ED49" t="s">
        <v>198</v>
      </c>
      <c r="EE49" t="b">
        <v>0</v>
      </c>
      <c r="EF49">
        <v>10.3</v>
      </c>
      <c r="EG49">
        <v>10.7</v>
      </c>
      <c r="EH49">
        <v>7.6</v>
      </c>
      <c r="EI49">
        <v>7.7</v>
      </c>
      <c r="EJ49">
        <v>4.4000000000000004</v>
      </c>
      <c r="EK49">
        <v>4.9000000000000004</v>
      </c>
      <c r="EL49">
        <v>4.7</v>
      </c>
      <c r="EM49">
        <v>5.6</v>
      </c>
      <c r="EN49">
        <v>10.6</v>
      </c>
      <c r="EO49">
        <v>7.8</v>
      </c>
      <c r="EP49">
        <v>13.8</v>
      </c>
      <c r="EQ49" t="b">
        <v>0</v>
      </c>
      <c r="ER49" t="b">
        <v>0</v>
      </c>
      <c r="ES49" s="30">
        <f t="shared" si="14"/>
        <v>7.6000000000000005</v>
      </c>
      <c r="ET49" s="30">
        <f t="shared" si="15"/>
        <v>7.3888888888888893</v>
      </c>
      <c r="EU49" s="30">
        <f t="shared" si="16"/>
        <v>8.0090909090909079</v>
      </c>
      <c r="EV49" s="30" t="s">
        <v>181</v>
      </c>
      <c r="EW49" t="s">
        <v>197</v>
      </c>
      <c r="EX49" t="s">
        <v>197</v>
      </c>
      <c r="EY49" s="30" t="s">
        <v>197</v>
      </c>
      <c r="EZ49" s="30" t="s">
        <v>181</v>
      </c>
      <c r="FA49" s="30" t="s">
        <v>181</v>
      </c>
      <c r="FB49" s="34" t="s">
        <v>287</v>
      </c>
      <c r="FC49" s="30" t="s">
        <v>181</v>
      </c>
      <c r="FD49" s="30" t="s">
        <v>181</v>
      </c>
      <c r="FE49" s="30" t="s">
        <v>407</v>
      </c>
      <c r="FF49">
        <v>3</v>
      </c>
      <c r="FG49" s="30" t="s">
        <v>181</v>
      </c>
      <c r="FH49" s="30" t="s">
        <v>197</v>
      </c>
      <c r="FI49" s="30" t="s">
        <v>197</v>
      </c>
      <c r="FJ49" s="30" t="s">
        <v>181</v>
      </c>
      <c r="FK49" s="30" t="s">
        <v>181</v>
      </c>
      <c r="FL49" s="30" t="s">
        <v>181</v>
      </c>
      <c r="FM49" s="30" t="s">
        <v>181</v>
      </c>
      <c r="FN49" s="30" t="s">
        <v>181</v>
      </c>
      <c r="FO49" s="30" t="s">
        <v>181</v>
      </c>
      <c r="FP49" s="30" t="s">
        <v>181</v>
      </c>
      <c r="FQ49" s="30" t="s">
        <v>181</v>
      </c>
      <c r="FR49">
        <v>20</v>
      </c>
      <c r="FS49" s="30" t="s">
        <v>199</v>
      </c>
      <c r="FT49" s="30" t="s">
        <v>181</v>
      </c>
      <c r="FU49">
        <f t="shared" si="17"/>
        <v>0</v>
      </c>
      <c r="FV49">
        <f t="shared" si="18"/>
        <v>0</v>
      </c>
    </row>
    <row r="50" spans="1:178" ht="15.5" x14ac:dyDescent="0.35">
      <c r="A50" s="26">
        <v>2864</v>
      </c>
      <c r="B50" t="s">
        <v>200</v>
      </c>
      <c r="C50" t="s">
        <v>179</v>
      </c>
      <c r="D50" s="28">
        <v>57.93611111111111</v>
      </c>
      <c r="E50" s="28">
        <v>2</v>
      </c>
      <c r="F50">
        <v>71</v>
      </c>
      <c r="G50">
        <v>170</v>
      </c>
      <c r="H50" s="28">
        <f t="shared" si="0"/>
        <v>24.567474048442907</v>
      </c>
      <c r="I50" s="29">
        <f t="shared" si="1"/>
        <v>1.8206505215002213</v>
      </c>
      <c r="J50" s="30">
        <v>3.6</v>
      </c>
      <c r="K50">
        <v>135</v>
      </c>
      <c r="L50" t="s">
        <v>180</v>
      </c>
      <c r="M50" s="29">
        <v>1</v>
      </c>
      <c r="N50" s="30">
        <v>2</v>
      </c>
      <c r="O50" s="29">
        <v>1.39</v>
      </c>
      <c r="P50">
        <f t="shared" si="2"/>
        <v>1</v>
      </c>
      <c r="Q50">
        <f t="shared" si="2"/>
        <v>2</v>
      </c>
      <c r="R50">
        <f t="shared" si="2"/>
        <v>1.39</v>
      </c>
      <c r="S50" s="31">
        <f t="shared" si="19"/>
        <v>13</v>
      </c>
      <c r="T50" t="s">
        <v>184</v>
      </c>
      <c r="U50" t="s">
        <v>181</v>
      </c>
      <c r="V50" t="s">
        <v>182</v>
      </c>
      <c r="W50" t="s">
        <v>181</v>
      </c>
      <c r="X50" t="s">
        <v>181</v>
      </c>
      <c r="Y50" t="s">
        <v>183</v>
      </c>
      <c r="Z50" t="s">
        <v>181</v>
      </c>
      <c r="AA50" t="s">
        <v>181</v>
      </c>
      <c r="AB50" t="s">
        <v>181</v>
      </c>
      <c r="AC50">
        <v>0</v>
      </c>
      <c r="AD50" s="32">
        <v>43199</v>
      </c>
      <c r="AE50">
        <v>590</v>
      </c>
      <c r="AG50">
        <v>0</v>
      </c>
      <c r="AH50" s="27">
        <v>43199</v>
      </c>
      <c r="AI50" s="33">
        <v>590</v>
      </c>
      <c r="AJ50" s="27"/>
      <c r="AK50" t="s">
        <v>408</v>
      </c>
      <c r="AL50" t="s">
        <v>181</v>
      </c>
      <c r="AM50" t="s">
        <v>181</v>
      </c>
      <c r="AN50" t="s">
        <v>184</v>
      </c>
      <c r="AO50" t="s">
        <v>181</v>
      </c>
      <c r="AP50" t="s">
        <v>181</v>
      </c>
      <c r="AQ50" t="s">
        <v>181</v>
      </c>
      <c r="AR50" t="s">
        <v>181</v>
      </c>
      <c r="AS50" t="s">
        <v>181</v>
      </c>
      <c r="AT50" t="s">
        <v>181</v>
      </c>
      <c r="AU50" t="s">
        <v>181</v>
      </c>
      <c r="AV50" t="s">
        <v>181</v>
      </c>
      <c r="AW50" s="27">
        <v>26199</v>
      </c>
      <c r="AX50" s="28">
        <v>44.927777777777777</v>
      </c>
      <c r="AY50" s="28" t="s">
        <v>185</v>
      </c>
      <c r="AZ50" s="28" t="s">
        <v>186</v>
      </c>
      <c r="BA50" s="28" t="s">
        <v>178</v>
      </c>
      <c r="BB50" s="28" t="s">
        <v>187</v>
      </c>
      <c r="BC50" s="28" t="s">
        <v>201</v>
      </c>
      <c r="BD50" s="28" t="s">
        <v>220</v>
      </c>
      <c r="BE50" s="28" t="s">
        <v>189</v>
      </c>
      <c r="BF50" t="s">
        <v>190</v>
      </c>
      <c r="BG50" s="28" t="s">
        <v>181</v>
      </c>
      <c r="BH50" s="28" t="s">
        <v>180</v>
      </c>
      <c r="BI50">
        <v>70</v>
      </c>
      <c r="BJ50">
        <v>160</v>
      </c>
      <c r="BK50" s="28">
        <f t="shared" si="3"/>
        <v>27.34375</v>
      </c>
      <c r="BL50" s="29">
        <f t="shared" si="4"/>
        <v>1.7318886979699168</v>
      </c>
      <c r="BM50">
        <v>142</v>
      </c>
      <c r="BN50" s="29">
        <v>0.96</v>
      </c>
      <c r="BO50">
        <v>2</v>
      </c>
      <c r="BP50" t="s">
        <v>181</v>
      </c>
      <c r="BQ50">
        <v>0</v>
      </c>
      <c r="BR50" t="s">
        <v>184</v>
      </c>
      <c r="BS50" t="s">
        <v>212</v>
      </c>
      <c r="BT50">
        <v>0</v>
      </c>
      <c r="BU50">
        <v>0</v>
      </c>
      <c r="BV50" t="s">
        <v>203</v>
      </c>
      <c r="BW50">
        <v>10</v>
      </c>
      <c r="BX50">
        <v>0</v>
      </c>
      <c r="BY50" t="s">
        <v>409</v>
      </c>
      <c r="BZ50" t="s">
        <v>181</v>
      </c>
      <c r="CA50" t="s">
        <v>410</v>
      </c>
      <c r="CB50">
        <v>0</v>
      </c>
      <c r="CC50">
        <v>0</v>
      </c>
      <c r="CD50">
        <f t="shared" si="5"/>
        <v>584</v>
      </c>
      <c r="CE50">
        <f>SUM((IF(D50&lt;40.1,0,(IF(D50&gt;60,3,1)))),(IF(S50&lt;15.1,0,IF(15&lt;S50&lt;25.1,6,IF(25&lt;S50&lt;35.1,11,16)))),(IF(E50=1,0,5)),(IF(CQ50&lt;601,0,1)),(IF(AX50&lt;40.1,0,(IF(AX50&gt;60,2,1)))))</f>
        <v>7</v>
      </c>
      <c r="CF50">
        <f>(IF(AX50&gt;70,3,0))+(IF(10&lt;AX50&lt;20,-2,0))+(IF(BD50="Cerebrovascular",2,0))+(IF(BN50&gt;1.5,2,0))+(IF(CQ50&lt;360,-3,0))+(IF(D50&gt;70,4,0))+(IF(H50&gt;35,2,0))+(IF(E50=2,9,0))+(IF(E50=3,14,0))+(IF(T50="yes",2,0))+(IF(J50&lt;2,2,0))+(IF(U50="yes",3,0))+(IF(V50="hospital",3,0))+(IF(V50="ICU",6,0))+(IF(S50&gt;29,4,0))+(IF(W50="yes",9,0))+(IF(X50="yes",2,0))+(IF(AA50="yes",5,0))+(IF(AB50="yes",6,0))+(IF(Z50="yes",3,0))</f>
        <v>11</v>
      </c>
      <c r="CG50" s="29">
        <f>EXP((IF(39&lt;AX50&lt;50,0.154,0))+(IF(49&lt;AX50&lt;60,0.274,0))+(IF(59&lt;AX50&lt;70,0.424,0))+(IF(AX50&gt;69,0.501,0))+(IF(BD50="anoxia",0.079,0))+(IF(BD50="Cerebrovascular",0.145,0))+(IF(BD50="other",0.184,0))+(IF(BB50="African",0.176,0))+(IF(BB50="Other",0.126,0))+(IF(AY50="DCD",0.411,0))+(IF(AZ50="other",0.422,0))+(0.066*((170-BJ50)/10)+(IF(BE50="regional",0.105,0.244))+(0.01*(CQ50/60))))</f>
        <v>1.272521035308229</v>
      </c>
      <c r="CH50">
        <v>47</v>
      </c>
      <c r="CI50">
        <v>25</v>
      </c>
      <c r="CJ50">
        <v>215</v>
      </c>
      <c r="CK50">
        <v>40</v>
      </c>
      <c r="CL50">
        <v>55</v>
      </c>
      <c r="CM50">
        <v>38</v>
      </c>
      <c r="CN50">
        <v>29</v>
      </c>
      <c r="CO50" t="s">
        <v>196</v>
      </c>
      <c r="CP50">
        <v>21</v>
      </c>
      <c r="CQ50" s="28">
        <f t="shared" si="22"/>
        <v>420</v>
      </c>
      <c r="CR50">
        <f t="shared" si="7"/>
        <v>29</v>
      </c>
      <c r="CS50">
        <f t="shared" si="8"/>
        <v>76</v>
      </c>
      <c r="CT50">
        <f t="shared" si="9"/>
        <v>449</v>
      </c>
      <c r="CU50">
        <v>5000</v>
      </c>
      <c r="CV50">
        <v>7000</v>
      </c>
      <c r="CW50">
        <v>9150</v>
      </c>
      <c r="CX50">
        <v>3250</v>
      </c>
      <c r="CY50">
        <v>387</v>
      </c>
      <c r="CZ50">
        <v>3.7</v>
      </c>
      <c r="DA50">
        <v>58</v>
      </c>
      <c r="DB50">
        <v>58</v>
      </c>
      <c r="DC50">
        <v>60</v>
      </c>
      <c r="DD50" s="28">
        <f t="shared" si="10"/>
        <v>-3.448275862068968</v>
      </c>
      <c r="DF50" t="str">
        <f t="shared" si="11"/>
        <v>no</v>
      </c>
      <c r="DG50" t="s">
        <v>411</v>
      </c>
      <c r="DH50">
        <v>18.7</v>
      </c>
      <c r="DI50">
        <v>7.9</v>
      </c>
      <c r="DJ50">
        <v>0.5</v>
      </c>
      <c r="DK50">
        <v>5.4</v>
      </c>
      <c r="DL50">
        <v>4.4000000000000004</v>
      </c>
      <c r="DM50" t="s">
        <v>197</v>
      </c>
      <c r="DN50" t="s">
        <v>197</v>
      </c>
      <c r="DO50">
        <v>1310</v>
      </c>
      <c r="DP50" s="29">
        <f>((DO50/1000)*100)/F50</f>
        <v>1.8450704225352113</v>
      </c>
      <c r="DQ50">
        <v>546</v>
      </c>
      <c r="DR50">
        <v>272</v>
      </c>
      <c r="DS50">
        <v>11.3</v>
      </c>
      <c r="DT50">
        <v>1.22</v>
      </c>
      <c r="DU50">
        <v>2.98</v>
      </c>
      <c r="DV50">
        <v>2.98</v>
      </c>
      <c r="DW50" t="str">
        <f t="shared" si="12"/>
        <v>yes</v>
      </c>
      <c r="DX50" s="26" t="s">
        <v>192</v>
      </c>
      <c r="DY50" t="str">
        <f>IF(OR(DV50&gt;M50*2.9, DV50 &gt; 3.9, FD50="yes"), "3", IF(DV50&gt;M50*1.9, "2", IF(OR(DV50&gt;M50*1.4, DV50&gt;(M50+0.2)), "1", "no")))</f>
        <v>3</v>
      </c>
      <c r="DZ50" t="s">
        <v>181</v>
      </c>
      <c r="EA50" t="s">
        <v>197</v>
      </c>
      <c r="EB50" t="s">
        <v>184</v>
      </c>
      <c r="EC50">
        <v>1000</v>
      </c>
      <c r="ED50" t="s">
        <v>198</v>
      </c>
      <c r="EE50" t="b">
        <v>0</v>
      </c>
      <c r="EF50" t="b">
        <v>0</v>
      </c>
      <c r="EG50">
        <v>0.7</v>
      </c>
      <c r="EH50">
        <v>0.6</v>
      </c>
      <c r="EI50">
        <v>3</v>
      </c>
      <c r="EJ50">
        <v>6.2</v>
      </c>
      <c r="EK50">
        <v>8.6</v>
      </c>
      <c r="EL50">
        <v>5.7</v>
      </c>
      <c r="EM50">
        <v>9.1999999999999993</v>
      </c>
      <c r="EN50" t="b">
        <v>0</v>
      </c>
      <c r="EO50" t="b">
        <v>0</v>
      </c>
      <c r="EP50" t="b">
        <v>0</v>
      </c>
      <c r="EQ50" t="b">
        <v>0</v>
      </c>
      <c r="ER50" t="b">
        <v>0</v>
      </c>
      <c r="ES50" s="30">
        <f t="shared" si="14"/>
        <v>3.8200000000000003</v>
      </c>
      <c r="ET50" s="30">
        <f t="shared" si="15"/>
        <v>4.8571428571428568</v>
      </c>
      <c r="EU50" s="30">
        <f t="shared" si="16"/>
        <v>4.8571428571428568</v>
      </c>
      <c r="EV50" s="30" t="s">
        <v>181</v>
      </c>
      <c r="EW50" t="s">
        <v>197</v>
      </c>
      <c r="EX50" t="s">
        <v>197</v>
      </c>
      <c r="EY50" s="30" t="s">
        <v>197</v>
      </c>
      <c r="EZ50" t="s">
        <v>184</v>
      </c>
      <c r="FA50" t="s">
        <v>181</v>
      </c>
      <c r="FB50" s="34" t="s">
        <v>237</v>
      </c>
      <c r="FC50" t="s">
        <v>184</v>
      </c>
      <c r="FD50" s="30" t="s">
        <v>181</v>
      </c>
      <c r="FE50" s="30" t="s">
        <v>412</v>
      </c>
      <c r="FF50">
        <v>4</v>
      </c>
      <c r="FG50" t="s">
        <v>184</v>
      </c>
      <c r="FH50">
        <v>8</v>
      </c>
      <c r="FI50">
        <v>3</v>
      </c>
      <c r="FJ50" t="s">
        <v>184</v>
      </c>
      <c r="FK50" t="s">
        <v>184</v>
      </c>
      <c r="FL50" t="s">
        <v>181</v>
      </c>
      <c r="FM50" t="s">
        <v>181</v>
      </c>
      <c r="FN50" t="s">
        <v>181</v>
      </c>
      <c r="FO50" t="s">
        <v>181</v>
      </c>
      <c r="FP50" t="s">
        <v>181</v>
      </c>
      <c r="FQ50" t="s">
        <v>184</v>
      </c>
      <c r="FR50">
        <v>13</v>
      </c>
      <c r="FS50" s="30" t="s">
        <v>219</v>
      </c>
      <c r="FT50" s="30" t="s">
        <v>181</v>
      </c>
      <c r="FU50">
        <f t="shared" si="17"/>
        <v>0</v>
      </c>
      <c r="FV50">
        <f t="shared" si="18"/>
        <v>0</v>
      </c>
    </row>
    <row r="51" spans="1:178" ht="15.5" x14ac:dyDescent="0.35">
      <c r="A51" s="26">
        <v>2867</v>
      </c>
      <c r="B51" t="s">
        <v>200</v>
      </c>
      <c r="C51" t="s">
        <v>179</v>
      </c>
      <c r="D51" s="28">
        <v>61.975000000000001</v>
      </c>
      <c r="E51" s="28">
        <v>1</v>
      </c>
      <c r="F51">
        <v>83</v>
      </c>
      <c r="G51">
        <v>176</v>
      </c>
      <c r="H51" s="28">
        <f t="shared" si="0"/>
        <v>26.794938016528924</v>
      </c>
      <c r="I51" s="29">
        <f t="shared" si="1"/>
        <v>1.9951299912371707</v>
      </c>
      <c r="J51" s="30">
        <v>3.5</v>
      </c>
      <c r="K51">
        <v>139</v>
      </c>
      <c r="L51" t="s">
        <v>180</v>
      </c>
      <c r="M51" s="29">
        <v>1.25</v>
      </c>
      <c r="N51" s="30">
        <v>1.1000000000000001</v>
      </c>
      <c r="O51" s="29">
        <v>0.85</v>
      </c>
      <c r="P51">
        <f t="shared" si="2"/>
        <v>1.25</v>
      </c>
      <c r="Q51">
        <f t="shared" si="2"/>
        <v>1.1000000000000001</v>
      </c>
      <c r="R51">
        <f t="shared" si="2"/>
        <v>1</v>
      </c>
      <c r="S51" s="31">
        <f t="shared" si="19"/>
        <v>9</v>
      </c>
      <c r="T51" t="s">
        <v>181</v>
      </c>
      <c r="U51" t="s">
        <v>181</v>
      </c>
      <c r="V51" t="s">
        <v>182</v>
      </c>
      <c r="W51" t="s">
        <v>181</v>
      </c>
      <c r="X51" t="s">
        <v>181</v>
      </c>
      <c r="Y51" t="s">
        <v>183</v>
      </c>
      <c r="Z51" t="s">
        <v>181</v>
      </c>
      <c r="AA51" t="s">
        <v>181</v>
      </c>
      <c r="AB51" t="s">
        <v>181</v>
      </c>
      <c r="AC51">
        <v>0</v>
      </c>
      <c r="AD51" s="27">
        <v>43248</v>
      </c>
      <c r="AE51">
        <v>620</v>
      </c>
      <c r="AG51">
        <v>0</v>
      </c>
      <c r="AH51" s="27">
        <v>43248</v>
      </c>
      <c r="AI51" s="33">
        <v>620</v>
      </c>
      <c r="AJ51" s="27"/>
      <c r="AK51" t="s">
        <v>413</v>
      </c>
      <c r="AL51" t="s">
        <v>184</v>
      </c>
      <c r="AM51" t="s">
        <v>181</v>
      </c>
      <c r="AN51" t="s">
        <v>181</v>
      </c>
      <c r="AO51" t="s">
        <v>181</v>
      </c>
      <c r="AP51" t="s">
        <v>181</v>
      </c>
      <c r="AQ51" t="s">
        <v>181</v>
      </c>
      <c r="AR51" t="s">
        <v>181</v>
      </c>
      <c r="AS51" t="s">
        <v>181</v>
      </c>
      <c r="AT51" t="s">
        <v>181</v>
      </c>
      <c r="AU51" t="s">
        <v>184</v>
      </c>
      <c r="AV51" t="s">
        <v>181</v>
      </c>
      <c r="AW51" s="27">
        <v>10177</v>
      </c>
      <c r="AX51" s="28">
        <v>88.844444444444449</v>
      </c>
      <c r="AY51" s="28" t="s">
        <v>185</v>
      </c>
      <c r="AZ51" s="28" t="s">
        <v>186</v>
      </c>
      <c r="BA51" s="28" t="s">
        <v>200</v>
      </c>
      <c r="BB51" s="28" t="s">
        <v>187</v>
      </c>
      <c r="BC51" s="28" t="s">
        <v>179</v>
      </c>
      <c r="BD51" s="28" t="s">
        <v>188</v>
      </c>
      <c r="BE51" s="28" t="s">
        <v>189</v>
      </c>
      <c r="BF51" t="s">
        <v>190</v>
      </c>
      <c r="BG51" s="28" t="s">
        <v>181</v>
      </c>
      <c r="BH51" s="28" t="s">
        <v>180</v>
      </c>
      <c r="BI51">
        <v>86</v>
      </c>
      <c r="BJ51">
        <v>180</v>
      </c>
      <c r="BK51" s="28">
        <f t="shared" si="3"/>
        <v>26.543209876543209</v>
      </c>
      <c r="BL51" s="29">
        <f t="shared" si="4"/>
        <v>2.0587363449971998</v>
      </c>
      <c r="BM51">
        <v>144</v>
      </c>
      <c r="BN51" s="29">
        <v>1.4</v>
      </c>
      <c r="BO51">
        <v>1</v>
      </c>
      <c r="BP51" t="s">
        <v>181</v>
      </c>
      <c r="BQ51">
        <v>0</v>
      </c>
      <c r="BR51" t="s">
        <v>184</v>
      </c>
      <c r="BS51" t="s">
        <v>249</v>
      </c>
      <c r="BT51">
        <v>20</v>
      </c>
      <c r="BU51">
        <v>10</v>
      </c>
      <c r="BV51" t="s">
        <v>192</v>
      </c>
      <c r="BW51">
        <v>5</v>
      </c>
      <c r="BX51">
        <v>0</v>
      </c>
      <c r="BY51" t="s">
        <v>414</v>
      </c>
      <c r="BZ51" t="s">
        <v>181</v>
      </c>
      <c r="CA51" t="s">
        <v>205</v>
      </c>
      <c r="CB51">
        <v>0</v>
      </c>
      <c r="CC51">
        <v>0</v>
      </c>
      <c r="CD51">
        <f t="shared" si="5"/>
        <v>800</v>
      </c>
      <c r="CE51">
        <f>SUM((IF(D51&lt;40.1,0,(IF(D51&gt;60,3,1)))),(IF(S51&lt;15.1,0,IF(15&lt;S51&lt;25.1,6,IF(25&lt;S51&lt;35.1,11,16)))),(IF(E51=1,0,5)),(IF(CQ51&lt;601,0,1)),(IF(AX51&lt;40.1,0,(IF(AX51&gt;60,2,1)))))</f>
        <v>5</v>
      </c>
      <c r="CF51">
        <f>(IF(AX51&gt;70,3,0))+(IF(10&lt;AX51&lt;20,-2,0))+(IF(BD51="Cerebrovascular",2,0))+(IF(BN51&gt;1.5,2,0))+(IF(CQ51&lt;360,-3,0))+(IF(D51&gt;70,4,0))+(IF(H51&gt;35,2,0))+(IF(E51=2,9,0))+(IF(E51=3,14,0))+(IF(T51="yes",2,0))+(IF(J51&lt;2,2,0))+(IF(U51="yes",3,0))+(IF(V51="hospital",3,0))+(IF(V51="ICU",6,0))+(IF(S51&gt;29,4,0))+(IF(W51="yes",9,0))+(IF(X51="yes",2,0))+(IF(AA51="yes",5,0))+(IF(AB51="yes",6,0))+(IF(Z51="yes",3,0))</f>
        <v>5</v>
      </c>
      <c r="CG51" s="29">
        <f>EXP((IF(39&lt;AX51&lt;50,0.154,0))+(IF(49&lt;AX51&lt;60,0.274,0))+(IF(59&lt;AX51&lt;70,0.424,0))+(IF(AX51&gt;69,0.501,0))+(IF(BD51="anoxia",0.079,0))+(IF(BD51="Cerebrovascular",0.145,0))+(IF(BD51="other",0.184,0))+(IF(BB51="African",0.176,0))+(IF(BB51="Other",0.126,0))+(IF(AY51="DCD",0.411,0))+(IF(AZ51="other",0.422,0))+(0.066*((170-BJ51)/10)+(IF(BE51="regional",0.105,0.244))+(0.01*(CQ51/60))))</f>
        <v>2.1064414349807272</v>
      </c>
      <c r="CH51">
        <v>38</v>
      </c>
      <c r="CI51">
        <v>14</v>
      </c>
      <c r="CJ51">
        <v>181</v>
      </c>
      <c r="CK51">
        <v>90</v>
      </c>
      <c r="CL51">
        <v>5</v>
      </c>
      <c r="CM51">
        <v>32</v>
      </c>
      <c r="CN51">
        <v>30</v>
      </c>
      <c r="CO51" t="s">
        <v>196</v>
      </c>
      <c r="CP51">
        <v>25</v>
      </c>
      <c r="CQ51" s="28">
        <f t="shared" si="22"/>
        <v>360</v>
      </c>
      <c r="CR51">
        <f t="shared" si="7"/>
        <v>30</v>
      </c>
      <c r="CS51">
        <f t="shared" si="8"/>
        <v>68</v>
      </c>
      <c r="CT51">
        <f t="shared" si="9"/>
        <v>390</v>
      </c>
      <c r="CU51">
        <v>500</v>
      </c>
      <c r="CV51">
        <v>0</v>
      </c>
      <c r="CW51">
        <v>5500</v>
      </c>
      <c r="CX51">
        <v>1750</v>
      </c>
      <c r="CY51">
        <v>420</v>
      </c>
      <c r="CZ51">
        <v>2.9</v>
      </c>
      <c r="DA51">
        <v>9</v>
      </c>
      <c r="DB51">
        <v>80</v>
      </c>
      <c r="DC51">
        <v>55</v>
      </c>
      <c r="DD51" s="28">
        <f t="shared" si="10"/>
        <v>31.25</v>
      </c>
      <c r="DF51" t="str">
        <f t="shared" si="11"/>
        <v>yes</v>
      </c>
      <c r="DG51" t="s">
        <v>415</v>
      </c>
      <c r="DH51">
        <v>20.3</v>
      </c>
      <c r="DI51">
        <v>18.2</v>
      </c>
      <c r="DJ51">
        <v>1</v>
      </c>
      <c r="DK51">
        <v>3.5</v>
      </c>
      <c r="DL51" t="s">
        <v>197</v>
      </c>
      <c r="DM51" t="s">
        <v>197</v>
      </c>
      <c r="DN51">
        <v>22.3</v>
      </c>
      <c r="DO51">
        <v>1500</v>
      </c>
      <c r="DP51" s="29">
        <f>((DO51/1000)*100)/F51</f>
        <v>1.8072289156626506</v>
      </c>
      <c r="DQ51">
        <v>1197</v>
      </c>
      <c r="DR51">
        <v>528</v>
      </c>
      <c r="DS51">
        <v>5.8</v>
      </c>
      <c r="DT51">
        <v>1</v>
      </c>
      <c r="DU51">
        <v>2.38</v>
      </c>
      <c r="DV51">
        <v>2.59</v>
      </c>
      <c r="DW51" t="str">
        <f t="shared" si="12"/>
        <v>no</v>
      </c>
      <c r="DX51" t="str">
        <f t="shared" ref="DX51:DX85" si="23">IF(OR(DQ51&gt;1999,DR51&gt;1999),IF(OR(DQ51&gt;2999,DR51&gt;2999),IF(OR(DS51&gt;9.9,DT51&gt;1.6),"severe","moderate"),"mild"),"no")</f>
        <v>no</v>
      </c>
      <c r="DY51" t="str">
        <f>IF(OR(DV51&gt;M51*2.9, DV51 &gt; 3.9, FD51="yes"), "3", IF(DV51&gt;M51*1.9, "2", IF(OR(DV51&gt;M51*1.4, DV51&gt;(M51+0.2)), "1", "no")))</f>
        <v>2</v>
      </c>
      <c r="DZ51" t="s">
        <v>184</v>
      </c>
      <c r="EA51" t="s">
        <v>263</v>
      </c>
      <c r="EB51" t="s">
        <v>184</v>
      </c>
      <c r="EC51">
        <v>1000</v>
      </c>
      <c r="ED51" t="s">
        <v>198</v>
      </c>
      <c r="EE51" t="b">
        <v>0</v>
      </c>
      <c r="EF51">
        <v>14.8</v>
      </c>
      <c r="EG51">
        <v>10.4</v>
      </c>
      <c r="EH51">
        <v>6.1</v>
      </c>
      <c r="EI51">
        <v>3.6</v>
      </c>
      <c r="EJ51">
        <v>6.1</v>
      </c>
      <c r="EK51">
        <v>8.6</v>
      </c>
      <c r="EL51">
        <v>12.6</v>
      </c>
      <c r="EM51" t="b">
        <v>0</v>
      </c>
      <c r="EN51" t="b">
        <v>0</v>
      </c>
      <c r="EO51" t="b">
        <v>0</v>
      </c>
      <c r="EP51" t="b">
        <v>0</v>
      </c>
      <c r="EQ51" t="b">
        <v>0</v>
      </c>
      <c r="ER51" t="b">
        <v>0</v>
      </c>
      <c r="ES51" s="30">
        <f t="shared" si="14"/>
        <v>8.2666666666666675</v>
      </c>
      <c r="ET51" s="30">
        <f t="shared" si="15"/>
        <v>8.8857142857142879</v>
      </c>
      <c r="EU51" s="30">
        <f t="shared" si="16"/>
        <v>8.8857142857142879</v>
      </c>
      <c r="EV51" s="30" t="s">
        <v>181</v>
      </c>
      <c r="EW51" t="s">
        <v>197</v>
      </c>
      <c r="EX51" t="s">
        <v>197</v>
      </c>
      <c r="EY51" s="30" t="s">
        <v>197</v>
      </c>
      <c r="EZ51" s="30" t="s">
        <v>181</v>
      </c>
      <c r="FA51" s="30" t="s">
        <v>181</v>
      </c>
      <c r="FB51" s="34">
        <v>1</v>
      </c>
      <c r="FC51" s="30" t="s">
        <v>181</v>
      </c>
      <c r="FD51" s="30" t="s">
        <v>181</v>
      </c>
      <c r="FE51" s="30" t="s">
        <v>199</v>
      </c>
      <c r="FF51">
        <v>4</v>
      </c>
      <c r="FG51" s="30" t="s">
        <v>181</v>
      </c>
      <c r="FH51" s="30" t="s">
        <v>197</v>
      </c>
      <c r="FI51" s="30" t="s">
        <v>197</v>
      </c>
      <c r="FJ51" s="30" t="s">
        <v>181</v>
      </c>
      <c r="FK51" s="30" t="s">
        <v>181</v>
      </c>
      <c r="FL51" s="30" t="s">
        <v>181</v>
      </c>
      <c r="FM51" s="30" t="s">
        <v>181</v>
      </c>
      <c r="FN51" s="30" t="s">
        <v>181</v>
      </c>
      <c r="FO51" s="30" t="s">
        <v>181</v>
      </c>
      <c r="FP51" s="30" t="s">
        <v>181</v>
      </c>
      <c r="FQ51" s="30" t="s">
        <v>181</v>
      </c>
      <c r="FR51" s="28">
        <v>9</v>
      </c>
      <c r="FS51" s="30" t="s">
        <v>199</v>
      </c>
      <c r="FT51" s="30" t="s">
        <v>181</v>
      </c>
      <c r="FU51">
        <f t="shared" si="17"/>
        <v>0</v>
      </c>
      <c r="FV51">
        <f t="shared" si="18"/>
        <v>0</v>
      </c>
    </row>
    <row r="52" spans="1:178" ht="15.5" x14ac:dyDescent="0.35">
      <c r="A52" s="26">
        <v>2868</v>
      </c>
      <c r="B52" t="s">
        <v>200</v>
      </c>
      <c r="C52" t="s">
        <v>201</v>
      </c>
      <c r="D52" s="28">
        <v>47.613888888888887</v>
      </c>
      <c r="E52" s="28">
        <v>1</v>
      </c>
      <c r="F52">
        <v>93</v>
      </c>
      <c r="G52">
        <v>173</v>
      </c>
      <c r="H52" s="28">
        <f t="shared" si="0"/>
        <v>31.073540713020815</v>
      </c>
      <c r="I52" s="29">
        <f t="shared" si="1"/>
        <v>2.0680212715007409</v>
      </c>
      <c r="J52" s="30">
        <v>3.4</v>
      </c>
      <c r="K52">
        <v>137</v>
      </c>
      <c r="L52" t="s">
        <v>180</v>
      </c>
      <c r="M52" s="29">
        <v>0.7</v>
      </c>
      <c r="N52" s="30">
        <v>1.9</v>
      </c>
      <c r="O52" s="29">
        <v>1.1399999999999999</v>
      </c>
      <c r="P52">
        <f t="shared" si="2"/>
        <v>1</v>
      </c>
      <c r="Q52">
        <f t="shared" si="2"/>
        <v>1.9</v>
      </c>
      <c r="R52">
        <f t="shared" si="2"/>
        <v>1.1399999999999999</v>
      </c>
      <c r="S52" s="31">
        <f t="shared" si="19"/>
        <v>10</v>
      </c>
      <c r="T52" t="s">
        <v>184</v>
      </c>
      <c r="U52" t="s">
        <v>181</v>
      </c>
      <c r="V52" t="s">
        <v>182</v>
      </c>
      <c r="W52" t="s">
        <v>181</v>
      </c>
      <c r="X52" t="s">
        <v>181</v>
      </c>
      <c r="Y52" t="s">
        <v>183</v>
      </c>
      <c r="Z52" t="s">
        <v>181</v>
      </c>
      <c r="AA52" t="s">
        <v>181</v>
      </c>
      <c r="AB52" t="s">
        <v>181</v>
      </c>
      <c r="AC52">
        <v>0</v>
      </c>
      <c r="AD52" s="32">
        <v>43210</v>
      </c>
      <c r="AE52">
        <v>580</v>
      </c>
      <c r="AG52">
        <v>0</v>
      </c>
      <c r="AH52" s="27">
        <v>43210</v>
      </c>
      <c r="AI52" s="33">
        <v>580</v>
      </c>
      <c r="AJ52" s="27"/>
      <c r="AK52" t="s">
        <v>323</v>
      </c>
      <c r="AL52" t="s">
        <v>184</v>
      </c>
      <c r="AM52" t="s">
        <v>181</v>
      </c>
      <c r="AN52" t="s">
        <v>184</v>
      </c>
      <c r="AO52" t="s">
        <v>184</v>
      </c>
      <c r="AP52" t="s">
        <v>181</v>
      </c>
      <c r="AQ52" t="s">
        <v>181</v>
      </c>
      <c r="AR52" t="s">
        <v>181</v>
      </c>
      <c r="AS52" t="s">
        <v>181</v>
      </c>
      <c r="AT52" t="s">
        <v>181</v>
      </c>
      <c r="AU52" t="s">
        <v>181</v>
      </c>
      <c r="AV52" t="s">
        <v>181</v>
      </c>
      <c r="AW52" s="27">
        <v>25958</v>
      </c>
      <c r="AX52" s="28">
        <v>45.644444444444446</v>
      </c>
      <c r="AY52" s="28" t="s">
        <v>185</v>
      </c>
      <c r="AZ52" s="28" t="s">
        <v>186</v>
      </c>
      <c r="BA52" s="28" t="s">
        <v>200</v>
      </c>
      <c r="BB52" s="28" t="s">
        <v>187</v>
      </c>
      <c r="BC52" s="28" t="s">
        <v>201</v>
      </c>
      <c r="BD52" s="28" t="s">
        <v>188</v>
      </c>
      <c r="BE52" s="28" t="s">
        <v>189</v>
      </c>
      <c r="BF52" t="s">
        <v>190</v>
      </c>
      <c r="BG52" s="28" t="s">
        <v>181</v>
      </c>
      <c r="BH52" s="28" t="s">
        <v>180</v>
      </c>
      <c r="BI52">
        <v>70</v>
      </c>
      <c r="BJ52">
        <v>175</v>
      </c>
      <c r="BK52" s="28">
        <f t="shared" si="3"/>
        <v>22.857142857142858</v>
      </c>
      <c r="BL52" s="29">
        <f t="shared" si="4"/>
        <v>1.8481430181213474</v>
      </c>
      <c r="BM52">
        <v>157</v>
      </c>
      <c r="BN52" s="29">
        <v>0.56999999999999995</v>
      </c>
      <c r="BO52">
        <v>2</v>
      </c>
      <c r="BP52" t="s">
        <v>181</v>
      </c>
      <c r="BQ52">
        <v>0</v>
      </c>
      <c r="BR52" t="s">
        <v>184</v>
      </c>
      <c r="BS52" t="s">
        <v>191</v>
      </c>
      <c r="BT52">
        <v>0</v>
      </c>
      <c r="BU52">
        <v>0</v>
      </c>
      <c r="BV52" t="s">
        <v>203</v>
      </c>
      <c r="BW52">
        <v>20</v>
      </c>
      <c r="BX52">
        <v>0</v>
      </c>
      <c r="BY52" t="s">
        <v>416</v>
      </c>
      <c r="BZ52" t="s">
        <v>417</v>
      </c>
      <c r="CA52" t="s">
        <v>205</v>
      </c>
      <c r="CB52">
        <v>0</v>
      </c>
      <c r="CC52">
        <v>0</v>
      </c>
      <c r="CD52">
        <f t="shared" si="5"/>
        <v>456</v>
      </c>
      <c r="CE52">
        <f>SUM((IF(D52&lt;40.1,0,(IF(D52&gt;60,3,1)))),(IF(S52&lt;15.1,0,IF(15&lt;S52&lt;25.1,6,IF(25&lt;S52&lt;35.1,11,16)))),(IF(E52=1,0,5)),(IF(CQ52&lt;601,0,1)),(IF(AX52&lt;40.1,0,(IF(AX52&gt;60,2,1)))))</f>
        <v>2</v>
      </c>
      <c r="CF52">
        <f>(IF(AX52&gt;70,3,0))+(IF(10&lt;AX52&lt;20,-2,0))+(IF(BD52="Cerebrovascular",2,0))+(IF(BN52&gt;1.5,2,0))+(IF(CQ52&lt;360,-3,0))+(IF(D52&gt;70,4,0))+(IF(H52&gt;35,2,0))+(IF(E52=2,9,0))+(IF(E52=3,14,0))+(IF(T52="yes",2,0))+(IF(J52&lt;2,2,0))+(IF(U52="yes",3,0))+(IF(V52="hospital",3,0))+(IF(V52="ICU",6,0))+(IF(S52&gt;29,4,0))+(IF(W52="yes",9,0))+(IF(X52="yes",2,0))+(IF(AA52="yes",5,0))+(IF(AB52="yes",6,0))+(IF(Z52="yes",3,0))</f>
        <v>4</v>
      </c>
      <c r="CG52" s="29">
        <f>EXP((IF(39&lt;AX52&lt;50,0.154,0))+(IF(49&lt;AX52&lt;60,0.274,0))+(IF(59&lt;AX52&lt;70,0.424,0))+(IF(AX52&gt;69,0.501,0))+(IF(BD52="anoxia",0.079,0))+(IF(BD52="Cerebrovascular",0.145,0))+(IF(BD52="other",0.184,0))+(IF(BB52="African",0.176,0))+(IF(BB52="Other",0.126,0))+(IF(AY52="DCD",0.411,0))+(IF(AZ52="other",0.422,0))+(0.066*((170-BJ52)/10)+(IF(BE52="regional",0.105,0.244))+(0.01*(CQ52/60))))</f>
        <v>1.3319801460865273</v>
      </c>
      <c r="CH52">
        <v>40</v>
      </c>
      <c r="CI52">
        <v>15</v>
      </c>
      <c r="CJ52">
        <v>240</v>
      </c>
      <c r="CK52">
        <v>110</v>
      </c>
      <c r="CL52">
        <v>5</v>
      </c>
      <c r="CM52">
        <v>8</v>
      </c>
      <c r="CN52">
        <v>28</v>
      </c>
      <c r="CO52" t="s">
        <v>196</v>
      </c>
      <c r="CP52">
        <v>24</v>
      </c>
      <c r="CQ52" s="28">
        <f t="shared" si="22"/>
        <v>418</v>
      </c>
      <c r="CR52">
        <f t="shared" si="7"/>
        <v>28</v>
      </c>
      <c r="CS52">
        <f t="shared" si="8"/>
        <v>68</v>
      </c>
      <c r="CT52">
        <f t="shared" si="9"/>
        <v>446</v>
      </c>
      <c r="CU52">
        <v>0</v>
      </c>
      <c r="CV52">
        <v>0</v>
      </c>
      <c r="CW52">
        <v>8400</v>
      </c>
      <c r="CX52">
        <v>2250</v>
      </c>
      <c r="CY52">
        <v>313</v>
      </c>
      <c r="CZ52">
        <v>2</v>
      </c>
      <c r="DA52">
        <v>7</v>
      </c>
      <c r="DB52">
        <v>78</v>
      </c>
      <c r="DC52">
        <v>78</v>
      </c>
      <c r="DD52" s="28">
        <f t="shared" si="10"/>
        <v>0</v>
      </c>
      <c r="DF52" t="str">
        <f t="shared" si="11"/>
        <v>no</v>
      </c>
      <c r="DG52" t="s">
        <v>223</v>
      </c>
      <c r="DH52">
        <v>21.2</v>
      </c>
      <c r="DI52">
        <v>16.7</v>
      </c>
      <c r="DJ52">
        <v>0</v>
      </c>
      <c r="DK52">
        <v>8.6</v>
      </c>
      <c r="DL52">
        <v>8.9</v>
      </c>
      <c r="DM52">
        <v>7</v>
      </c>
      <c r="DN52">
        <v>18.8</v>
      </c>
      <c r="DO52">
        <v>1200</v>
      </c>
      <c r="DP52" s="29">
        <f>((DO52/1000)*100)/F52</f>
        <v>1.2903225806451613</v>
      </c>
      <c r="DQ52">
        <v>1913</v>
      </c>
      <c r="DR52">
        <v>1579</v>
      </c>
      <c r="DS52">
        <v>7.5</v>
      </c>
      <c r="DT52">
        <v>1.1399999999999999</v>
      </c>
      <c r="DU52">
        <v>1.08</v>
      </c>
      <c r="DV52">
        <v>1.08</v>
      </c>
      <c r="DW52" t="str">
        <f t="shared" si="12"/>
        <v>no</v>
      </c>
      <c r="DX52" t="str">
        <f t="shared" si="23"/>
        <v>no</v>
      </c>
      <c r="DY52" t="str">
        <f>IF(OR(DV52&gt;M52*2.9, DV52 &gt; 3.9, FD52="yes"), "3", IF(DV52&gt;M52*1.9, "2", IF(OR(DV52&gt;M52*1.4, DV52&gt;(M52+0.2)), "1", "no")))</f>
        <v>1</v>
      </c>
      <c r="DZ52" t="s">
        <v>181</v>
      </c>
      <c r="EA52" t="s">
        <v>197</v>
      </c>
      <c r="EB52" t="s">
        <v>184</v>
      </c>
      <c r="EC52">
        <v>1000</v>
      </c>
      <c r="ED52" t="s">
        <v>198</v>
      </c>
      <c r="EE52" t="b">
        <v>0</v>
      </c>
      <c r="EF52">
        <v>25.5</v>
      </c>
      <c r="EG52">
        <v>19.600000000000001</v>
      </c>
      <c r="EH52">
        <v>11.1</v>
      </c>
      <c r="EI52">
        <v>9.8000000000000007</v>
      </c>
      <c r="EJ52">
        <v>13.6</v>
      </c>
      <c r="EK52">
        <v>9.6999999999999993</v>
      </c>
      <c r="EL52" t="b">
        <v>0</v>
      </c>
      <c r="EM52" t="b">
        <v>0</v>
      </c>
      <c r="EN52" t="b">
        <v>0</v>
      </c>
      <c r="EO52" t="b">
        <v>0</v>
      </c>
      <c r="EP52" t="b">
        <v>0</v>
      </c>
      <c r="EQ52" t="b">
        <v>0</v>
      </c>
      <c r="ER52" t="b">
        <v>0</v>
      </c>
      <c r="ES52" s="30">
        <f t="shared" si="14"/>
        <v>14.883333333333333</v>
      </c>
      <c r="ET52" s="30">
        <f t="shared" si="15"/>
        <v>14.883333333333333</v>
      </c>
      <c r="EU52" s="30">
        <f t="shared" si="16"/>
        <v>14.883333333333333</v>
      </c>
      <c r="EV52" s="30" t="s">
        <v>181</v>
      </c>
      <c r="EW52" t="s">
        <v>197</v>
      </c>
      <c r="EX52" t="s">
        <v>197</v>
      </c>
      <c r="EY52" s="30" t="s">
        <v>197</v>
      </c>
      <c r="EZ52" s="30" t="s">
        <v>181</v>
      </c>
      <c r="FA52" s="30" t="s">
        <v>181</v>
      </c>
      <c r="FB52" s="34">
        <v>2</v>
      </c>
      <c r="FC52" s="30" t="s">
        <v>181</v>
      </c>
      <c r="FD52" s="30" t="s">
        <v>181</v>
      </c>
      <c r="FE52" s="30" t="s">
        <v>199</v>
      </c>
      <c r="FF52">
        <v>3</v>
      </c>
      <c r="FG52" s="30" t="s">
        <v>181</v>
      </c>
      <c r="FH52" s="30" t="s">
        <v>197</v>
      </c>
      <c r="FI52" s="30" t="s">
        <v>197</v>
      </c>
      <c r="FJ52" s="30" t="s">
        <v>181</v>
      </c>
      <c r="FK52" s="30" t="s">
        <v>181</v>
      </c>
      <c r="FL52" s="30" t="s">
        <v>181</v>
      </c>
      <c r="FM52" s="30" t="s">
        <v>181</v>
      </c>
      <c r="FN52" s="30" t="s">
        <v>181</v>
      </c>
      <c r="FO52" s="30" t="s">
        <v>181</v>
      </c>
      <c r="FP52" s="30" t="s">
        <v>181</v>
      </c>
      <c r="FQ52" s="30" t="s">
        <v>181</v>
      </c>
      <c r="FR52">
        <v>8</v>
      </c>
      <c r="FS52" s="30" t="s">
        <v>199</v>
      </c>
      <c r="FT52" s="30" t="s">
        <v>181</v>
      </c>
      <c r="FU52">
        <f t="shared" si="17"/>
        <v>0</v>
      </c>
      <c r="FV52">
        <f t="shared" si="18"/>
        <v>0</v>
      </c>
    </row>
    <row r="53" spans="1:178" ht="15.5" x14ac:dyDescent="0.35">
      <c r="A53" s="26">
        <v>2869</v>
      </c>
      <c r="B53" t="s">
        <v>200</v>
      </c>
      <c r="C53" t="s">
        <v>201</v>
      </c>
      <c r="D53" s="28">
        <v>61.363888888888887</v>
      </c>
      <c r="E53" s="28">
        <v>1</v>
      </c>
      <c r="F53">
        <v>70</v>
      </c>
      <c r="G53">
        <v>175</v>
      </c>
      <c r="H53" s="28">
        <f t="shared" si="0"/>
        <v>22.857142857142858</v>
      </c>
      <c r="I53" s="29">
        <f t="shared" si="1"/>
        <v>1.8481430181213474</v>
      </c>
      <c r="J53" s="30">
        <v>2.2000000000000002</v>
      </c>
      <c r="K53">
        <v>136</v>
      </c>
      <c r="L53" t="s">
        <v>180</v>
      </c>
      <c r="M53" s="29">
        <v>1.23</v>
      </c>
      <c r="N53" s="30">
        <v>2.9</v>
      </c>
      <c r="O53" s="29">
        <v>1.32</v>
      </c>
      <c r="P53">
        <f t="shared" si="2"/>
        <v>1.23</v>
      </c>
      <c r="Q53">
        <f t="shared" si="2"/>
        <v>2.9</v>
      </c>
      <c r="R53">
        <f t="shared" si="2"/>
        <v>1.32</v>
      </c>
      <c r="S53" s="31">
        <f t="shared" si="19"/>
        <v>16</v>
      </c>
      <c r="T53" t="s">
        <v>181</v>
      </c>
      <c r="U53" t="s">
        <v>181</v>
      </c>
      <c r="V53" t="s">
        <v>182</v>
      </c>
      <c r="W53" t="s">
        <v>181</v>
      </c>
      <c r="X53" t="s">
        <v>184</v>
      </c>
      <c r="Y53" t="s">
        <v>183</v>
      </c>
      <c r="Z53" t="s">
        <v>184</v>
      </c>
      <c r="AA53" t="s">
        <v>181</v>
      </c>
      <c r="AB53" t="s">
        <v>181</v>
      </c>
      <c r="AC53">
        <v>0</v>
      </c>
      <c r="AD53" s="32">
        <v>43237</v>
      </c>
      <c r="AE53">
        <v>606</v>
      </c>
      <c r="AG53">
        <v>0</v>
      </c>
      <c r="AH53" s="27">
        <v>43237</v>
      </c>
      <c r="AI53" s="33">
        <v>606</v>
      </c>
      <c r="AJ53" s="27"/>
      <c r="AK53" t="s">
        <v>42</v>
      </c>
      <c r="AL53" t="s">
        <v>181</v>
      </c>
      <c r="AM53" t="s">
        <v>181</v>
      </c>
      <c r="AN53" t="s">
        <v>181</v>
      </c>
      <c r="AO53" t="s">
        <v>181</v>
      </c>
      <c r="AP53" t="s">
        <v>181</v>
      </c>
      <c r="AQ53" t="s">
        <v>184</v>
      </c>
      <c r="AR53" t="s">
        <v>181</v>
      </c>
      <c r="AS53" t="s">
        <v>181</v>
      </c>
      <c r="AT53" t="s">
        <v>181</v>
      </c>
      <c r="AU53" t="s">
        <v>181</v>
      </c>
      <c r="AV53" t="s">
        <v>181</v>
      </c>
      <c r="AW53" s="27">
        <v>13725</v>
      </c>
      <c r="AX53" s="28">
        <v>79.136111111111106</v>
      </c>
      <c r="AY53" s="28" t="s">
        <v>185</v>
      </c>
      <c r="AZ53" s="28" t="s">
        <v>186</v>
      </c>
      <c r="BA53" s="28" t="s">
        <v>178</v>
      </c>
      <c r="BB53" s="28" t="s">
        <v>187</v>
      </c>
      <c r="BC53" s="28" t="s">
        <v>201</v>
      </c>
      <c r="BD53" s="28" t="s">
        <v>188</v>
      </c>
      <c r="BE53" s="28" t="s">
        <v>189</v>
      </c>
      <c r="BF53" t="s">
        <v>190</v>
      </c>
      <c r="BG53" s="28" t="s">
        <v>181</v>
      </c>
      <c r="BH53" s="28" t="s">
        <v>180</v>
      </c>
      <c r="BI53">
        <v>67</v>
      </c>
      <c r="BJ53">
        <v>150</v>
      </c>
      <c r="BK53" s="28">
        <f t="shared" si="3"/>
        <v>29.777777777777779</v>
      </c>
      <c r="BL53" s="29">
        <f t="shared" si="4"/>
        <v>1.6222369068074944</v>
      </c>
      <c r="BM53">
        <v>148</v>
      </c>
      <c r="BN53" s="29">
        <v>0.5</v>
      </c>
      <c r="BO53">
        <v>5</v>
      </c>
      <c r="BP53" t="s">
        <v>181</v>
      </c>
      <c r="BQ53">
        <v>0</v>
      </c>
      <c r="BR53" t="s">
        <v>184</v>
      </c>
      <c r="BS53" t="s">
        <v>191</v>
      </c>
      <c r="BT53">
        <v>0</v>
      </c>
      <c r="BU53">
        <v>0</v>
      </c>
      <c r="BV53" t="s">
        <v>192</v>
      </c>
      <c r="BW53">
        <v>0</v>
      </c>
      <c r="BX53">
        <v>0</v>
      </c>
      <c r="BY53" t="s">
        <v>418</v>
      </c>
      <c r="BZ53" t="s">
        <v>419</v>
      </c>
      <c r="CA53" t="s">
        <v>205</v>
      </c>
      <c r="CB53">
        <v>0</v>
      </c>
      <c r="CC53">
        <v>0</v>
      </c>
      <c r="CD53">
        <f t="shared" si="5"/>
        <v>1266</v>
      </c>
      <c r="CE53">
        <f>SUM((IF(D53&lt;40.1,0,(IF(D53&gt;60,3,1)))),(IF(S53&lt;15.1,0,IF(15&lt;S53&lt;25.1,6,IF(25&lt;S53&lt;35.1,11,16)))),(IF(E53=1,0,5)),(IF(CQ53&lt;601,0,1)),(IF(AX53&lt;40.1,0,(IF(AX53&gt;60,2,1)))))</f>
        <v>21</v>
      </c>
      <c r="CF53">
        <f>(IF(AX53&gt;70,3,0))+(IF(10&lt;AX53&lt;20,-2,0))+(IF(BD53="Cerebrovascular",2,0))+(IF(BN53&gt;1.5,2,0))+(IF(CQ53&lt;360,-3,0))+(IF(D53&gt;70,4,0))+(IF(H53&gt;35,2,0))+(IF(E53=2,9,0))+(IF(E53=3,14,0))+(IF(T53="yes",2,0))+(IF(J53&lt;2,2,0))+(IF(U53="yes",3,0))+(IF(V53="hospital",3,0))+(IF(V53="ICU",6,0))+(IF(S53&gt;29,4,0))+(IF(W53="yes",9,0))+(IF(X53="yes",2,0))+(IF(AA53="yes",5,0))+(IF(AB53="yes",6,0))+(IF(Z53="yes",3,0))</f>
        <v>10</v>
      </c>
      <c r="CG53" s="29">
        <f>EXP((IF(39&lt;AX53&lt;50,0.154,0))+(IF(49&lt;AX53&lt;60,0.274,0))+(IF(59&lt;AX53&lt;70,0.424,0))+(IF(AX53&gt;69,0.501,0))+(IF(BD53="anoxia",0.079,0))+(IF(BD53="Cerebrovascular",0.145,0))+(IF(BD53="other",0.184,0))+(IF(BB53="African",0.176,0))+(IF(BB53="Other",0.126,0))+(IF(AY53="DCD",0.411,0))+(IF(AZ53="other",0.422,0))+(0.066*((170-BJ53)/10)+(IF(BE53="regional",0.105,0.244))+(0.01*(CQ53/60))))</f>
        <v>2.5965059261660053</v>
      </c>
      <c r="CH53">
        <v>38</v>
      </c>
      <c r="CI53">
        <v>3</v>
      </c>
      <c r="CJ53">
        <v>242</v>
      </c>
      <c r="CK53">
        <v>70</v>
      </c>
      <c r="CL53">
        <v>35</v>
      </c>
      <c r="CM53">
        <v>39</v>
      </c>
      <c r="CN53">
        <v>25</v>
      </c>
      <c r="CO53" t="s">
        <v>196</v>
      </c>
      <c r="CP53">
        <v>27</v>
      </c>
      <c r="CQ53" s="28">
        <f t="shared" si="22"/>
        <v>427</v>
      </c>
      <c r="CR53">
        <f t="shared" si="7"/>
        <v>25</v>
      </c>
      <c r="CS53">
        <f t="shared" si="8"/>
        <v>63</v>
      </c>
      <c r="CT53">
        <f t="shared" si="9"/>
        <v>452</v>
      </c>
      <c r="CU53">
        <v>2000</v>
      </c>
      <c r="CV53">
        <v>3000</v>
      </c>
      <c r="CW53">
        <v>9900</v>
      </c>
      <c r="CX53">
        <v>2000</v>
      </c>
      <c r="CY53">
        <v>297</v>
      </c>
      <c r="CZ53">
        <v>2.6</v>
      </c>
      <c r="DA53">
        <v>13</v>
      </c>
      <c r="DB53">
        <v>78</v>
      </c>
      <c r="DC53">
        <v>66</v>
      </c>
      <c r="DD53" s="28">
        <f t="shared" si="10"/>
        <v>15.384615384615387</v>
      </c>
      <c r="DF53" t="str">
        <f t="shared" si="11"/>
        <v>no</v>
      </c>
      <c r="DG53" t="s">
        <v>181</v>
      </c>
      <c r="DH53">
        <v>14</v>
      </c>
      <c r="DI53">
        <v>9.1999999999999993</v>
      </c>
      <c r="DJ53">
        <v>1.4</v>
      </c>
      <c r="DK53">
        <v>7.9</v>
      </c>
      <c r="DL53">
        <v>2.7</v>
      </c>
      <c r="DM53">
        <v>4.3</v>
      </c>
      <c r="DN53">
        <v>20.100000000000001</v>
      </c>
      <c r="DO53">
        <v>1500</v>
      </c>
      <c r="DP53" s="29">
        <f>((DO53/1000)*100)/F53</f>
        <v>2.1428571428571428</v>
      </c>
      <c r="DQ53">
        <v>495</v>
      </c>
      <c r="DR53">
        <v>175</v>
      </c>
      <c r="DS53">
        <v>1.6</v>
      </c>
      <c r="DT53">
        <v>0.95</v>
      </c>
      <c r="DU53">
        <v>1.47</v>
      </c>
      <c r="DV53">
        <v>1.47</v>
      </c>
      <c r="DW53" t="str">
        <f t="shared" si="12"/>
        <v>no</v>
      </c>
      <c r="DX53" t="str">
        <f t="shared" si="23"/>
        <v>no</v>
      </c>
      <c r="DY53" t="str">
        <f>IF(OR(DV53&gt;M53*2.9, DV53 &gt; 3.9, FD53="yes"), "3", IF(DV53&gt;M53*1.9, "2", IF(OR(DV53&gt;M53*1.4, DV53&gt;(M53+0.2)), "1", "no")))</f>
        <v>1</v>
      </c>
      <c r="DZ53" t="s">
        <v>184</v>
      </c>
      <c r="EA53" t="s">
        <v>263</v>
      </c>
      <c r="EB53" t="s">
        <v>184</v>
      </c>
      <c r="EC53">
        <v>1000</v>
      </c>
      <c r="ED53" t="s">
        <v>198</v>
      </c>
      <c r="EE53" t="b">
        <v>0</v>
      </c>
      <c r="EF53">
        <v>5.3</v>
      </c>
      <c r="EG53">
        <v>5</v>
      </c>
      <c r="EH53">
        <v>5.4</v>
      </c>
      <c r="EI53">
        <v>13.7</v>
      </c>
      <c r="EJ53">
        <v>19.2</v>
      </c>
      <c r="EK53">
        <v>11.9</v>
      </c>
      <c r="EL53" t="b">
        <v>0</v>
      </c>
      <c r="EM53" t="b">
        <v>0</v>
      </c>
      <c r="EN53" t="b">
        <v>0</v>
      </c>
      <c r="EO53" t="b">
        <v>0</v>
      </c>
      <c r="EP53" t="b">
        <v>0</v>
      </c>
      <c r="EQ53" t="b">
        <v>0</v>
      </c>
      <c r="ER53" t="b">
        <v>0</v>
      </c>
      <c r="ES53" s="30">
        <f t="shared" si="14"/>
        <v>10.083333333333332</v>
      </c>
      <c r="ET53" s="30">
        <f t="shared" si="15"/>
        <v>10.083333333333332</v>
      </c>
      <c r="EU53" s="30">
        <f t="shared" si="16"/>
        <v>10.083333333333332</v>
      </c>
      <c r="EV53" s="30" t="s">
        <v>181</v>
      </c>
      <c r="EW53" t="s">
        <v>197</v>
      </c>
      <c r="EX53" t="s">
        <v>197</v>
      </c>
      <c r="EY53" s="30" t="s">
        <v>197</v>
      </c>
      <c r="EZ53" s="30" t="s">
        <v>181</v>
      </c>
      <c r="FA53" s="30" t="s">
        <v>181</v>
      </c>
      <c r="FB53" s="34">
        <v>1</v>
      </c>
      <c r="FC53" s="30" t="s">
        <v>181</v>
      </c>
      <c r="FD53" s="30" t="s">
        <v>181</v>
      </c>
      <c r="FE53" s="30" t="s">
        <v>199</v>
      </c>
      <c r="FF53">
        <v>3</v>
      </c>
      <c r="FG53" s="30" t="s">
        <v>181</v>
      </c>
      <c r="FH53" s="30" t="s">
        <v>197</v>
      </c>
      <c r="FI53" s="30" t="s">
        <v>197</v>
      </c>
      <c r="FJ53" s="30" t="s">
        <v>181</v>
      </c>
      <c r="FK53" s="30" t="s">
        <v>181</v>
      </c>
      <c r="FL53" s="30" t="s">
        <v>181</v>
      </c>
      <c r="FM53" s="30" t="s">
        <v>181</v>
      </c>
      <c r="FN53" s="30" t="s">
        <v>181</v>
      </c>
      <c r="FO53" s="30" t="s">
        <v>181</v>
      </c>
      <c r="FP53" s="30" t="s">
        <v>181</v>
      </c>
      <c r="FQ53" s="30" t="s">
        <v>181</v>
      </c>
      <c r="FR53">
        <v>8</v>
      </c>
      <c r="FS53" s="30" t="s">
        <v>199</v>
      </c>
      <c r="FT53" s="30" t="s">
        <v>181</v>
      </c>
      <c r="FU53">
        <f t="shared" si="17"/>
        <v>0</v>
      </c>
      <c r="FV53">
        <f t="shared" si="18"/>
        <v>0</v>
      </c>
    </row>
    <row r="54" spans="1:178" ht="15.5" x14ac:dyDescent="0.35">
      <c r="A54" s="26">
        <v>2870</v>
      </c>
      <c r="B54" t="s">
        <v>200</v>
      </c>
      <c r="C54" t="s">
        <v>179</v>
      </c>
      <c r="D54" s="28">
        <v>61.56666666666667</v>
      </c>
      <c r="E54" s="28">
        <v>1</v>
      </c>
      <c r="F54">
        <v>67</v>
      </c>
      <c r="G54">
        <v>175</v>
      </c>
      <c r="H54" s="28">
        <f t="shared" si="0"/>
        <v>21.877551020408163</v>
      </c>
      <c r="I54" s="29">
        <f t="shared" si="1"/>
        <v>1.8140560437799147</v>
      </c>
      <c r="J54" s="30">
        <v>4</v>
      </c>
      <c r="K54">
        <v>143</v>
      </c>
      <c r="L54" t="s">
        <v>180</v>
      </c>
      <c r="M54" s="29">
        <v>0.95</v>
      </c>
      <c r="N54" s="30">
        <v>0.4</v>
      </c>
      <c r="O54" s="29">
        <v>1.18</v>
      </c>
      <c r="P54">
        <f t="shared" si="2"/>
        <v>1</v>
      </c>
      <c r="Q54">
        <f t="shared" si="2"/>
        <v>1</v>
      </c>
      <c r="R54">
        <f t="shared" si="2"/>
        <v>1.18</v>
      </c>
      <c r="S54" s="31">
        <f t="shared" si="19"/>
        <v>8</v>
      </c>
      <c r="T54" t="s">
        <v>181</v>
      </c>
      <c r="U54" t="s">
        <v>181</v>
      </c>
      <c r="V54" t="s">
        <v>182</v>
      </c>
      <c r="W54" t="s">
        <v>181</v>
      </c>
      <c r="X54" t="s">
        <v>181</v>
      </c>
      <c r="Y54" t="s">
        <v>183</v>
      </c>
      <c r="Z54" t="s">
        <v>181</v>
      </c>
      <c r="AA54" t="s">
        <v>181</v>
      </c>
      <c r="AB54" t="s">
        <v>181</v>
      </c>
      <c r="AC54">
        <v>0</v>
      </c>
      <c r="AD54" s="27">
        <v>43222</v>
      </c>
      <c r="AE54">
        <v>590</v>
      </c>
      <c r="AG54">
        <v>0</v>
      </c>
      <c r="AH54" s="27">
        <v>43222</v>
      </c>
      <c r="AI54" s="33">
        <v>590</v>
      </c>
      <c r="AJ54" s="27"/>
      <c r="AK54" t="s">
        <v>233</v>
      </c>
      <c r="AL54" t="s">
        <v>184</v>
      </c>
      <c r="AM54" t="s">
        <v>184</v>
      </c>
      <c r="AN54" t="s">
        <v>181</v>
      </c>
      <c r="AO54" t="s">
        <v>181</v>
      </c>
      <c r="AP54" t="s">
        <v>181</v>
      </c>
      <c r="AQ54" t="s">
        <v>181</v>
      </c>
      <c r="AR54" t="s">
        <v>181</v>
      </c>
      <c r="AS54" t="s">
        <v>181</v>
      </c>
      <c r="AT54" t="s">
        <v>181</v>
      </c>
      <c r="AU54" t="s">
        <v>181</v>
      </c>
      <c r="AV54" t="s">
        <v>181</v>
      </c>
      <c r="AW54" s="27">
        <v>32473</v>
      </c>
      <c r="AX54" s="28">
        <v>27.81388888888889</v>
      </c>
      <c r="AY54" s="28" t="s">
        <v>185</v>
      </c>
      <c r="AZ54" s="28" t="s">
        <v>186</v>
      </c>
      <c r="BA54" s="28" t="s">
        <v>200</v>
      </c>
      <c r="BB54" s="28" t="s">
        <v>187</v>
      </c>
      <c r="BC54" s="28" t="s">
        <v>179</v>
      </c>
      <c r="BD54" s="28" t="s">
        <v>220</v>
      </c>
      <c r="BE54" s="28" t="s">
        <v>202</v>
      </c>
      <c r="BF54" t="s">
        <v>190</v>
      </c>
      <c r="BG54" s="28" t="s">
        <v>181</v>
      </c>
      <c r="BH54" s="28" t="s">
        <v>180</v>
      </c>
      <c r="BI54">
        <v>75</v>
      </c>
      <c r="BJ54">
        <v>174</v>
      </c>
      <c r="BK54" s="28">
        <f t="shared" si="3"/>
        <v>24.772096710265558</v>
      </c>
      <c r="BL54" s="29">
        <f t="shared" si="4"/>
        <v>1.8952458991514698</v>
      </c>
      <c r="BM54">
        <v>156</v>
      </c>
      <c r="BN54" s="29">
        <v>0.9</v>
      </c>
      <c r="BO54">
        <v>2</v>
      </c>
      <c r="BP54" t="s">
        <v>181</v>
      </c>
      <c r="BQ54">
        <v>0</v>
      </c>
      <c r="BR54" t="s">
        <v>184</v>
      </c>
      <c r="BS54" t="s">
        <v>191</v>
      </c>
      <c r="BT54">
        <v>0</v>
      </c>
      <c r="BU54">
        <v>0</v>
      </c>
      <c r="BV54" t="s">
        <v>192</v>
      </c>
      <c r="BW54">
        <v>0</v>
      </c>
      <c r="BX54">
        <v>0</v>
      </c>
      <c r="BY54" t="s">
        <v>420</v>
      </c>
      <c r="BZ54" t="s">
        <v>421</v>
      </c>
      <c r="CA54" t="s">
        <v>205</v>
      </c>
      <c r="CB54">
        <v>0</v>
      </c>
      <c r="CC54">
        <v>0</v>
      </c>
      <c r="CD54">
        <f t="shared" si="5"/>
        <v>223</v>
      </c>
      <c r="CE54">
        <f>SUM((IF(D54&lt;40.1,0,(IF(D54&gt;60,3,1)))),(IF(S54&lt;15.1,0,IF(15&lt;S54&lt;25.1,6,IF(25&lt;S54&lt;35.1,11,16)))),(IF(E54=1,0,5)),(IF(CQ54&lt;601,0,1)),(IF(AX54&lt;40.1,0,(IF(AX54&gt;60,2,1)))))</f>
        <v>3</v>
      </c>
      <c r="CF54">
        <f>(IF(AX54&gt;70,3,0))+(IF(10&lt;AX54&lt;20,-2,0))+(IF(BD54="Cerebrovascular",2,0))+(IF(BN54&gt;1.5,2,0))+(IF(CQ54&lt;360,-3,0))+(IF(D54&gt;70,4,0))+(IF(H54&gt;35,2,0))+(IF(E54=2,9,0))+(IF(E54=3,14,0))+(IF(T54="yes",2,0))+(IF(J54&lt;2,2,0))+(IF(U54="yes",3,0))+(IF(V54="hospital",3,0))+(IF(V54="ICU",6,0))+(IF(S54&gt;29,4,0))+(IF(W54="yes",9,0))+(IF(X54="yes",2,0))+(IF(AA54="yes",5,0))+(IF(AB54="yes",6,0))+(IF(Z54="yes",3,0))</f>
        <v>0</v>
      </c>
      <c r="CG54" s="29">
        <f>EXP((IF(39&lt;AX54&lt;50,0.154,0))+(IF(49&lt;AX54&lt;60,0.274,0))+(IF(59&lt;AX54&lt;70,0.424,0))+(IF(AX54&gt;69,0.501,0))+(IF(BD54="anoxia",0.079,0))+(IF(BD54="Cerebrovascular",0.145,0))+(IF(BD54="other",0.184,0))+(IF(BB54="African",0.176,0))+(IF(BB54="Other",0.126,0))+(IF(AY54="DCD",0.411,0))+(IF(AZ54="other",0.422,0))+(0.066*((170-BJ54)/10)+(IF(BE54="regional",0.105,0.244))+(0.01*(CQ54/60))))</f>
        <v>1.3372295851233538</v>
      </c>
      <c r="CH54">
        <v>35</v>
      </c>
      <c r="CI54">
        <v>25</v>
      </c>
      <c r="CJ54">
        <v>281</v>
      </c>
      <c r="CK54">
        <v>94</v>
      </c>
      <c r="CL54">
        <v>2</v>
      </c>
      <c r="CM54">
        <v>1</v>
      </c>
      <c r="CN54">
        <v>23</v>
      </c>
      <c r="CO54" t="s">
        <v>196</v>
      </c>
      <c r="CP54">
        <v>24</v>
      </c>
      <c r="CQ54" s="28">
        <f t="shared" si="22"/>
        <v>438</v>
      </c>
      <c r="CR54">
        <f t="shared" si="7"/>
        <v>23</v>
      </c>
      <c r="CS54">
        <f t="shared" si="8"/>
        <v>58</v>
      </c>
      <c r="CT54">
        <f t="shared" si="9"/>
        <v>461</v>
      </c>
      <c r="CU54">
        <v>0</v>
      </c>
      <c r="CV54">
        <v>500</v>
      </c>
      <c r="CW54">
        <v>11400</v>
      </c>
      <c r="CX54">
        <v>2000</v>
      </c>
      <c r="CY54">
        <v>300</v>
      </c>
      <c r="CZ54">
        <v>2.2999999999999998</v>
      </c>
      <c r="DA54">
        <v>14</v>
      </c>
      <c r="DB54">
        <v>85</v>
      </c>
      <c r="DC54">
        <v>66</v>
      </c>
      <c r="DD54" s="28">
        <f t="shared" si="10"/>
        <v>22.352941176470594</v>
      </c>
      <c r="DF54" t="str">
        <f t="shared" si="11"/>
        <v>no</v>
      </c>
      <c r="DG54" t="s">
        <v>422</v>
      </c>
      <c r="DH54">
        <v>13</v>
      </c>
      <c r="DI54">
        <v>8.9</v>
      </c>
      <c r="DJ54">
        <v>0.7</v>
      </c>
      <c r="DK54">
        <v>9.1999999999999993</v>
      </c>
      <c r="DL54">
        <v>7</v>
      </c>
      <c r="DM54" t="s">
        <v>197</v>
      </c>
      <c r="DN54" t="s">
        <v>197</v>
      </c>
      <c r="DO54">
        <v>1720</v>
      </c>
      <c r="DP54" s="29">
        <f>((DO54/1000)*100)/F54</f>
        <v>2.5671641791044775</v>
      </c>
      <c r="DQ54">
        <v>4059</v>
      </c>
      <c r="DR54">
        <v>1075</v>
      </c>
      <c r="DS54">
        <v>3.7</v>
      </c>
      <c r="DT54">
        <v>1.1399999999999999</v>
      </c>
      <c r="DU54">
        <v>1</v>
      </c>
      <c r="DV54">
        <v>1</v>
      </c>
      <c r="DW54" t="str">
        <f t="shared" si="12"/>
        <v>yes</v>
      </c>
      <c r="DX54" t="str">
        <f t="shared" si="23"/>
        <v>moderate</v>
      </c>
      <c r="DY54" t="str">
        <f>IF(OR(DV54&gt;M54*2.9, DV54 &gt; 3.9, FD54="yes"), "3", IF(DV54&gt;M54*1.9, "2", IF(OR(DV54&gt;M54*1.4, DV54&gt;(M54+0.2)), "1", "no")))</f>
        <v>no</v>
      </c>
      <c r="DZ54" t="s">
        <v>181</v>
      </c>
      <c r="EA54" t="s">
        <v>197</v>
      </c>
      <c r="EB54" t="s">
        <v>184</v>
      </c>
      <c r="EC54">
        <v>1000</v>
      </c>
      <c r="ED54" t="s">
        <v>198</v>
      </c>
      <c r="EE54">
        <v>10.9</v>
      </c>
      <c r="EF54">
        <v>22</v>
      </c>
      <c r="EG54">
        <v>16.100000000000001</v>
      </c>
      <c r="EH54">
        <v>9.3000000000000007</v>
      </c>
      <c r="EI54">
        <v>4.7</v>
      </c>
      <c r="EJ54">
        <v>3.8</v>
      </c>
      <c r="EK54">
        <v>4.5999999999999996</v>
      </c>
      <c r="EL54">
        <v>8.4</v>
      </c>
      <c r="EM54" t="b">
        <v>0</v>
      </c>
      <c r="EN54" t="b">
        <v>0</v>
      </c>
      <c r="EO54" t="b">
        <v>0</v>
      </c>
      <c r="EP54" t="b">
        <v>0</v>
      </c>
      <c r="EQ54" t="b">
        <v>0</v>
      </c>
      <c r="ER54" t="b">
        <v>0</v>
      </c>
      <c r="ES54" s="30">
        <f t="shared" si="14"/>
        <v>10.199999999999999</v>
      </c>
      <c r="ET54" s="30">
        <f t="shared" si="15"/>
        <v>9.9749999999999996</v>
      </c>
      <c r="EU54" s="30">
        <f t="shared" si="16"/>
        <v>9.9749999999999996</v>
      </c>
      <c r="EV54" s="30" t="s">
        <v>181</v>
      </c>
      <c r="EW54" t="s">
        <v>197</v>
      </c>
      <c r="EX54" t="s">
        <v>197</v>
      </c>
      <c r="EY54" s="30" t="s">
        <v>197</v>
      </c>
      <c r="EZ54" s="30" t="s">
        <v>181</v>
      </c>
      <c r="FA54" s="30" t="s">
        <v>181</v>
      </c>
      <c r="FB54" s="34">
        <v>2</v>
      </c>
      <c r="FC54" s="30" t="s">
        <v>181</v>
      </c>
      <c r="FD54" s="30" t="s">
        <v>181</v>
      </c>
      <c r="FE54" s="30" t="s">
        <v>423</v>
      </c>
      <c r="FF54">
        <v>3</v>
      </c>
      <c r="FG54" s="30" t="s">
        <v>181</v>
      </c>
      <c r="FH54" s="30" t="s">
        <v>197</v>
      </c>
      <c r="FI54" s="30" t="s">
        <v>197</v>
      </c>
      <c r="FJ54" s="30" t="s">
        <v>181</v>
      </c>
      <c r="FK54" s="30" t="s">
        <v>181</v>
      </c>
      <c r="FL54" s="30" t="s">
        <v>181</v>
      </c>
      <c r="FM54" s="30" t="s">
        <v>181</v>
      </c>
      <c r="FN54" s="30" t="s">
        <v>181</v>
      </c>
      <c r="FO54" s="30" t="s">
        <v>181</v>
      </c>
      <c r="FP54" s="30" t="s">
        <v>181</v>
      </c>
      <c r="FQ54" s="30" t="s">
        <v>181</v>
      </c>
      <c r="FR54">
        <v>9</v>
      </c>
      <c r="FS54" s="30" t="s">
        <v>199</v>
      </c>
      <c r="FT54" s="30" t="s">
        <v>181</v>
      </c>
      <c r="FU54">
        <f t="shared" si="17"/>
        <v>0</v>
      </c>
      <c r="FV54">
        <f t="shared" si="18"/>
        <v>0</v>
      </c>
    </row>
    <row r="55" spans="1:178" ht="15.5" x14ac:dyDescent="0.35">
      <c r="A55" s="26">
        <v>2871</v>
      </c>
      <c r="B55" t="s">
        <v>200</v>
      </c>
      <c r="C55" t="s">
        <v>252</v>
      </c>
      <c r="D55" s="28">
        <v>55.4</v>
      </c>
      <c r="E55" s="28">
        <v>1</v>
      </c>
      <c r="F55">
        <v>84</v>
      </c>
      <c r="G55">
        <v>168</v>
      </c>
      <c r="H55" s="28">
        <f t="shared" si="0"/>
        <v>29.761904761904763</v>
      </c>
      <c r="I55" s="29">
        <f t="shared" si="1"/>
        <v>1.9388055286985868</v>
      </c>
      <c r="J55" s="30">
        <v>4.3</v>
      </c>
      <c r="K55">
        <v>141</v>
      </c>
      <c r="L55" t="s">
        <v>180</v>
      </c>
      <c r="M55" s="29">
        <v>0.74</v>
      </c>
      <c r="N55" s="30">
        <v>4.3</v>
      </c>
      <c r="O55" s="29">
        <v>1.28</v>
      </c>
      <c r="P55">
        <f t="shared" si="2"/>
        <v>1</v>
      </c>
      <c r="Q55">
        <f t="shared" si="2"/>
        <v>4.3</v>
      </c>
      <c r="R55">
        <f t="shared" si="2"/>
        <v>1.28</v>
      </c>
      <c r="S55" s="31">
        <f t="shared" si="19"/>
        <v>15</v>
      </c>
      <c r="T55" t="s">
        <v>181</v>
      </c>
      <c r="U55" t="s">
        <v>181</v>
      </c>
      <c r="V55" t="s">
        <v>182</v>
      </c>
      <c r="W55" t="s">
        <v>181</v>
      </c>
      <c r="X55" t="s">
        <v>181</v>
      </c>
      <c r="Y55" t="s">
        <v>183</v>
      </c>
      <c r="Z55" t="s">
        <v>181</v>
      </c>
      <c r="AA55" t="s">
        <v>181</v>
      </c>
      <c r="AB55" t="s">
        <v>181</v>
      </c>
      <c r="AC55">
        <v>0</v>
      </c>
      <c r="AD55" s="32">
        <v>43251</v>
      </c>
      <c r="AE55">
        <v>617</v>
      </c>
      <c r="AG55">
        <v>0</v>
      </c>
      <c r="AH55" s="27">
        <v>43251</v>
      </c>
      <c r="AI55" s="33">
        <v>617</v>
      </c>
      <c r="AJ55" s="27"/>
      <c r="AK55" t="s">
        <v>233</v>
      </c>
      <c r="AL55" t="s">
        <v>184</v>
      </c>
      <c r="AM55" t="s">
        <v>184</v>
      </c>
      <c r="AN55" t="s">
        <v>181</v>
      </c>
      <c r="AO55" t="s">
        <v>181</v>
      </c>
      <c r="AP55" t="s">
        <v>181</v>
      </c>
      <c r="AQ55" t="s">
        <v>181</v>
      </c>
      <c r="AR55" t="s">
        <v>181</v>
      </c>
      <c r="AS55" t="s">
        <v>181</v>
      </c>
      <c r="AT55" t="s">
        <v>181</v>
      </c>
      <c r="AU55" t="s">
        <v>181</v>
      </c>
      <c r="AV55" t="s">
        <v>181</v>
      </c>
      <c r="AW55" s="27">
        <v>14145</v>
      </c>
      <c r="AX55" s="28">
        <v>77.99722222222222</v>
      </c>
      <c r="AY55" s="28" t="s">
        <v>185</v>
      </c>
      <c r="AZ55" s="28" t="s">
        <v>186</v>
      </c>
      <c r="BA55" s="28" t="s">
        <v>200</v>
      </c>
      <c r="BB55" s="28" t="s">
        <v>187</v>
      </c>
      <c r="BC55" s="28" t="s">
        <v>252</v>
      </c>
      <c r="BD55" s="28" t="s">
        <v>188</v>
      </c>
      <c r="BE55" s="28" t="s">
        <v>189</v>
      </c>
      <c r="BF55" t="s">
        <v>190</v>
      </c>
      <c r="BG55" s="28" t="s">
        <v>181</v>
      </c>
      <c r="BH55" s="28" t="s">
        <v>180</v>
      </c>
      <c r="BI55">
        <v>73</v>
      </c>
      <c r="BJ55">
        <v>173</v>
      </c>
      <c r="BK55" s="28">
        <f t="shared" si="3"/>
        <v>24.391058839252899</v>
      </c>
      <c r="BL55" s="29">
        <f t="shared" si="4"/>
        <v>1.8657865755650409</v>
      </c>
      <c r="BM55">
        <v>144</v>
      </c>
      <c r="BN55" s="29">
        <v>1.01</v>
      </c>
      <c r="BO55">
        <v>2</v>
      </c>
      <c r="BP55" t="s">
        <v>181</v>
      </c>
      <c r="BQ55">
        <v>0</v>
      </c>
      <c r="BR55" t="s">
        <v>181</v>
      </c>
      <c r="BS55" t="s">
        <v>181</v>
      </c>
      <c r="BT55">
        <v>0</v>
      </c>
      <c r="BU55">
        <v>50</v>
      </c>
      <c r="BV55" t="s">
        <v>203</v>
      </c>
      <c r="BW55">
        <v>2</v>
      </c>
      <c r="BX55">
        <v>0</v>
      </c>
      <c r="BY55" t="s">
        <v>424</v>
      </c>
      <c r="BZ55" t="s">
        <v>241</v>
      </c>
      <c r="CA55" t="s">
        <v>205</v>
      </c>
      <c r="CB55">
        <v>0</v>
      </c>
      <c r="CC55">
        <v>0</v>
      </c>
      <c r="CD55">
        <f t="shared" si="5"/>
        <v>1170</v>
      </c>
      <c r="CE55">
        <f>SUM((IF(D55&lt;40.1,0,(IF(D55&gt;60,3,1)))),(IF(S55&lt;15.1,0,IF(15&lt;S55&lt;25.1,6,IF(25&lt;S55&lt;35.1,11,16)))),(IF(E55=1,0,5)),(IF(CQ55&lt;601,0,1)),(IF(AX55&lt;40.1,0,(IF(AX55&gt;60,2,1)))))</f>
        <v>3</v>
      </c>
      <c r="CF55">
        <f>(IF(AX55&gt;70,3,0))+(IF(10&lt;AX55&lt;20,-2,0))+(IF(BD55="Cerebrovascular",2,0))+(IF(BN55&gt;1.5,2,0))+(IF(CQ55&lt;360,-3,0))+(IF(D55&gt;70,4,0))+(IF(H55&gt;35,2,0))+(IF(E55=2,9,0))+(IF(E55=3,14,0))+(IF(T55="yes",2,0))+(IF(J55&lt;2,2,0))+(IF(U55="yes",3,0))+(IF(V55="hospital",3,0))+(IF(V55="ICU",6,0))+(IF(S55&gt;29,4,0))+(IF(W55="yes",9,0))+(IF(X55="yes",2,0))+(IF(AA55="yes",5,0))+(IF(AB55="yes",6,0))+(IF(Z55="yes",3,0))</f>
        <v>2</v>
      </c>
      <c r="CG55" s="29">
        <f>EXP((IF(39&lt;AX55&lt;50,0.154,0))+(IF(49&lt;AX55&lt;60,0.274,0))+(IF(59&lt;AX55&lt;70,0.424,0))+(IF(AX55&gt;69,0.501,0))+(IF(BD55="anoxia",0.079,0))+(IF(BD55="Cerebrovascular",0.145,0))+(IF(BD55="other",0.184,0))+(IF(BB55="African",0.176,0))+(IF(BB55="Other",0.126,0))+(IF(AY55="DCD",0.411,0))+(IF(AZ55="other",0.422,0))+(0.066*((170-BJ55)/10)+(IF(BE55="regional",0.105,0.244))+(0.01*(CQ55/60))))</f>
        <v>2.2034698740276015</v>
      </c>
      <c r="CH55">
        <v>46</v>
      </c>
      <c r="CI55">
        <v>9</v>
      </c>
      <c r="CJ55">
        <v>181</v>
      </c>
      <c r="CK55">
        <v>80</v>
      </c>
      <c r="CL55">
        <v>11</v>
      </c>
      <c r="CM55">
        <v>26</v>
      </c>
      <c r="CN55">
        <v>13</v>
      </c>
      <c r="CO55" t="s">
        <v>196</v>
      </c>
      <c r="CP55">
        <v>44</v>
      </c>
      <c r="CQ55" s="28">
        <f t="shared" si="22"/>
        <v>353</v>
      </c>
      <c r="CR55">
        <f t="shared" si="7"/>
        <v>13</v>
      </c>
      <c r="CS55">
        <f t="shared" si="8"/>
        <v>59</v>
      </c>
      <c r="CT55">
        <f t="shared" si="9"/>
        <v>366</v>
      </c>
      <c r="CU55">
        <v>1250</v>
      </c>
      <c r="CV55">
        <v>1000</v>
      </c>
      <c r="CW55">
        <v>8500</v>
      </c>
      <c r="CX55">
        <v>1250</v>
      </c>
      <c r="CY55">
        <v>257</v>
      </c>
      <c r="CZ55">
        <v>2.5</v>
      </c>
      <c r="DA55">
        <v>12</v>
      </c>
      <c r="DB55">
        <v>81</v>
      </c>
      <c r="DC55">
        <v>70</v>
      </c>
      <c r="DD55" s="28">
        <f t="shared" si="10"/>
        <v>13.580246913580254</v>
      </c>
      <c r="DF55" t="str">
        <f t="shared" si="11"/>
        <v>no</v>
      </c>
      <c r="DG55" t="s">
        <v>181</v>
      </c>
      <c r="DH55">
        <v>16</v>
      </c>
      <c r="DI55">
        <v>11.2</v>
      </c>
      <c r="DJ55">
        <v>1.3</v>
      </c>
      <c r="DK55">
        <v>1.7</v>
      </c>
      <c r="DL55">
        <v>1.7</v>
      </c>
      <c r="DM55">
        <v>11</v>
      </c>
      <c r="DN55">
        <v>22</v>
      </c>
      <c r="DO55">
        <v>1300</v>
      </c>
      <c r="DP55" s="29">
        <f>((DO55/1000)*100)/F55</f>
        <v>1.5476190476190477</v>
      </c>
      <c r="DQ55">
        <v>813</v>
      </c>
      <c r="DR55">
        <v>694</v>
      </c>
      <c r="DS55">
        <v>2.4</v>
      </c>
      <c r="DT55">
        <v>1.21</v>
      </c>
      <c r="DU55">
        <v>1.17</v>
      </c>
      <c r="DV55">
        <v>1.17</v>
      </c>
      <c r="DW55" t="str">
        <f t="shared" si="12"/>
        <v>no</v>
      </c>
      <c r="DX55" t="str">
        <f t="shared" si="23"/>
        <v>no</v>
      </c>
      <c r="DY55" t="str">
        <f>IF(OR(DV55&gt;M55*2.9, DV55 &gt; 3.9, FD55="yes"), "3", IF(DV55&gt;M55*1.9, "2", IF(OR(DV55&gt;M55*1.4, DV55&gt;(M55+0.2)), "1", "no")))</f>
        <v>1</v>
      </c>
      <c r="DZ55" t="s">
        <v>181</v>
      </c>
      <c r="EA55" t="s">
        <v>197</v>
      </c>
      <c r="EB55" t="s">
        <v>184</v>
      </c>
      <c r="EC55">
        <v>1000</v>
      </c>
      <c r="ED55" t="s">
        <v>198</v>
      </c>
      <c r="EE55" t="b">
        <v>0</v>
      </c>
      <c r="EF55">
        <v>13</v>
      </c>
      <c r="EG55">
        <v>11.3</v>
      </c>
      <c r="EH55">
        <v>10</v>
      </c>
      <c r="EI55">
        <v>8.5</v>
      </c>
      <c r="EJ55">
        <v>8.6</v>
      </c>
      <c r="EK55">
        <v>8.6</v>
      </c>
      <c r="EL55">
        <v>8</v>
      </c>
      <c r="EM55" t="b">
        <v>0</v>
      </c>
      <c r="EN55" t="b">
        <v>0</v>
      </c>
      <c r="EO55" t="b">
        <v>0</v>
      </c>
      <c r="EP55" t="b">
        <v>0</v>
      </c>
      <c r="EQ55" t="b">
        <v>0</v>
      </c>
      <c r="ER55" t="b">
        <v>0</v>
      </c>
      <c r="ES55" s="30">
        <f t="shared" si="14"/>
        <v>10</v>
      </c>
      <c r="ET55" s="30">
        <f t="shared" si="15"/>
        <v>9.7142857142857135</v>
      </c>
      <c r="EU55" s="30">
        <f t="shared" si="16"/>
        <v>9.7142857142857135</v>
      </c>
      <c r="EV55" s="30" t="s">
        <v>181</v>
      </c>
      <c r="EW55" t="s">
        <v>197</v>
      </c>
      <c r="EX55" t="s">
        <v>197</v>
      </c>
      <c r="EY55" s="30" t="s">
        <v>197</v>
      </c>
      <c r="EZ55" s="30" t="s">
        <v>181</v>
      </c>
      <c r="FA55" s="30" t="s">
        <v>181</v>
      </c>
      <c r="FB55" s="34">
        <v>2</v>
      </c>
      <c r="FC55" s="30" t="s">
        <v>184</v>
      </c>
      <c r="FD55" s="30" t="s">
        <v>181</v>
      </c>
      <c r="FE55" s="30" t="s">
        <v>199</v>
      </c>
      <c r="FF55">
        <v>2</v>
      </c>
      <c r="FG55" s="30" t="s">
        <v>181</v>
      </c>
      <c r="FH55" s="30" t="s">
        <v>197</v>
      </c>
      <c r="FI55" s="30" t="s">
        <v>197</v>
      </c>
      <c r="FJ55" s="30" t="s">
        <v>181</v>
      </c>
      <c r="FK55" s="30" t="s">
        <v>181</v>
      </c>
      <c r="FL55" s="30" t="s">
        <v>181</v>
      </c>
      <c r="FM55" s="30" t="s">
        <v>181</v>
      </c>
      <c r="FN55" s="30" t="s">
        <v>181</v>
      </c>
      <c r="FO55" s="30" t="s">
        <v>181</v>
      </c>
      <c r="FP55" s="30" t="s">
        <v>181</v>
      </c>
      <c r="FQ55" s="30" t="s">
        <v>181</v>
      </c>
      <c r="FR55">
        <v>8</v>
      </c>
      <c r="FS55" s="30" t="s">
        <v>199</v>
      </c>
      <c r="FT55" s="30" t="s">
        <v>181</v>
      </c>
      <c r="FU55">
        <f t="shared" si="17"/>
        <v>0</v>
      </c>
      <c r="FV55">
        <f t="shared" si="18"/>
        <v>0</v>
      </c>
    </row>
    <row r="56" spans="1:178" ht="15.5" x14ac:dyDescent="0.35">
      <c r="A56" s="26">
        <v>2872</v>
      </c>
      <c r="B56" t="s">
        <v>200</v>
      </c>
      <c r="C56" t="s">
        <v>179</v>
      </c>
      <c r="D56" s="28">
        <v>60.347222222222221</v>
      </c>
      <c r="E56" s="28">
        <v>1</v>
      </c>
      <c r="F56">
        <v>58</v>
      </c>
      <c r="G56">
        <v>170</v>
      </c>
      <c r="H56" s="28">
        <f t="shared" si="0"/>
        <v>20.069204152249135</v>
      </c>
      <c r="I56" s="29">
        <f t="shared" si="1"/>
        <v>1.6707008321421861</v>
      </c>
      <c r="J56" s="30">
        <v>4.4000000000000004</v>
      </c>
      <c r="K56">
        <v>141</v>
      </c>
      <c r="L56" t="s">
        <v>180</v>
      </c>
      <c r="M56" s="29">
        <v>0.68</v>
      </c>
      <c r="N56" s="30">
        <v>0.3</v>
      </c>
      <c r="O56" s="29">
        <v>1.05</v>
      </c>
      <c r="P56">
        <f t="shared" si="2"/>
        <v>1</v>
      </c>
      <c r="Q56">
        <f t="shared" si="2"/>
        <v>1</v>
      </c>
      <c r="R56">
        <f t="shared" si="2"/>
        <v>1.05</v>
      </c>
      <c r="S56" s="31">
        <f t="shared" si="19"/>
        <v>7</v>
      </c>
      <c r="T56" t="s">
        <v>181</v>
      </c>
      <c r="U56" t="s">
        <v>181</v>
      </c>
      <c r="V56" t="s">
        <v>182</v>
      </c>
      <c r="W56" t="s">
        <v>181</v>
      </c>
      <c r="X56" t="s">
        <v>181</v>
      </c>
      <c r="Y56" t="s">
        <v>183</v>
      </c>
      <c r="Z56" t="s">
        <v>181</v>
      </c>
      <c r="AA56" t="s">
        <v>181</v>
      </c>
      <c r="AB56" t="s">
        <v>181</v>
      </c>
      <c r="AC56">
        <v>0</v>
      </c>
      <c r="AD56" s="32">
        <v>43243</v>
      </c>
      <c r="AE56">
        <v>608</v>
      </c>
      <c r="AG56">
        <v>0</v>
      </c>
      <c r="AH56" s="27">
        <v>43243</v>
      </c>
      <c r="AI56" s="33">
        <v>608</v>
      </c>
      <c r="AJ56" s="27"/>
      <c r="AK56" t="s">
        <v>323</v>
      </c>
      <c r="AL56" t="s">
        <v>184</v>
      </c>
      <c r="AM56" t="s">
        <v>181</v>
      </c>
      <c r="AN56" t="s">
        <v>184</v>
      </c>
      <c r="AO56" t="s">
        <v>184</v>
      </c>
      <c r="AP56" t="s">
        <v>181</v>
      </c>
      <c r="AQ56" t="s">
        <v>181</v>
      </c>
      <c r="AR56" t="s">
        <v>181</v>
      </c>
      <c r="AS56" t="s">
        <v>181</v>
      </c>
      <c r="AT56" t="s">
        <v>181</v>
      </c>
      <c r="AU56" t="s">
        <v>181</v>
      </c>
      <c r="AV56" t="s">
        <v>181</v>
      </c>
      <c r="AW56" s="27">
        <v>18545</v>
      </c>
      <c r="AX56" s="28">
        <v>65.952777777777783</v>
      </c>
      <c r="AY56" s="28" t="s">
        <v>185</v>
      </c>
      <c r="AZ56" s="28" t="s">
        <v>186</v>
      </c>
      <c r="BA56" s="28" t="s">
        <v>200</v>
      </c>
      <c r="BB56" s="28" t="s">
        <v>187</v>
      </c>
      <c r="BC56" s="28" t="s">
        <v>179</v>
      </c>
      <c r="BD56" s="28" t="s">
        <v>220</v>
      </c>
      <c r="BE56" s="28" t="s">
        <v>189</v>
      </c>
      <c r="BF56" t="s">
        <v>190</v>
      </c>
      <c r="BG56" s="28" t="s">
        <v>181</v>
      </c>
      <c r="BH56" s="28" t="s">
        <v>180</v>
      </c>
      <c r="BI56">
        <v>80</v>
      </c>
      <c r="BJ56">
        <v>170</v>
      </c>
      <c r="BK56" s="28">
        <f t="shared" si="3"/>
        <v>27.681660899653981</v>
      </c>
      <c r="BL56" s="29">
        <f t="shared" si="4"/>
        <v>1.9153803873816859</v>
      </c>
      <c r="BM56">
        <v>155</v>
      </c>
      <c r="BN56" s="29">
        <v>0.65</v>
      </c>
      <c r="BO56">
        <v>6</v>
      </c>
      <c r="BP56" t="s">
        <v>184</v>
      </c>
      <c r="BQ56">
        <v>10</v>
      </c>
      <c r="BR56" t="s">
        <v>184</v>
      </c>
      <c r="BS56" t="s">
        <v>191</v>
      </c>
      <c r="BT56" t="s">
        <v>197</v>
      </c>
      <c r="BU56" t="s">
        <v>197</v>
      </c>
      <c r="BV56" t="s">
        <v>197</v>
      </c>
      <c r="BW56" t="s">
        <v>197</v>
      </c>
      <c r="BX56" t="s">
        <v>197</v>
      </c>
      <c r="BY56" t="s">
        <v>425</v>
      </c>
      <c r="BZ56" t="s">
        <v>181</v>
      </c>
      <c r="CA56" t="s">
        <v>205</v>
      </c>
      <c r="CB56">
        <v>0</v>
      </c>
      <c r="CC56">
        <v>0</v>
      </c>
      <c r="CD56">
        <f t="shared" si="5"/>
        <v>462</v>
      </c>
      <c r="CE56">
        <f>SUM((IF(D56&lt;40.1,0,(IF(D56&gt;60,3,1)))),(IF(S56&lt;15.1,0,IF(15&lt;S56&lt;25.1,6,IF(25&lt;S56&lt;35.1,11,16)))),(IF(E56=1,0,5)),(IF(CQ56&lt;601,0,1)),(IF(AX56&lt;40.1,0,(IF(AX56&gt;60,2,1)))))</f>
        <v>5</v>
      </c>
      <c r="CF56">
        <f>(IF(AX56&gt;70,3,0))+(IF(10&lt;AX56&lt;20,-2,0))+(IF(BD56="Cerebrovascular",2,0))+(IF(BN56&gt;1.5,2,0))+(IF(CQ56&lt;360,-3,0))+(IF(D56&gt;70,4,0))+(IF(H56&gt;35,2,0))+(IF(E56=2,9,0))+(IF(E56=3,14,0))+(IF(T56="yes",2,0))+(IF(J56&lt;2,2,0))+(IF(U56="yes",3,0))+(IF(V56="hospital",3,0))+(IF(V56="ICU",6,0))+(IF(S56&gt;29,4,0))+(IF(W56="yes",9,0))+(IF(X56="yes",2,0))+(IF(AA56="yes",5,0))+(IF(AB56="yes",6,0))+(IF(Z56="yes",3,0))</f>
        <v>0</v>
      </c>
      <c r="CG56" s="29">
        <f>EXP((IF(39&lt;AX56&lt;50,0.154,0))+(IF(49&lt;AX56&lt;60,0.274,0))+(IF(59&lt;AX56&lt;70,0.424,0))+(IF(AX56&gt;69,0.501,0))+(IF(BD56="anoxia",0.079,0))+(IF(BD56="Cerebrovascular",0.145,0))+(IF(BD56="other",0.184,0))+(IF(BB56="African",0.176,0))+(IF(BB56="Other",0.126,0))+(IF(AY56="DCD",0.411,0))+(IF(AZ56="other",0.422,0))+(0.066*((170-BJ56)/10)+(IF(BE56="regional",0.105,0.244))+(0.01*(CQ56/60))))</f>
        <v>1.1825423641556607</v>
      </c>
      <c r="CH56">
        <v>50</v>
      </c>
      <c r="CI56">
        <v>15</v>
      </c>
      <c r="CJ56">
        <v>145</v>
      </c>
      <c r="CK56">
        <v>125</v>
      </c>
      <c r="CL56">
        <v>24</v>
      </c>
      <c r="CM56">
        <v>17</v>
      </c>
      <c r="CN56">
        <v>18</v>
      </c>
      <c r="CO56" t="s">
        <v>196</v>
      </c>
      <c r="CP56">
        <v>38</v>
      </c>
      <c r="CQ56" s="28">
        <f t="shared" si="22"/>
        <v>376</v>
      </c>
      <c r="CR56">
        <f t="shared" si="7"/>
        <v>18</v>
      </c>
      <c r="CS56">
        <f t="shared" si="8"/>
        <v>68</v>
      </c>
      <c r="CT56">
        <f t="shared" si="9"/>
        <v>394</v>
      </c>
      <c r="CU56">
        <v>590</v>
      </c>
      <c r="CV56">
        <v>2000</v>
      </c>
      <c r="CW56">
        <v>6000</v>
      </c>
      <c r="CX56">
        <v>2500</v>
      </c>
      <c r="CY56">
        <v>473</v>
      </c>
      <c r="CZ56">
        <v>3.5</v>
      </c>
      <c r="DA56">
        <v>31</v>
      </c>
      <c r="DB56">
        <v>58</v>
      </c>
      <c r="DC56">
        <v>65</v>
      </c>
      <c r="DD56" s="28">
        <f t="shared" si="10"/>
        <v>-12.068965517241381</v>
      </c>
      <c r="DF56" t="str">
        <f t="shared" si="11"/>
        <v>no</v>
      </c>
      <c r="DG56" t="s">
        <v>426</v>
      </c>
      <c r="DH56">
        <v>19.7</v>
      </c>
      <c r="DI56">
        <v>17</v>
      </c>
      <c r="DJ56">
        <v>7.7</v>
      </c>
      <c r="DK56">
        <v>8.6</v>
      </c>
      <c r="DL56">
        <v>5.4</v>
      </c>
      <c r="DM56">
        <v>10.6</v>
      </c>
      <c r="DN56">
        <v>18.3</v>
      </c>
      <c r="DO56">
        <v>1700</v>
      </c>
      <c r="DP56" s="29">
        <f>((DO56/1000)*100)/F56</f>
        <v>2.9310344827586206</v>
      </c>
      <c r="DQ56">
        <v>3259</v>
      </c>
      <c r="DR56">
        <v>1818</v>
      </c>
      <c r="DS56">
        <v>2.8</v>
      </c>
      <c r="DT56">
        <v>1.1100000000000001</v>
      </c>
      <c r="DU56">
        <v>1</v>
      </c>
      <c r="DV56">
        <v>1.02</v>
      </c>
      <c r="DW56" t="str">
        <f t="shared" si="12"/>
        <v>yes</v>
      </c>
      <c r="DX56" t="str">
        <f t="shared" si="23"/>
        <v>moderate</v>
      </c>
      <c r="DY56" t="str">
        <f>IF(OR(DV56&gt;M56*2.9, DV56 &gt; 3.9, FD56="yes"), "3", IF(DV56&gt;M56*1.9, "2", IF(OR(DV56&gt;M56*1.4, DV56&gt;(M56+0.2)), "1", "no")))</f>
        <v>1</v>
      </c>
      <c r="DZ56" t="s">
        <v>181</v>
      </c>
      <c r="EA56" t="s">
        <v>197</v>
      </c>
      <c r="EB56" t="s">
        <v>184</v>
      </c>
      <c r="EC56">
        <v>1000</v>
      </c>
      <c r="ED56" t="s">
        <v>198</v>
      </c>
      <c r="EE56">
        <v>4.3</v>
      </c>
      <c r="EF56">
        <v>8.1999999999999993</v>
      </c>
      <c r="EG56">
        <v>9.1</v>
      </c>
      <c r="EH56">
        <v>8.8000000000000007</v>
      </c>
      <c r="EI56">
        <v>7.4</v>
      </c>
      <c r="EJ56">
        <v>8.5</v>
      </c>
      <c r="EK56">
        <v>4.2</v>
      </c>
      <c r="EL56" t="b">
        <v>0</v>
      </c>
      <c r="EM56" t="b">
        <v>0</v>
      </c>
      <c r="EN56" t="b">
        <v>0</v>
      </c>
      <c r="EO56" t="b">
        <v>0</v>
      </c>
      <c r="EP56" t="b">
        <v>0</v>
      </c>
      <c r="EQ56" t="b">
        <v>0</v>
      </c>
      <c r="ER56" t="b">
        <v>0</v>
      </c>
      <c r="ES56" s="30">
        <f t="shared" si="14"/>
        <v>7.2142857142857153</v>
      </c>
      <c r="ET56" s="30">
        <f t="shared" si="15"/>
        <v>7.2142857142857153</v>
      </c>
      <c r="EU56" s="30">
        <f t="shared" si="16"/>
        <v>7.2142857142857153</v>
      </c>
      <c r="EV56" s="30" t="s">
        <v>181</v>
      </c>
      <c r="EW56" t="s">
        <v>197</v>
      </c>
      <c r="EX56" t="s">
        <v>197</v>
      </c>
      <c r="EY56" s="30" t="s">
        <v>197</v>
      </c>
      <c r="EZ56" s="30" t="s">
        <v>181</v>
      </c>
      <c r="FA56" s="30" t="s">
        <v>181</v>
      </c>
      <c r="FB56" s="34">
        <v>2</v>
      </c>
      <c r="FC56" s="30" t="s">
        <v>181</v>
      </c>
      <c r="FD56" s="30" t="s">
        <v>181</v>
      </c>
      <c r="FE56" s="30" t="s">
        <v>199</v>
      </c>
      <c r="FF56">
        <v>3</v>
      </c>
      <c r="FG56" s="30" t="s">
        <v>181</v>
      </c>
      <c r="FH56" s="30" t="s">
        <v>197</v>
      </c>
      <c r="FI56" s="30" t="s">
        <v>197</v>
      </c>
      <c r="FJ56" s="30" t="s">
        <v>181</v>
      </c>
      <c r="FK56" s="30" t="s">
        <v>181</v>
      </c>
      <c r="FL56" s="30" t="s">
        <v>181</v>
      </c>
      <c r="FM56" s="30" t="s">
        <v>181</v>
      </c>
      <c r="FN56" s="30" t="s">
        <v>181</v>
      </c>
      <c r="FO56" s="30" t="s">
        <v>181</v>
      </c>
      <c r="FP56" s="30" t="s">
        <v>181</v>
      </c>
      <c r="FQ56" s="30" t="s">
        <v>181</v>
      </c>
      <c r="FR56">
        <v>8</v>
      </c>
      <c r="FS56" s="30" t="s">
        <v>427</v>
      </c>
      <c r="FT56" s="30" t="s">
        <v>181</v>
      </c>
      <c r="FU56">
        <f t="shared" si="17"/>
        <v>0</v>
      </c>
      <c r="FV56">
        <f t="shared" si="18"/>
        <v>0</v>
      </c>
    </row>
    <row r="57" spans="1:178" ht="15.5" x14ac:dyDescent="0.35">
      <c r="A57" s="26">
        <v>2873</v>
      </c>
      <c r="B57" t="s">
        <v>200</v>
      </c>
      <c r="C57" t="s">
        <v>317</v>
      </c>
      <c r="D57" s="28">
        <v>53.791666666666664</v>
      </c>
      <c r="E57" s="28">
        <v>1</v>
      </c>
      <c r="F57">
        <v>73</v>
      </c>
      <c r="G57">
        <v>187</v>
      </c>
      <c r="H57" s="28">
        <f t="shared" si="0"/>
        <v>20.875632703251451</v>
      </c>
      <c r="I57" s="29">
        <f t="shared" si="1"/>
        <v>1.9740752517239752</v>
      </c>
      <c r="J57" s="30">
        <v>2.8</v>
      </c>
      <c r="K57">
        <v>130</v>
      </c>
      <c r="L57" t="s">
        <v>180</v>
      </c>
      <c r="M57" s="29">
        <v>0.9</v>
      </c>
      <c r="N57" s="30">
        <v>2.9</v>
      </c>
      <c r="O57" s="29">
        <v>1.4</v>
      </c>
      <c r="P57">
        <f t="shared" si="2"/>
        <v>1</v>
      </c>
      <c r="Q57">
        <f t="shared" si="2"/>
        <v>2.9</v>
      </c>
      <c r="R57">
        <f t="shared" si="2"/>
        <v>1.4</v>
      </c>
      <c r="S57" s="31">
        <f t="shared" si="19"/>
        <v>14</v>
      </c>
      <c r="T57" t="s">
        <v>181</v>
      </c>
      <c r="U57" t="s">
        <v>181</v>
      </c>
      <c r="V57" t="s">
        <v>182</v>
      </c>
      <c r="W57" t="s">
        <v>181</v>
      </c>
      <c r="X57" t="s">
        <v>184</v>
      </c>
      <c r="Y57" t="s">
        <v>183</v>
      </c>
      <c r="Z57" t="s">
        <v>184</v>
      </c>
      <c r="AA57" t="s">
        <v>181</v>
      </c>
      <c r="AB57" t="s">
        <v>181</v>
      </c>
      <c r="AC57">
        <v>0</v>
      </c>
      <c r="AD57" s="32">
        <v>43245</v>
      </c>
      <c r="AE57">
        <v>608</v>
      </c>
      <c r="AG57">
        <v>0</v>
      </c>
      <c r="AH57" s="27">
        <v>43245</v>
      </c>
      <c r="AI57" s="33">
        <v>608</v>
      </c>
      <c r="AJ57" s="27"/>
      <c r="AK57" t="s">
        <v>273</v>
      </c>
      <c r="AL57" t="s">
        <v>184</v>
      </c>
      <c r="AM57" t="s">
        <v>181</v>
      </c>
      <c r="AN57" t="s">
        <v>181</v>
      </c>
      <c r="AO57" t="s">
        <v>181</v>
      </c>
      <c r="AP57" t="s">
        <v>181</v>
      </c>
      <c r="AQ57" t="s">
        <v>181</v>
      </c>
      <c r="AR57" t="s">
        <v>184</v>
      </c>
      <c r="AS57" t="s">
        <v>181</v>
      </c>
      <c r="AT57" t="s">
        <v>181</v>
      </c>
      <c r="AU57" t="s">
        <v>181</v>
      </c>
      <c r="AV57" t="s">
        <v>181</v>
      </c>
      <c r="AW57" s="27">
        <v>23035</v>
      </c>
      <c r="AX57" s="28">
        <v>53.666666666666664</v>
      </c>
      <c r="AY57" s="28" t="s">
        <v>185</v>
      </c>
      <c r="AZ57" s="28" t="s">
        <v>186</v>
      </c>
      <c r="BA57" s="28" t="s">
        <v>200</v>
      </c>
      <c r="BB57" s="28" t="s">
        <v>187</v>
      </c>
      <c r="BC57" s="28" t="s">
        <v>252</v>
      </c>
      <c r="BD57" s="28" t="s">
        <v>220</v>
      </c>
      <c r="BE57" s="28" t="s">
        <v>189</v>
      </c>
      <c r="BF57" t="s">
        <v>190</v>
      </c>
      <c r="BG57" s="28" t="s">
        <v>181</v>
      </c>
      <c r="BH57" s="28" t="s">
        <v>180</v>
      </c>
      <c r="BI57">
        <v>85</v>
      </c>
      <c r="BJ57">
        <v>175</v>
      </c>
      <c r="BK57" s="28">
        <f t="shared" si="3"/>
        <v>27.755102040816325</v>
      </c>
      <c r="BL57" s="29">
        <f t="shared" si="4"/>
        <v>2.0071135940086586</v>
      </c>
      <c r="BM57">
        <v>145</v>
      </c>
      <c r="BN57" s="29">
        <v>1.1200000000000001</v>
      </c>
      <c r="BO57">
        <v>1</v>
      </c>
      <c r="BP57" t="s">
        <v>181</v>
      </c>
      <c r="BQ57">
        <v>0</v>
      </c>
      <c r="BR57" t="s">
        <v>184</v>
      </c>
      <c r="BS57" t="s">
        <v>225</v>
      </c>
      <c r="BT57">
        <v>30</v>
      </c>
      <c r="BU57">
        <v>10</v>
      </c>
      <c r="BV57" t="s">
        <v>203</v>
      </c>
      <c r="BW57">
        <v>5</v>
      </c>
      <c r="BX57">
        <v>0</v>
      </c>
      <c r="BY57" t="s">
        <v>428</v>
      </c>
      <c r="BZ57" t="s">
        <v>194</v>
      </c>
      <c r="CA57" t="s">
        <v>205</v>
      </c>
      <c r="CB57">
        <v>0</v>
      </c>
      <c r="CC57">
        <v>0</v>
      </c>
      <c r="CD57">
        <f t="shared" si="5"/>
        <v>751</v>
      </c>
      <c r="CE57">
        <f>SUM((IF(D57&lt;40.1,0,(IF(D57&gt;60,3,1)))),(IF(S57&lt;15.1,0,IF(15&lt;S57&lt;25.1,6,IF(25&lt;S57&lt;35.1,11,16)))),(IF(E57=1,0,5)),(IF(CQ57&lt;601,0,1)),(IF(AX57&lt;40.1,0,(IF(AX57&gt;60,2,1)))))</f>
        <v>2</v>
      </c>
      <c r="CF57">
        <f>(IF(AX57&gt;70,3,0))+(IF(10&lt;AX57&lt;20,-2,0))+(IF(BD57="Cerebrovascular",2,0))+(IF(BN57&gt;1.5,2,0))+(IF(CQ57&lt;360,-3,0))+(IF(D57&gt;70,4,0))+(IF(H57&gt;35,2,0))+(IF(E57=2,9,0))+(IF(E57=3,14,0))+(IF(T57="yes",2,0))+(IF(J57&lt;2,2,0))+(IF(U57="yes",3,0))+(IF(V57="hospital",3,0))+(IF(V57="ICU",6,0))+(IF(S57&gt;29,4,0))+(IF(W57="yes",9,0))+(IF(X57="yes",2,0))+(IF(AA57="yes",5,0))+(IF(AB57="yes",6,0))+(IF(Z57="yes",3,0))</f>
        <v>2</v>
      </c>
      <c r="CG57" s="29">
        <f>EXP((IF(39&lt;AX57&lt;50,0.154,0))+(IF(49&lt;AX57&lt;60,0.274,0))+(IF(59&lt;AX57&lt;70,0.424,0))+(IF(AX57&gt;69,0.501,0))+(IF(BD57="anoxia",0.079,0))+(IF(BD57="Cerebrovascular",0.145,0))+(IF(BD57="other",0.184,0))+(IF(BB57="African",0.176,0))+(IF(BB57="Other",0.126,0))+(IF(AY57="DCD",0.411,0))+(IF(AZ57="other",0.422,0))+(0.066*((170-BJ57)/10)+(IF(BE57="regional",0.105,0.244))+(0.01*(CQ57/60))))</f>
        <v>1.1201918888923805</v>
      </c>
      <c r="CH57">
        <v>42</v>
      </c>
      <c r="CI57">
        <v>10</v>
      </c>
      <c r="CJ57">
        <v>85</v>
      </c>
      <c r="CK57">
        <v>103</v>
      </c>
      <c r="CL57">
        <v>4</v>
      </c>
      <c r="CM57">
        <v>5</v>
      </c>
      <c r="CN57">
        <v>23</v>
      </c>
      <c r="CO57" t="s">
        <v>196</v>
      </c>
      <c r="CP57">
        <v>24</v>
      </c>
      <c r="CQ57" s="28">
        <f t="shared" si="22"/>
        <v>249</v>
      </c>
      <c r="CR57">
        <f t="shared" si="7"/>
        <v>23</v>
      </c>
      <c r="CS57">
        <f t="shared" si="8"/>
        <v>65</v>
      </c>
      <c r="CT57">
        <f t="shared" si="9"/>
        <v>272</v>
      </c>
      <c r="CU57">
        <v>2250</v>
      </c>
      <c r="CV57">
        <v>4000</v>
      </c>
      <c r="CW57">
        <v>8500</v>
      </c>
      <c r="CX57">
        <v>2500</v>
      </c>
      <c r="CY57">
        <v>501</v>
      </c>
      <c r="CZ57">
        <v>2.1</v>
      </c>
      <c r="DA57">
        <v>20</v>
      </c>
      <c r="DB57">
        <v>73</v>
      </c>
      <c r="DC57">
        <v>73</v>
      </c>
      <c r="DD57" s="28">
        <f t="shared" si="10"/>
        <v>0</v>
      </c>
      <c r="DF57" t="str">
        <f t="shared" si="11"/>
        <v>no</v>
      </c>
      <c r="DG57" t="s">
        <v>429</v>
      </c>
      <c r="DH57" t="s">
        <v>197</v>
      </c>
      <c r="DI57" t="s">
        <v>197</v>
      </c>
      <c r="DJ57">
        <v>0</v>
      </c>
      <c r="DK57">
        <v>5.4</v>
      </c>
      <c r="DL57">
        <v>7.1</v>
      </c>
      <c r="DM57">
        <v>12.1</v>
      </c>
      <c r="DN57" t="s">
        <v>197</v>
      </c>
      <c r="DO57">
        <v>1590</v>
      </c>
      <c r="DP57" s="29">
        <f>((DO57/1000)*100)/F57</f>
        <v>2.1780821917808217</v>
      </c>
      <c r="DQ57">
        <v>571</v>
      </c>
      <c r="DR57">
        <v>450</v>
      </c>
      <c r="DS57">
        <v>1.7</v>
      </c>
      <c r="DT57">
        <v>1.04</v>
      </c>
      <c r="DU57">
        <v>1.37</v>
      </c>
      <c r="DV57">
        <v>1.44</v>
      </c>
      <c r="DW57" t="str">
        <f t="shared" si="12"/>
        <v>no</v>
      </c>
      <c r="DX57" t="str">
        <f t="shared" si="23"/>
        <v>no</v>
      </c>
      <c r="DY57" t="str">
        <f>IF(OR(DV57&gt;M57*2.9, DV57 &gt; 3.9, FD57="yes"), "3", IF(DV57&gt;M57*1.9, "2", IF(OR(DV57&gt;M57*1.4, DV57&gt;(M57+0.2)), "1", "no")))</f>
        <v>1</v>
      </c>
      <c r="DZ57" t="s">
        <v>181</v>
      </c>
      <c r="EA57" t="s">
        <v>197</v>
      </c>
      <c r="EB57" t="s">
        <v>184</v>
      </c>
      <c r="EC57">
        <v>1000</v>
      </c>
      <c r="ED57" t="s">
        <v>198</v>
      </c>
      <c r="EE57" t="b">
        <v>0</v>
      </c>
      <c r="EF57">
        <v>3.3</v>
      </c>
      <c r="EG57">
        <v>3.5</v>
      </c>
      <c r="EH57">
        <v>4.5</v>
      </c>
      <c r="EI57">
        <v>4</v>
      </c>
      <c r="EJ57">
        <v>4.3</v>
      </c>
      <c r="EK57">
        <v>4.5999999999999996</v>
      </c>
      <c r="EL57">
        <v>4.5</v>
      </c>
      <c r="EM57" t="b">
        <v>0</v>
      </c>
      <c r="EN57" t="b">
        <v>0</v>
      </c>
      <c r="EO57" t="b">
        <v>0</v>
      </c>
      <c r="EP57" t="b">
        <v>0</v>
      </c>
      <c r="EQ57" t="b">
        <v>0</v>
      </c>
      <c r="ER57" t="b">
        <v>0</v>
      </c>
      <c r="ES57" s="30">
        <f t="shared" si="14"/>
        <v>4.0333333333333341</v>
      </c>
      <c r="ET57" s="30">
        <f t="shared" si="15"/>
        <v>4.1000000000000005</v>
      </c>
      <c r="EU57" s="30">
        <f t="shared" si="16"/>
        <v>4.1000000000000005</v>
      </c>
      <c r="EV57" s="30" t="s">
        <v>181</v>
      </c>
      <c r="EW57" t="s">
        <v>197</v>
      </c>
      <c r="EX57" t="s">
        <v>197</v>
      </c>
      <c r="EY57" s="30" t="s">
        <v>197</v>
      </c>
      <c r="EZ57" s="30" t="s">
        <v>181</v>
      </c>
      <c r="FA57" s="30" t="s">
        <v>181</v>
      </c>
      <c r="FB57" s="34">
        <v>1</v>
      </c>
      <c r="FC57" s="30" t="s">
        <v>181</v>
      </c>
      <c r="FD57" s="30" t="s">
        <v>181</v>
      </c>
      <c r="FE57" s="30" t="s">
        <v>430</v>
      </c>
      <c r="FF57">
        <v>3</v>
      </c>
      <c r="FG57" s="30" t="s">
        <v>181</v>
      </c>
      <c r="FH57" s="30" t="s">
        <v>197</v>
      </c>
      <c r="FI57" s="30" t="s">
        <v>197</v>
      </c>
      <c r="FJ57" s="30" t="s">
        <v>181</v>
      </c>
      <c r="FK57" s="30" t="s">
        <v>181</v>
      </c>
      <c r="FL57" s="30" t="s">
        <v>181</v>
      </c>
      <c r="FM57" s="30" t="s">
        <v>181</v>
      </c>
      <c r="FN57" s="30" t="s">
        <v>181</v>
      </c>
      <c r="FO57" s="30" t="s">
        <v>181</v>
      </c>
      <c r="FP57" s="30" t="s">
        <v>181</v>
      </c>
      <c r="FQ57" s="30" t="s">
        <v>181</v>
      </c>
      <c r="FR57">
        <v>11</v>
      </c>
      <c r="FS57" s="30" t="s">
        <v>431</v>
      </c>
      <c r="FT57" s="30" t="s">
        <v>181</v>
      </c>
      <c r="FU57">
        <f t="shared" si="17"/>
        <v>0</v>
      </c>
      <c r="FV57">
        <f t="shared" si="18"/>
        <v>0</v>
      </c>
    </row>
    <row r="58" spans="1:178" ht="15.5" x14ac:dyDescent="0.35">
      <c r="A58" s="26">
        <v>2874</v>
      </c>
      <c r="B58" t="s">
        <v>200</v>
      </c>
      <c r="C58" t="s">
        <v>252</v>
      </c>
      <c r="D58" s="28">
        <v>66.013888888888886</v>
      </c>
      <c r="E58" s="28">
        <v>1</v>
      </c>
      <c r="F58">
        <v>60</v>
      </c>
      <c r="G58">
        <v>164</v>
      </c>
      <c r="H58" s="28">
        <f t="shared" si="0"/>
        <v>22.308149910767401</v>
      </c>
      <c r="I58" s="29">
        <f t="shared" si="1"/>
        <v>1.6513624114814676</v>
      </c>
      <c r="J58" s="30">
        <v>3.8</v>
      </c>
      <c r="K58">
        <v>136</v>
      </c>
      <c r="L58" t="s">
        <v>180</v>
      </c>
      <c r="M58" s="29">
        <v>0.95</v>
      </c>
      <c r="N58" s="30">
        <v>2.5</v>
      </c>
      <c r="O58" s="29">
        <v>1.22</v>
      </c>
      <c r="P58">
        <f t="shared" si="2"/>
        <v>1</v>
      </c>
      <c r="Q58">
        <f t="shared" si="2"/>
        <v>2.5</v>
      </c>
      <c r="R58">
        <f t="shared" si="2"/>
        <v>1.22</v>
      </c>
      <c r="S58" s="31">
        <f t="shared" si="19"/>
        <v>12</v>
      </c>
      <c r="T58" t="s">
        <v>181</v>
      </c>
      <c r="U58" t="s">
        <v>181</v>
      </c>
      <c r="V58" t="s">
        <v>182</v>
      </c>
      <c r="W58" t="s">
        <v>181</v>
      </c>
      <c r="X58" t="s">
        <v>181</v>
      </c>
      <c r="Y58" t="s">
        <v>183</v>
      </c>
      <c r="Z58" t="s">
        <v>181</v>
      </c>
      <c r="AA58" t="s">
        <v>181</v>
      </c>
      <c r="AB58" t="s">
        <v>181</v>
      </c>
      <c r="AC58">
        <v>0</v>
      </c>
      <c r="AD58" s="32">
        <v>43248</v>
      </c>
      <c r="AE58">
        <v>608</v>
      </c>
      <c r="AG58">
        <v>0</v>
      </c>
      <c r="AH58" s="32">
        <v>43248</v>
      </c>
      <c r="AI58" s="33">
        <v>608</v>
      </c>
      <c r="AJ58" s="27"/>
      <c r="AK58" t="s">
        <v>43</v>
      </c>
      <c r="AL58" t="s">
        <v>181</v>
      </c>
      <c r="AM58" t="s">
        <v>181</v>
      </c>
      <c r="AN58" t="s">
        <v>181</v>
      </c>
      <c r="AO58" t="s">
        <v>181</v>
      </c>
      <c r="AP58" t="s">
        <v>181</v>
      </c>
      <c r="AQ58" t="s">
        <v>181</v>
      </c>
      <c r="AR58" t="s">
        <v>184</v>
      </c>
      <c r="AS58" t="s">
        <v>181</v>
      </c>
      <c r="AT58" t="s">
        <v>181</v>
      </c>
      <c r="AU58" t="s">
        <v>181</v>
      </c>
      <c r="AV58" t="s">
        <v>181</v>
      </c>
      <c r="AW58" s="27">
        <v>11291</v>
      </c>
      <c r="AX58" s="28">
        <v>85.827777777777783</v>
      </c>
      <c r="AY58" s="28" t="s">
        <v>185</v>
      </c>
      <c r="AZ58" s="28" t="s">
        <v>186</v>
      </c>
      <c r="BA58" s="28" t="s">
        <v>200</v>
      </c>
      <c r="BB58" s="28" t="s">
        <v>187</v>
      </c>
      <c r="BC58" s="28" t="s">
        <v>252</v>
      </c>
      <c r="BD58" s="28" t="s">
        <v>188</v>
      </c>
      <c r="BE58" s="28" t="s">
        <v>189</v>
      </c>
      <c r="BF58" t="s">
        <v>190</v>
      </c>
      <c r="BG58" s="28" t="s">
        <v>181</v>
      </c>
      <c r="BH58" s="28" t="s">
        <v>180</v>
      </c>
      <c r="BI58">
        <v>70</v>
      </c>
      <c r="BJ58">
        <v>168</v>
      </c>
      <c r="BK58" s="28">
        <f t="shared" si="3"/>
        <v>24.801587301587301</v>
      </c>
      <c r="BL58" s="29">
        <f t="shared" si="4"/>
        <v>1.7942469634642111</v>
      </c>
      <c r="BM58">
        <v>146</v>
      </c>
      <c r="BN58" s="29">
        <v>1.08</v>
      </c>
      <c r="BO58">
        <v>1</v>
      </c>
      <c r="BP58" t="s">
        <v>181</v>
      </c>
      <c r="BQ58">
        <v>0</v>
      </c>
      <c r="BR58" t="s">
        <v>181</v>
      </c>
      <c r="BS58" t="s">
        <v>181</v>
      </c>
      <c r="BT58">
        <v>0</v>
      </c>
      <c r="BU58">
        <v>5</v>
      </c>
      <c r="BV58" t="s">
        <v>192</v>
      </c>
      <c r="BW58">
        <v>5</v>
      </c>
      <c r="BX58">
        <v>0</v>
      </c>
      <c r="BY58" t="s">
        <v>432</v>
      </c>
      <c r="BZ58" t="s">
        <v>181</v>
      </c>
      <c r="CA58" t="s">
        <v>205</v>
      </c>
      <c r="CB58">
        <v>0</v>
      </c>
      <c r="CC58">
        <v>0</v>
      </c>
      <c r="CD58">
        <f t="shared" si="5"/>
        <v>1030</v>
      </c>
      <c r="CE58">
        <f>SUM((IF(D58&lt;40.1,0,(IF(D58&gt;60,3,1)))),(IF(S58&lt;15.1,0,IF(15&lt;S58&lt;25.1,6,IF(25&lt;S58&lt;35.1,11,16)))),(IF(E58=1,0,5)),(IF(CQ58&lt;601,0,1)),(IF(AX58&lt;40.1,0,(IF(AX58&gt;60,2,1)))))</f>
        <v>5</v>
      </c>
      <c r="CF58">
        <f>(IF(AX58&gt;70,3,0))+(IF(10&lt;AX58&lt;20,-2,0))+(IF(BD58="Cerebrovascular",2,0))+(IF(BN58&gt;1.5,2,0))+(IF(CQ58&lt;360,-3,0))+(IF(D58&gt;70,4,0))+(IF(H58&gt;35,2,0))+(IF(E58=2,9,0))+(IF(E58=3,14,0))+(IF(T58="yes",2,0))+(IF(J58&lt;2,2,0))+(IF(U58="yes",3,0))+(IF(V58="hospital",3,0))+(IF(V58="ICU",6,0))+(IF(S58&gt;29,4,0))+(IF(W58="yes",9,0))+(IF(X58="yes",2,0))+(IF(AA58="yes",5,0))+(IF(AB58="yes",6,0))+(IF(Z58="yes",3,0))</f>
        <v>5</v>
      </c>
      <c r="CG58" s="29">
        <f>EXP((IF(39&lt;AX58&lt;50,0.154,0))+(IF(49&lt;AX58&lt;60,0.274,0))+(IF(59&lt;AX58&lt;70,0.424,0))+(IF(AX58&gt;69,0.501,0))+(IF(BD58="anoxia",0.079,0))+(IF(BD58="Cerebrovascular",0.145,0))+(IF(BD58="other",0.184,0))+(IF(BB58="African",0.176,0))+(IF(BB58="Other",0.126,0))+(IF(AY58="DCD",0.411,0))+(IF(AZ58="other",0.422,0))+(0.066*((170-BJ58)/10)+(IF(BE58="regional",0.105,0.244))+(0.01*(CQ58/60))))</f>
        <v>2.2918667649027471</v>
      </c>
      <c r="CH58">
        <v>46</v>
      </c>
      <c r="CI58">
        <v>4</v>
      </c>
      <c r="CJ58">
        <v>240</v>
      </c>
      <c r="CK58">
        <v>77</v>
      </c>
      <c r="CL58">
        <v>9</v>
      </c>
      <c r="CM58">
        <v>15</v>
      </c>
      <c r="CN58">
        <v>20</v>
      </c>
      <c r="CO58" t="s">
        <v>196</v>
      </c>
      <c r="CP58">
        <v>21</v>
      </c>
      <c r="CQ58" s="28">
        <f t="shared" si="22"/>
        <v>391</v>
      </c>
      <c r="CR58">
        <f t="shared" si="7"/>
        <v>20</v>
      </c>
      <c r="CS58">
        <f t="shared" si="8"/>
        <v>66</v>
      </c>
      <c r="CT58">
        <f t="shared" si="9"/>
        <v>411</v>
      </c>
      <c r="CU58">
        <v>910</v>
      </c>
      <c r="CV58">
        <v>1000</v>
      </c>
      <c r="CW58">
        <v>6500</v>
      </c>
      <c r="CX58">
        <v>1750</v>
      </c>
      <c r="CY58">
        <v>354</v>
      </c>
      <c r="CZ58">
        <v>1.7</v>
      </c>
      <c r="DA58">
        <v>11</v>
      </c>
      <c r="DB58">
        <v>78</v>
      </c>
      <c r="DC58">
        <v>78</v>
      </c>
      <c r="DD58" s="28">
        <f t="shared" si="10"/>
        <v>0</v>
      </c>
      <c r="DF58" t="str">
        <f t="shared" si="11"/>
        <v>no</v>
      </c>
      <c r="DG58" t="s">
        <v>422</v>
      </c>
      <c r="DH58">
        <v>14.1</v>
      </c>
      <c r="DI58">
        <v>8</v>
      </c>
      <c r="DJ58">
        <v>0.4</v>
      </c>
      <c r="DK58">
        <v>6.5</v>
      </c>
      <c r="DL58">
        <v>6</v>
      </c>
      <c r="DM58">
        <v>7.8</v>
      </c>
      <c r="DN58" t="s">
        <v>197</v>
      </c>
      <c r="DO58">
        <v>1130</v>
      </c>
      <c r="DP58" s="29">
        <f>((DO58/1000)*100)/F58</f>
        <v>1.8833333333333331</v>
      </c>
      <c r="DQ58">
        <v>500</v>
      </c>
      <c r="DR58">
        <v>328</v>
      </c>
      <c r="DS58">
        <v>3.9</v>
      </c>
      <c r="DT58">
        <v>1.1000000000000001</v>
      </c>
      <c r="DU58">
        <v>1.55</v>
      </c>
      <c r="DV58">
        <v>1.55</v>
      </c>
      <c r="DW58" t="str">
        <f t="shared" si="12"/>
        <v>no</v>
      </c>
      <c r="DX58" t="str">
        <f t="shared" si="23"/>
        <v>no</v>
      </c>
      <c r="DY58" t="str">
        <f>IF(OR(DV58&gt;M58*2.9, DV58 &gt; 3.9, FD58="yes"), "3", IF(DV58&gt;M58*1.9, "2", IF(OR(DV58&gt;M58*1.4, DV58&gt;(M58+0.2)), "1", "no")))</f>
        <v>1</v>
      </c>
      <c r="DZ58" t="s">
        <v>181</v>
      </c>
      <c r="EA58" t="s">
        <v>197</v>
      </c>
      <c r="EB58" t="s">
        <v>184</v>
      </c>
      <c r="EC58">
        <v>1000</v>
      </c>
      <c r="ED58" t="s">
        <v>198</v>
      </c>
      <c r="EE58">
        <v>6.8</v>
      </c>
      <c r="EF58">
        <v>13.6</v>
      </c>
      <c r="EG58">
        <v>12.7</v>
      </c>
      <c r="EH58">
        <v>13.8</v>
      </c>
      <c r="EI58">
        <v>10.7</v>
      </c>
      <c r="EJ58">
        <v>6.1</v>
      </c>
      <c r="EK58">
        <v>5.2</v>
      </c>
      <c r="EL58">
        <v>5</v>
      </c>
      <c r="EM58" t="b">
        <v>0</v>
      </c>
      <c r="EN58" t="b">
        <v>0</v>
      </c>
      <c r="EO58" t="b">
        <v>0</v>
      </c>
      <c r="EP58" t="b">
        <v>0</v>
      </c>
      <c r="EQ58" t="b">
        <v>0</v>
      </c>
      <c r="ER58" t="b">
        <v>0</v>
      </c>
      <c r="ES58" s="30">
        <f t="shared" si="14"/>
        <v>9.8428571428571416</v>
      </c>
      <c r="ET58" s="30">
        <f t="shared" si="15"/>
        <v>9.2374999999999989</v>
      </c>
      <c r="EU58" s="30">
        <f t="shared" si="16"/>
        <v>9.2374999999999989</v>
      </c>
      <c r="EV58" s="30" t="s">
        <v>181</v>
      </c>
      <c r="EW58" t="s">
        <v>197</v>
      </c>
      <c r="EX58" t="s">
        <v>197</v>
      </c>
      <c r="EY58" s="30" t="s">
        <v>197</v>
      </c>
      <c r="EZ58" s="30" t="s">
        <v>181</v>
      </c>
      <c r="FA58" s="30" t="s">
        <v>181</v>
      </c>
      <c r="FB58" s="34">
        <v>2</v>
      </c>
      <c r="FC58" s="30" t="s">
        <v>181</v>
      </c>
      <c r="FD58" s="30" t="s">
        <v>181</v>
      </c>
      <c r="FE58" s="30" t="s">
        <v>433</v>
      </c>
      <c r="FF58">
        <v>2</v>
      </c>
      <c r="FG58" s="30" t="s">
        <v>181</v>
      </c>
      <c r="FH58" s="30" t="s">
        <v>197</v>
      </c>
      <c r="FI58" s="30" t="s">
        <v>197</v>
      </c>
      <c r="FJ58" s="30" t="s">
        <v>181</v>
      </c>
      <c r="FK58" s="30" t="s">
        <v>181</v>
      </c>
      <c r="FL58" s="30" t="s">
        <v>181</v>
      </c>
      <c r="FM58" s="30" t="s">
        <v>181</v>
      </c>
      <c r="FN58" s="30" t="s">
        <v>181</v>
      </c>
      <c r="FO58" s="30" t="s">
        <v>181</v>
      </c>
      <c r="FP58" s="30" t="s">
        <v>181</v>
      </c>
      <c r="FQ58" s="30" t="s">
        <v>181</v>
      </c>
      <c r="FR58">
        <v>9</v>
      </c>
      <c r="FS58" t="s">
        <v>434</v>
      </c>
      <c r="FT58" s="30" t="s">
        <v>184</v>
      </c>
      <c r="FU58">
        <f t="shared" si="17"/>
        <v>0</v>
      </c>
      <c r="FV58">
        <f t="shared" si="18"/>
        <v>1</v>
      </c>
    </row>
    <row r="59" spans="1:178" ht="15.5" x14ac:dyDescent="0.35">
      <c r="A59" s="26">
        <v>2875</v>
      </c>
      <c r="B59" t="s">
        <v>200</v>
      </c>
      <c r="C59" t="s">
        <v>179</v>
      </c>
      <c r="D59" s="28">
        <v>62.102777777777774</v>
      </c>
      <c r="E59" s="28">
        <v>1</v>
      </c>
      <c r="F59">
        <v>80</v>
      </c>
      <c r="G59">
        <v>171</v>
      </c>
      <c r="H59" s="28">
        <f t="shared" si="0"/>
        <v>27.358845456721728</v>
      </c>
      <c r="I59" s="29">
        <f t="shared" si="1"/>
        <v>1.9235423309464001</v>
      </c>
      <c r="J59" s="30">
        <v>3.7</v>
      </c>
      <c r="K59">
        <v>143</v>
      </c>
      <c r="L59" t="s">
        <v>180</v>
      </c>
      <c r="M59" s="29">
        <v>0.95</v>
      </c>
      <c r="N59" s="30">
        <v>0.7</v>
      </c>
      <c r="O59" s="29">
        <v>1.21</v>
      </c>
      <c r="P59">
        <f t="shared" si="2"/>
        <v>1</v>
      </c>
      <c r="Q59">
        <f t="shared" si="2"/>
        <v>1</v>
      </c>
      <c r="R59">
        <f t="shared" si="2"/>
        <v>1.21</v>
      </c>
      <c r="S59" s="31">
        <f t="shared" si="19"/>
        <v>9</v>
      </c>
      <c r="T59" t="s">
        <v>181</v>
      </c>
      <c r="U59" t="s">
        <v>181</v>
      </c>
      <c r="V59" t="s">
        <v>182</v>
      </c>
      <c r="W59" t="s">
        <v>181</v>
      </c>
      <c r="X59" t="s">
        <v>181</v>
      </c>
      <c r="Y59" t="s">
        <v>183</v>
      </c>
      <c r="Z59" t="s">
        <v>181</v>
      </c>
      <c r="AA59" t="s">
        <v>181</v>
      </c>
      <c r="AB59" t="s">
        <v>181</v>
      </c>
      <c r="AC59">
        <v>0</v>
      </c>
      <c r="AD59" s="32">
        <v>43197</v>
      </c>
      <c r="AE59">
        <v>554</v>
      </c>
      <c r="AG59">
        <v>0</v>
      </c>
      <c r="AH59" s="27">
        <v>43197</v>
      </c>
      <c r="AI59" s="33">
        <v>554</v>
      </c>
      <c r="AJ59" s="27"/>
      <c r="AK59" t="s">
        <v>347</v>
      </c>
      <c r="AL59" t="s">
        <v>184</v>
      </c>
      <c r="AM59" t="s">
        <v>181</v>
      </c>
      <c r="AN59" t="s">
        <v>184</v>
      </c>
      <c r="AO59" t="s">
        <v>181</v>
      </c>
      <c r="AP59" t="s">
        <v>181</v>
      </c>
      <c r="AQ59" t="s">
        <v>181</v>
      </c>
      <c r="AR59" t="s">
        <v>181</v>
      </c>
      <c r="AS59" t="s">
        <v>181</v>
      </c>
      <c r="AT59" t="s">
        <v>181</v>
      </c>
      <c r="AU59" t="s">
        <v>181</v>
      </c>
      <c r="AV59" t="s">
        <v>181</v>
      </c>
      <c r="AW59" s="27">
        <v>14143</v>
      </c>
      <c r="AX59" s="28">
        <v>78.027777777777771</v>
      </c>
      <c r="AY59" s="28" t="s">
        <v>185</v>
      </c>
      <c r="AZ59" s="28" t="s">
        <v>186</v>
      </c>
      <c r="BA59" s="28" t="s">
        <v>178</v>
      </c>
      <c r="BB59" s="28" t="s">
        <v>187</v>
      </c>
      <c r="BC59" s="28" t="s">
        <v>179</v>
      </c>
      <c r="BD59" s="28" t="s">
        <v>188</v>
      </c>
      <c r="BE59" s="28" t="s">
        <v>189</v>
      </c>
      <c r="BF59" t="s">
        <v>190</v>
      </c>
      <c r="BG59" s="28" t="s">
        <v>181</v>
      </c>
      <c r="BH59" s="28" t="s">
        <v>180</v>
      </c>
      <c r="BI59">
        <v>93</v>
      </c>
      <c r="BJ59">
        <v>167</v>
      </c>
      <c r="BK59" s="28">
        <f t="shared" si="3"/>
        <v>33.346480691311989</v>
      </c>
      <c r="BL59" s="29">
        <f t="shared" si="4"/>
        <v>2.0157701899076343</v>
      </c>
      <c r="BM59">
        <v>160</v>
      </c>
      <c r="BN59" s="29">
        <v>1.48</v>
      </c>
      <c r="BO59">
        <v>5</v>
      </c>
      <c r="BP59" t="s">
        <v>181</v>
      </c>
      <c r="BQ59">
        <v>0</v>
      </c>
      <c r="BR59" t="s">
        <v>184</v>
      </c>
      <c r="BS59" t="s">
        <v>191</v>
      </c>
      <c r="BT59">
        <v>0</v>
      </c>
      <c r="BU59">
        <v>0</v>
      </c>
      <c r="BV59" t="s">
        <v>203</v>
      </c>
      <c r="BW59">
        <v>10</v>
      </c>
      <c r="BX59">
        <v>0</v>
      </c>
      <c r="BY59" t="s">
        <v>435</v>
      </c>
      <c r="BZ59" t="s">
        <v>436</v>
      </c>
      <c r="CA59" t="s">
        <v>205</v>
      </c>
      <c r="CB59">
        <v>0</v>
      </c>
      <c r="CC59">
        <v>0</v>
      </c>
      <c r="CD59">
        <f t="shared" si="5"/>
        <v>702</v>
      </c>
      <c r="CE59">
        <f>SUM((IF(D59&lt;40.1,0,(IF(D59&gt;60,3,1)))),(IF(S59&lt;15.1,0,IF(15&lt;S59&lt;25.1,6,IF(25&lt;S59&lt;35.1,11,16)))),(IF(E59=1,0,5)),(IF(CQ59&lt;601,0,1)),(IF(AX59&lt;40.1,0,(IF(AX59&gt;60,2,1)))))</f>
        <v>5</v>
      </c>
      <c r="CF59">
        <f>(IF(AX59&gt;70,3,0))+(IF(10&lt;AX59&lt;20,-2,0))+(IF(BD59="Cerebrovascular",2,0))+(IF(BN59&gt;1.5,2,0))+(IF(CQ59&lt;360,-3,0))+(IF(D59&gt;70,4,0))+(IF(H59&gt;35,2,0))+(IF(E59=2,9,0))+(IF(E59=3,14,0))+(IF(T59="yes",2,0))+(IF(J59&lt;2,2,0))+(IF(U59="yes",3,0))+(IF(V59="hospital",3,0))+(IF(V59="ICU",6,0))+(IF(S59&gt;29,4,0))+(IF(W59="yes",9,0))+(IF(X59="yes",2,0))+(IF(AA59="yes",5,0))+(IF(AB59="yes",6,0))+(IF(Z59="yes",3,0))</f>
        <v>2</v>
      </c>
      <c r="CG59" s="29">
        <f>EXP((IF(39&lt;AX59&lt;50,0.154,0))+(IF(49&lt;AX59&lt;60,0.274,0))+(IF(59&lt;AX59&lt;70,0.424,0))+(IF(AX59&gt;69,0.501,0))+(IF(BD59="anoxia",0.079,0))+(IF(BD59="Cerebrovascular",0.145,0))+(IF(BD59="other",0.184,0))+(IF(BB59="African",0.176,0))+(IF(BB59="Other",0.126,0))+(IF(AY59="DCD",0.411,0))+(IF(AZ59="other",0.422,0))+(0.066*((170-BJ59)/10)+(IF(BE59="regional",0.105,0.244))+(0.01*(CQ59/60))))</f>
        <v>2.2818047039048235</v>
      </c>
      <c r="CH59">
        <v>58</v>
      </c>
      <c r="CI59">
        <v>10</v>
      </c>
      <c r="CJ59">
        <v>120</v>
      </c>
      <c r="CK59">
        <v>120</v>
      </c>
      <c r="CL59">
        <v>13</v>
      </c>
      <c r="CM59">
        <v>4</v>
      </c>
      <c r="CN59">
        <v>23</v>
      </c>
      <c r="CO59" t="s">
        <v>196</v>
      </c>
      <c r="CP59">
        <v>40</v>
      </c>
      <c r="CQ59" s="28">
        <f t="shared" si="22"/>
        <v>325</v>
      </c>
      <c r="CR59">
        <f t="shared" si="7"/>
        <v>23</v>
      </c>
      <c r="CS59">
        <f t="shared" si="8"/>
        <v>81</v>
      </c>
      <c r="CT59">
        <f t="shared" si="9"/>
        <v>348</v>
      </c>
      <c r="CU59">
        <v>750</v>
      </c>
      <c r="CV59">
        <v>1000</v>
      </c>
      <c r="CW59">
        <v>7150</v>
      </c>
      <c r="CX59">
        <v>1250</v>
      </c>
      <c r="CY59">
        <v>375</v>
      </c>
      <c r="CZ59">
        <v>1.9</v>
      </c>
      <c r="DA59">
        <v>10</v>
      </c>
      <c r="DB59">
        <v>72</v>
      </c>
      <c r="DC59">
        <v>47</v>
      </c>
      <c r="DD59" s="28">
        <f t="shared" si="10"/>
        <v>34.722222222222229</v>
      </c>
      <c r="DF59" t="str">
        <f t="shared" si="11"/>
        <v>yes</v>
      </c>
      <c r="DG59" t="s">
        <v>437</v>
      </c>
      <c r="DH59">
        <v>19.7</v>
      </c>
      <c r="DI59">
        <v>13.7</v>
      </c>
      <c r="DJ59">
        <v>2</v>
      </c>
      <c r="DK59" t="s">
        <v>197</v>
      </c>
      <c r="DL59">
        <v>7.6</v>
      </c>
      <c r="DM59" t="s">
        <v>197</v>
      </c>
      <c r="DN59" t="s">
        <v>197</v>
      </c>
      <c r="DO59">
        <v>1580</v>
      </c>
      <c r="DP59" s="29">
        <f>((DO59/1000)*100)/F59</f>
        <v>1.9750000000000001</v>
      </c>
      <c r="DQ59">
        <v>1725</v>
      </c>
      <c r="DR59">
        <v>742</v>
      </c>
      <c r="DS59">
        <v>1.4</v>
      </c>
      <c r="DT59">
        <v>1.25</v>
      </c>
      <c r="DU59">
        <v>1.06</v>
      </c>
      <c r="DV59">
        <v>1.06</v>
      </c>
      <c r="DW59" t="str">
        <f t="shared" si="12"/>
        <v>no</v>
      </c>
      <c r="DX59" t="str">
        <f t="shared" si="23"/>
        <v>no</v>
      </c>
      <c r="DY59" t="str">
        <f>IF(OR(DV59&gt;M59*2.9, DV59 &gt; 3.9, FD59="yes"), "3", IF(DV59&gt;M59*1.9, "2", IF(OR(DV59&gt;M59*1.4, DV59&gt;(M59+0.2)), "1", "no")))</f>
        <v>no</v>
      </c>
      <c r="DZ59" t="s">
        <v>181</v>
      </c>
      <c r="EA59" t="s">
        <v>197</v>
      </c>
      <c r="EB59" t="s">
        <v>184</v>
      </c>
      <c r="EC59">
        <v>1000</v>
      </c>
      <c r="ED59" t="s">
        <v>198</v>
      </c>
      <c r="EE59" t="b">
        <v>0</v>
      </c>
      <c r="EF59">
        <v>7.4</v>
      </c>
      <c r="EG59">
        <v>6.6</v>
      </c>
      <c r="EH59">
        <v>7.9</v>
      </c>
      <c r="EI59">
        <v>5.7</v>
      </c>
      <c r="EJ59">
        <v>6.9</v>
      </c>
      <c r="EK59">
        <v>7.1</v>
      </c>
      <c r="EL59">
        <v>11.4</v>
      </c>
      <c r="EM59" t="b">
        <v>0</v>
      </c>
      <c r="EN59" t="b">
        <v>0</v>
      </c>
      <c r="EO59" t="b">
        <v>0</v>
      </c>
      <c r="EP59" t="b">
        <v>0</v>
      </c>
      <c r="EQ59" t="b">
        <v>0</v>
      </c>
      <c r="ER59" t="b">
        <v>0</v>
      </c>
      <c r="ES59" s="30">
        <f t="shared" si="14"/>
        <v>6.9333333333333336</v>
      </c>
      <c r="ET59" s="30">
        <f t="shared" si="15"/>
        <v>7.5714285714285712</v>
      </c>
      <c r="EU59" s="30">
        <f t="shared" si="16"/>
        <v>7.5714285714285712</v>
      </c>
      <c r="EV59" s="30" t="s">
        <v>181</v>
      </c>
      <c r="EW59" t="s">
        <v>197</v>
      </c>
      <c r="EX59" t="s">
        <v>197</v>
      </c>
      <c r="EY59" s="30" t="s">
        <v>197</v>
      </c>
      <c r="EZ59" s="30" t="s">
        <v>181</v>
      </c>
      <c r="FA59" s="30" t="s">
        <v>181</v>
      </c>
      <c r="FB59" s="34">
        <v>1</v>
      </c>
      <c r="FC59" s="30" t="s">
        <v>181</v>
      </c>
      <c r="FD59" s="30" t="s">
        <v>181</v>
      </c>
      <c r="FE59" s="30" t="s">
        <v>199</v>
      </c>
      <c r="FF59">
        <v>2</v>
      </c>
      <c r="FG59" s="30" t="s">
        <v>181</v>
      </c>
      <c r="FH59" s="30" t="s">
        <v>197</v>
      </c>
      <c r="FI59" s="30" t="s">
        <v>197</v>
      </c>
      <c r="FJ59" s="30" t="s">
        <v>181</v>
      </c>
      <c r="FK59" s="30" t="s">
        <v>181</v>
      </c>
      <c r="FL59" s="30" t="s">
        <v>181</v>
      </c>
      <c r="FM59" s="30" t="s">
        <v>181</v>
      </c>
      <c r="FN59" s="30" t="s">
        <v>181</v>
      </c>
      <c r="FO59" s="30" t="s">
        <v>181</v>
      </c>
      <c r="FP59" s="30" t="s">
        <v>181</v>
      </c>
      <c r="FQ59" s="30" t="s">
        <v>181</v>
      </c>
      <c r="FR59">
        <v>9</v>
      </c>
      <c r="FS59" t="s">
        <v>199</v>
      </c>
      <c r="FT59" s="30" t="s">
        <v>181</v>
      </c>
      <c r="FU59">
        <f t="shared" si="17"/>
        <v>0</v>
      </c>
      <c r="FV59">
        <f t="shared" si="18"/>
        <v>0</v>
      </c>
    </row>
    <row r="60" spans="1:178" ht="15.5" x14ac:dyDescent="0.35">
      <c r="A60" s="26">
        <v>2876</v>
      </c>
      <c r="B60" t="s">
        <v>200</v>
      </c>
      <c r="C60" t="s">
        <v>179</v>
      </c>
      <c r="D60" s="28">
        <v>48.644444444444446</v>
      </c>
      <c r="E60" s="28">
        <v>1</v>
      </c>
      <c r="F60">
        <v>65</v>
      </c>
      <c r="G60">
        <v>170</v>
      </c>
      <c r="H60" s="28">
        <f t="shared" si="0"/>
        <v>22.491349480968857</v>
      </c>
      <c r="I60" s="29">
        <f t="shared" si="1"/>
        <v>1.7535977042116846</v>
      </c>
      <c r="J60" s="30">
        <v>3.9</v>
      </c>
      <c r="K60">
        <v>137</v>
      </c>
      <c r="L60" t="s">
        <v>180</v>
      </c>
      <c r="M60" s="29">
        <v>9.17</v>
      </c>
      <c r="N60" s="30">
        <v>0.5</v>
      </c>
      <c r="O60" s="29">
        <v>1.1100000000000001</v>
      </c>
      <c r="P60">
        <f t="shared" si="2"/>
        <v>9.17</v>
      </c>
      <c r="Q60">
        <f t="shared" si="2"/>
        <v>1</v>
      </c>
      <c r="R60">
        <f t="shared" si="2"/>
        <v>1.1100000000000001</v>
      </c>
      <c r="S60" s="31">
        <f t="shared" si="19"/>
        <v>21</v>
      </c>
      <c r="T60" t="s">
        <v>184</v>
      </c>
      <c r="U60" t="s">
        <v>184</v>
      </c>
      <c r="V60" t="s">
        <v>182</v>
      </c>
      <c r="W60" t="s">
        <v>181</v>
      </c>
      <c r="X60" t="s">
        <v>181</v>
      </c>
      <c r="Y60" t="s">
        <v>183</v>
      </c>
      <c r="Z60" t="s">
        <v>181</v>
      </c>
      <c r="AA60" t="s">
        <v>181</v>
      </c>
      <c r="AB60" t="s">
        <v>181</v>
      </c>
      <c r="AC60">
        <v>1</v>
      </c>
      <c r="AD60" s="27">
        <v>42654</v>
      </c>
      <c r="AE60">
        <v>8</v>
      </c>
      <c r="AF60" t="s">
        <v>438</v>
      </c>
      <c r="AG60">
        <v>1</v>
      </c>
      <c r="AH60" s="27">
        <v>42654</v>
      </c>
      <c r="AI60" s="33">
        <v>8</v>
      </c>
      <c r="AJ60" s="27"/>
      <c r="AK60" t="s">
        <v>439</v>
      </c>
      <c r="AL60" t="s">
        <v>181</v>
      </c>
      <c r="AM60" t="s">
        <v>181</v>
      </c>
      <c r="AN60" t="s">
        <v>181</v>
      </c>
      <c r="AO60" t="s">
        <v>181</v>
      </c>
      <c r="AP60" t="s">
        <v>181</v>
      </c>
      <c r="AQ60" t="s">
        <v>181</v>
      </c>
      <c r="AR60" t="s">
        <v>181</v>
      </c>
      <c r="AS60" t="s">
        <v>181</v>
      </c>
      <c r="AT60" t="s">
        <v>181</v>
      </c>
      <c r="AU60" t="s">
        <v>181</v>
      </c>
      <c r="AV60" t="s">
        <v>184</v>
      </c>
      <c r="AW60" s="27">
        <v>27243</v>
      </c>
      <c r="AX60" s="28">
        <v>42.169444444444444</v>
      </c>
      <c r="AY60" s="28" t="s">
        <v>185</v>
      </c>
      <c r="AZ60" s="28" t="s">
        <v>186</v>
      </c>
      <c r="BA60" s="28" t="s">
        <v>200</v>
      </c>
      <c r="BB60" s="28" t="s">
        <v>187</v>
      </c>
      <c r="BC60" s="28" t="s">
        <v>179</v>
      </c>
      <c r="BD60" s="28" t="s">
        <v>188</v>
      </c>
      <c r="BE60" s="28" t="s">
        <v>189</v>
      </c>
      <c r="BF60" t="s">
        <v>190</v>
      </c>
      <c r="BG60" s="28" t="s">
        <v>181</v>
      </c>
      <c r="BH60" s="28" t="s">
        <v>180</v>
      </c>
      <c r="BI60">
        <v>98</v>
      </c>
      <c r="BJ60">
        <v>185</v>
      </c>
      <c r="BK60" s="28">
        <f t="shared" si="3"/>
        <v>28.634039444850256</v>
      </c>
      <c r="BL60" s="29">
        <f t="shared" si="4"/>
        <v>2.2199178787247149</v>
      </c>
      <c r="BM60">
        <v>154</v>
      </c>
      <c r="BN60" s="29">
        <v>0.57999999999999996</v>
      </c>
      <c r="BO60">
        <v>14</v>
      </c>
      <c r="BP60" t="s">
        <v>181</v>
      </c>
      <c r="BQ60">
        <v>0</v>
      </c>
      <c r="BR60" t="s">
        <v>184</v>
      </c>
      <c r="BS60" t="s">
        <v>191</v>
      </c>
      <c r="BT60">
        <v>0</v>
      </c>
      <c r="BU60">
        <v>0</v>
      </c>
      <c r="BV60" t="s">
        <v>192</v>
      </c>
      <c r="BW60">
        <v>1</v>
      </c>
      <c r="BX60">
        <v>0</v>
      </c>
      <c r="BY60" t="s">
        <v>440</v>
      </c>
      <c r="BZ60" t="s">
        <v>441</v>
      </c>
      <c r="CA60" t="s">
        <v>442</v>
      </c>
      <c r="CB60">
        <v>0</v>
      </c>
      <c r="CC60">
        <v>0</v>
      </c>
      <c r="CD60">
        <f t="shared" si="5"/>
        <v>886</v>
      </c>
      <c r="CE60">
        <f>SUM((IF(D60&lt;40.1,0,(IF(D60&gt;60,3,1)))),(IF(S60&lt;15.1,0,IF(15&lt;S60&lt;25.1,6,IF(25&lt;S60&lt;35.1,11,16)))),(IF(E60=1,0,5)),(IF(CQ60&lt;601,0,1)),(IF(AX60&lt;40.1,0,(IF(AX60&gt;60,2,1)))))</f>
        <v>18</v>
      </c>
      <c r="CF60">
        <f>(IF(AX60&gt;70,3,0))+(IF(10&lt;AX60&lt;20,-2,0))+(IF(BD60="Cerebrovascular",2,0))+(IF(BN60&gt;1.5,2,0))+(IF(CQ60&lt;360,-3,0))+(IF(D60&gt;70,4,0))+(IF(H60&gt;35,2,0))+(IF(E60=2,9,0))+(IF(E60=3,14,0))+(IF(T60="yes",2,0))+(IF(J60&lt;2,2,0))+(IF(U60="yes",3,0))+(IF(V60="hospital",3,0))+(IF(V60="ICU",6,0))+(IF(S60&gt;29,4,0))+(IF(W60="yes",9,0))+(IF(X60="yes",2,0))+(IF(AA60="yes",5,0))+(IF(AB60="yes",6,0))+(IF(Z60="yes",3,0))</f>
        <v>4</v>
      </c>
      <c r="CG60" s="29">
        <f>EXP((IF(39&lt;AX60&lt;50,0.154,0))+(IF(49&lt;AX60&lt;60,0.274,0))+(IF(59&lt;AX60&lt;70,0.424,0))+(IF(AX60&gt;69,0.501,0))+(IF(BD60="anoxia",0.079,0))+(IF(BD60="Cerebrovascular",0.145,0))+(IF(BD60="other",0.184,0))+(IF(BB60="African",0.176,0))+(IF(BB60="Other",0.126,0))+(IF(AY60="DCD",0.411,0))+(IF(AZ60="other",0.422,0))+(0.066*((170-BJ60)/10)+(IF(BE60="regional",0.105,0.244))+(0.01*(CQ60/60))))</f>
        <v>1.2207922094309918</v>
      </c>
      <c r="CH60">
        <v>62</v>
      </c>
      <c r="CI60">
        <v>13</v>
      </c>
      <c r="CJ60">
        <v>100</v>
      </c>
      <c r="CK60">
        <v>115</v>
      </c>
      <c r="CL60">
        <v>0</v>
      </c>
      <c r="CM60">
        <v>1</v>
      </c>
      <c r="CN60">
        <v>30</v>
      </c>
      <c r="CO60" t="s">
        <v>196</v>
      </c>
      <c r="CP60">
        <v>55</v>
      </c>
      <c r="CQ60" s="28">
        <f t="shared" si="22"/>
        <v>291</v>
      </c>
      <c r="CR60">
        <f t="shared" si="7"/>
        <v>30</v>
      </c>
      <c r="CS60">
        <f t="shared" si="8"/>
        <v>92</v>
      </c>
      <c r="CT60">
        <f t="shared" si="9"/>
        <v>321</v>
      </c>
      <c r="CU60">
        <v>6250</v>
      </c>
      <c r="CV60">
        <v>6500</v>
      </c>
      <c r="CW60">
        <v>12500</v>
      </c>
      <c r="CX60">
        <v>1000</v>
      </c>
      <c r="CY60">
        <v>641</v>
      </c>
      <c r="CZ60">
        <v>3.9</v>
      </c>
      <c r="DA60" s="26">
        <v>124</v>
      </c>
      <c r="DB60" s="26">
        <v>80</v>
      </c>
      <c r="DC60" s="26">
        <v>74</v>
      </c>
      <c r="DD60" s="28">
        <f t="shared" si="10"/>
        <v>7.5</v>
      </c>
      <c r="DE60" s="26"/>
      <c r="DF60" t="str">
        <f t="shared" si="11"/>
        <v>no</v>
      </c>
      <c r="DG60" t="s">
        <v>443</v>
      </c>
      <c r="DH60">
        <v>17.100000000000001</v>
      </c>
      <c r="DI60">
        <v>15.2</v>
      </c>
      <c r="DJ60">
        <v>4.4000000000000004</v>
      </c>
      <c r="DK60">
        <v>5.0999999999999996</v>
      </c>
      <c r="DL60" t="s">
        <v>197</v>
      </c>
      <c r="DM60" t="s">
        <v>197</v>
      </c>
      <c r="DN60" t="s">
        <v>197</v>
      </c>
      <c r="DO60">
        <v>2330</v>
      </c>
      <c r="DP60" s="29">
        <f>((DO60/1000)*100)/F60</f>
        <v>3.5846153846153848</v>
      </c>
      <c r="DQ60">
        <v>3739</v>
      </c>
      <c r="DR60">
        <v>3590</v>
      </c>
      <c r="DS60">
        <v>7.6</v>
      </c>
      <c r="DT60">
        <v>1.21</v>
      </c>
      <c r="DU60">
        <v>6.21</v>
      </c>
      <c r="DV60">
        <v>8.6300000000000008</v>
      </c>
      <c r="DW60" t="str">
        <f t="shared" si="12"/>
        <v>yes</v>
      </c>
      <c r="DX60" t="str">
        <f t="shared" si="23"/>
        <v>moderate</v>
      </c>
      <c r="DY60" t="str">
        <f>IF(OR(DV60&gt;M60*2.9, DV60 &gt; 3.9, FD60="yes"), "3", IF(DV60&gt;M60*1.9, "2", IF(OR(DV60&gt;M60*1.4, DV60&gt;(M60+0.2)), "1", "no")))</f>
        <v>3</v>
      </c>
      <c r="DZ60" t="s">
        <v>184</v>
      </c>
      <c r="EA60" t="s">
        <v>263</v>
      </c>
      <c r="EB60" t="s">
        <v>184</v>
      </c>
      <c r="EC60">
        <v>1000</v>
      </c>
      <c r="ED60" t="s">
        <v>198</v>
      </c>
      <c r="EE60">
        <v>1.6</v>
      </c>
      <c r="EF60">
        <v>1.5</v>
      </c>
      <c r="EG60">
        <v>4.9000000000000004</v>
      </c>
      <c r="EH60">
        <v>6</v>
      </c>
      <c r="EI60">
        <v>6.8</v>
      </c>
      <c r="EJ60">
        <v>4.5999999999999996</v>
      </c>
      <c r="EK60">
        <v>1.8</v>
      </c>
      <c r="EL60" t="b">
        <v>0</v>
      </c>
      <c r="EM60" t="b">
        <v>0</v>
      </c>
      <c r="EN60" t="b">
        <v>0</v>
      </c>
      <c r="EO60" t="b">
        <v>0</v>
      </c>
      <c r="EP60" t="b">
        <v>0</v>
      </c>
      <c r="EQ60" t="b">
        <v>0</v>
      </c>
      <c r="ER60" t="b">
        <v>0</v>
      </c>
      <c r="ES60" s="30">
        <f t="shared" si="14"/>
        <v>3.8857142857142857</v>
      </c>
      <c r="ET60" s="30">
        <f t="shared" si="15"/>
        <v>3.8857142857142857</v>
      </c>
      <c r="EU60" s="30">
        <f t="shared" si="16"/>
        <v>3.8857142857142857</v>
      </c>
      <c r="EV60" s="30" t="s">
        <v>181</v>
      </c>
      <c r="EW60" t="s">
        <v>197</v>
      </c>
      <c r="EX60" t="s">
        <v>197</v>
      </c>
      <c r="EY60" s="30" t="s">
        <v>197</v>
      </c>
      <c r="EZ60" s="30" t="s">
        <v>184</v>
      </c>
      <c r="FA60" s="30" t="s">
        <v>181</v>
      </c>
      <c r="FB60" s="34">
        <v>5</v>
      </c>
      <c r="FC60" s="30" t="s">
        <v>181</v>
      </c>
      <c r="FD60" s="30" t="s">
        <v>184</v>
      </c>
      <c r="FE60" s="30" t="s">
        <v>444</v>
      </c>
      <c r="FF60">
        <v>8</v>
      </c>
      <c r="FG60" s="30" t="s">
        <v>181</v>
      </c>
      <c r="FH60" s="30" t="s">
        <v>197</v>
      </c>
      <c r="FI60" s="30" t="s">
        <v>197</v>
      </c>
      <c r="FJ60" s="30" t="s">
        <v>181</v>
      </c>
      <c r="FK60" s="30" t="s">
        <v>181</v>
      </c>
      <c r="FL60" s="30" t="s">
        <v>181</v>
      </c>
      <c r="FM60" s="30" t="s">
        <v>181</v>
      </c>
      <c r="FN60" s="30" t="s">
        <v>181</v>
      </c>
      <c r="FO60" s="30" t="s">
        <v>181</v>
      </c>
      <c r="FP60" s="30" t="s">
        <v>181</v>
      </c>
      <c r="FQ60" s="30" t="s">
        <v>181</v>
      </c>
      <c r="FR60">
        <v>8</v>
      </c>
      <c r="FS60" s="30" t="s">
        <v>219</v>
      </c>
      <c r="FT60" s="30" t="s">
        <v>181</v>
      </c>
      <c r="FU60">
        <f t="shared" si="17"/>
        <v>0</v>
      </c>
      <c r="FV60">
        <f t="shared" si="18"/>
        <v>0</v>
      </c>
    </row>
    <row r="61" spans="1:178" ht="15.5" x14ac:dyDescent="0.35">
      <c r="A61" s="26">
        <v>2877</v>
      </c>
      <c r="B61" t="s">
        <v>200</v>
      </c>
      <c r="C61" t="s">
        <v>201</v>
      </c>
      <c r="D61" s="28">
        <v>52.322222222222223</v>
      </c>
      <c r="E61" s="28">
        <v>1</v>
      </c>
      <c r="F61">
        <v>87</v>
      </c>
      <c r="G61">
        <v>173</v>
      </c>
      <c r="H61" s="28">
        <f t="shared" si="0"/>
        <v>29.068796150890442</v>
      </c>
      <c r="I61" s="29">
        <f t="shared" si="1"/>
        <v>2.0102285226252983</v>
      </c>
      <c r="J61" s="30">
        <v>3.9</v>
      </c>
      <c r="K61">
        <v>140</v>
      </c>
      <c r="L61" t="s">
        <v>180</v>
      </c>
      <c r="M61" s="29">
        <v>0.66</v>
      </c>
      <c r="N61" s="30">
        <v>0.9</v>
      </c>
      <c r="O61" s="29">
        <v>1.32</v>
      </c>
      <c r="P61">
        <f t="shared" si="2"/>
        <v>1</v>
      </c>
      <c r="Q61">
        <f t="shared" si="2"/>
        <v>1</v>
      </c>
      <c r="R61">
        <f t="shared" si="2"/>
        <v>1.32</v>
      </c>
      <c r="S61" s="31">
        <f t="shared" si="19"/>
        <v>10</v>
      </c>
      <c r="T61" t="s">
        <v>181</v>
      </c>
      <c r="U61" t="s">
        <v>181</v>
      </c>
      <c r="V61" t="s">
        <v>182</v>
      </c>
      <c r="W61" t="s">
        <v>181</v>
      </c>
      <c r="X61" t="s">
        <v>181</v>
      </c>
      <c r="Y61" t="s">
        <v>183</v>
      </c>
      <c r="Z61" t="s">
        <v>181</v>
      </c>
      <c r="AA61" t="s">
        <v>181</v>
      </c>
      <c r="AB61" t="s">
        <v>181</v>
      </c>
      <c r="AC61">
        <v>0</v>
      </c>
      <c r="AD61" s="27">
        <v>43264</v>
      </c>
      <c r="AE61">
        <v>616</v>
      </c>
      <c r="AG61">
        <v>0</v>
      </c>
      <c r="AH61" s="27">
        <v>43264</v>
      </c>
      <c r="AI61" s="33">
        <v>616</v>
      </c>
      <c r="AJ61" s="27"/>
      <c r="AK61" t="s">
        <v>253</v>
      </c>
      <c r="AL61" t="s">
        <v>184</v>
      </c>
      <c r="AM61" t="s">
        <v>181</v>
      </c>
      <c r="AN61" t="s">
        <v>181</v>
      </c>
      <c r="AO61" t="s">
        <v>181</v>
      </c>
      <c r="AP61" t="s">
        <v>184</v>
      </c>
      <c r="AQ61" t="s">
        <v>181</v>
      </c>
      <c r="AR61" t="s">
        <v>181</v>
      </c>
      <c r="AS61" t="s">
        <v>181</v>
      </c>
      <c r="AT61" t="s">
        <v>181</v>
      </c>
      <c r="AU61" t="s">
        <v>181</v>
      </c>
      <c r="AV61" t="s">
        <v>181</v>
      </c>
      <c r="AW61" s="27">
        <v>31769</v>
      </c>
      <c r="AX61" s="28">
        <v>29.783333333333335</v>
      </c>
      <c r="AY61" s="28" t="s">
        <v>185</v>
      </c>
      <c r="AZ61" s="28" t="s">
        <v>239</v>
      </c>
      <c r="BA61" s="28" t="s">
        <v>200</v>
      </c>
      <c r="BB61" s="28" t="s">
        <v>187</v>
      </c>
      <c r="BC61" s="28" t="s">
        <v>201</v>
      </c>
      <c r="BD61" s="28" t="s">
        <v>220</v>
      </c>
      <c r="BE61" s="28" t="s">
        <v>189</v>
      </c>
      <c r="BF61" t="s">
        <v>190</v>
      </c>
      <c r="BG61" s="28" t="s">
        <v>181</v>
      </c>
      <c r="BH61" s="28" t="s">
        <v>180</v>
      </c>
      <c r="BI61">
        <v>75</v>
      </c>
      <c r="BJ61">
        <v>185</v>
      </c>
      <c r="BK61" s="28">
        <f t="shared" si="3"/>
        <v>21.913805697589481</v>
      </c>
      <c r="BL61" s="29">
        <f t="shared" si="4"/>
        <v>1.9813758427117754</v>
      </c>
      <c r="BM61">
        <v>146</v>
      </c>
      <c r="BN61" s="29">
        <v>0.86</v>
      </c>
      <c r="BO61">
        <v>2</v>
      </c>
      <c r="BP61" t="s">
        <v>184</v>
      </c>
      <c r="BQ61">
        <v>10</v>
      </c>
      <c r="BR61" t="s">
        <v>184</v>
      </c>
      <c r="BS61" t="s">
        <v>225</v>
      </c>
      <c r="BT61">
        <v>3</v>
      </c>
      <c r="BU61">
        <v>20</v>
      </c>
      <c r="BV61" t="s">
        <v>203</v>
      </c>
      <c r="BW61">
        <v>8</v>
      </c>
      <c r="BX61">
        <v>0</v>
      </c>
      <c r="BY61" t="s">
        <v>445</v>
      </c>
      <c r="BZ61" t="s">
        <v>247</v>
      </c>
      <c r="CA61" t="s">
        <v>446</v>
      </c>
      <c r="CB61">
        <v>0</v>
      </c>
      <c r="CC61">
        <v>0</v>
      </c>
      <c r="CD61">
        <f t="shared" si="5"/>
        <v>298</v>
      </c>
      <c r="CE61">
        <f>SUM((IF(D61&lt;40.1,0,(IF(D61&gt;60,3,1)))),(IF(S61&lt;15.1,0,IF(15&lt;S61&lt;25.1,6,IF(25&lt;S61&lt;35.1,11,16)))),(IF(E61=1,0,5)),(IF(CQ61&lt;601,0,1)),(IF(AX61&lt;40.1,0,(IF(AX61&gt;60,2,1)))))</f>
        <v>1</v>
      </c>
      <c r="CF61">
        <f>(IF(AX61&gt;70,3,0))+(IF(10&lt;AX61&lt;20,-2,0))+(IF(BD61="Cerebrovascular",2,0))+(IF(BN61&gt;1.5,2,0))+(IF(CQ61&lt;360,-3,0))+(IF(D61&gt;70,4,0))+(IF(H61&gt;35,2,0))+(IF(E61=2,9,0))+(IF(E61=3,14,0))+(IF(T61="yes",2,0))+(IF(J61&lt;2,2,0))+(IF(U61="yes",3,0))+(IF(V61="hospital",3,0))+(IF(V61="ICU",6,0))+(IF(S61&gt;29,4,0))+(IF(W61="yes",9,0))+(IF(X61="yes",2,0))+(IF(AA61="yes",5,0))+(IF(AB61="yes",6,0))+(IF(Z61="yes",3,0))</f>
        <v>0</v>
      </c>
      <c r="CG61" s="29">
        <f>EXP((IF(39&lt;AX61&lt;50,0.154,0))+(IF(49&lt;AX61&lt;60,0.274,0))+(IF(59&lt;AX61&lt;70,0.424,0))+(IF(AX61&gt;69,0.501,0))+(IF(BD61="anoxia",0.079,0))+(IF(BD61="Cerebrovascular",0.145,0))+(IF(BD61="other",0.184,0))+(IF(BB61="African",0.176,0))+(IF(BB61="Other",0.126,0))+(IF(AY61="DCD",0.411,0))+(IF(AZ61="other",0.422,0))+(0.066*((170-BJ61)/10)+(IF(BE61="regional",0.105,0.244))+(0.01*(CQ61/60))))</f>
        <v>1.0726869475145333</v>
      </c>
      <c r="CH61">
        <v>73</v>
      </c>
      <c r="CI61">
        <v>12</v>
      </c>
      <c r="CJ61">
        <v>160</v>
      </c>
      <c r="CK61">
        <v>120</v>
      </c>
      <c r="CL61">
        <v>5</v>
      </c>
      <c r="CM61">
        <v>15</v>
      </c>
      <c r="CN61">
        <v>35</v>
      </c>
      <c r="CO61" t="s">
        <v>196</v>
      </c>
      <c r="CP61">
        <v>15</v>
      </c>
      <c r="CQ61" s="28">
        <f t="shared" si="22"/>
        <v>385</v>
      </c>
      <c r="CR61">
        <f t="shared" si="7"/>
        <v>35</v>
      </c>
      <c r="CS61">
        <f t="shared" si="8"/>
        <v>108</v>
      </c>
      <c r="CT61">
        <f t="shared" si="9"/>
        <v>420</v>
      </c>
      <c r="CU61">
        <v>1250</v>
      </c>
      <c r="CV61">
        <v>2000</v>
      </c>
      <c r="CW61">
        <v>8150</v>
      </c>
      <c r="CX61">
        <v>1250</v>
      </c>
      <c r="CY61">
        <v>280</v>
      </c>
      <c r="CZ61">
        <v>2.2999999999999998</v>
      </c>
      <c r="DA61">
        <v>10</v>
      </c>
      <c r="DB61" s="26">
        <v>70</v>
      </c>
      <c r="DC61" s="26">
        <v>56</v>
      </c>
      <c r="DD61" s="28">
        <f t="shared" si="10"/>
        <v>20</v>
      </c>
      <c r="DF61" t="str">
        <f t="shared" si="11"/>
        <v>no</v>
      </c>
      <c r="DG61" t="s">
        <v>447</v>
      </c>
      <c r="DH61">
        <v>13.2</v>
      </c>
      <c r="DI61">
        <v>9.1999999999999993</v>
      </c>
      <c r="DJ61">
        <v>0</v>
      </c>
      <c r="DK61">
        <v>5.9</v>
      </c>
      <c r="DL61" t="s">
        <v>197</v>
      </c>
      <c r="DM61" t="s">
        <v>197</v>
      </c>
      <c r="DN61" t="s">
        <v>197</v>
      </c>
      <c r="DO61">
        <v>1320</v>
      </c>
      <c r="DP61" s="29">
        <f>((DO61/1000)*100)/F61</f>
        <v>1.5172413793103448</v>
      </c>
      <c r="DQ61">
        <v>1890</v>
      </c>
      <c r="DR61">
        <v>736</v>
      </c>
      <c r="DS61">
        <v>3</v>
      </c>
      <c r="DT61">
        <v>1.19</v>
      </c>
      <c r="DU61">
        <v>0.78</v>
      </c>
      <c r="DV61">
        <v>0.82</v>
      </c>
      <c r="DW61" t="str">
        <f t="shared" si="12"/>
        <v>no</v>
      </c>
      <c r="DX61" t="str">
        <f t="shared" si="23"/>
        <v>no</v>
      </c>
      <c r="DY61" t="str">
        <f>IF(OR(DV61&gt;M61*2.9, DV61 &gt; 3.9, FD61="yes"), "3", IF(DV61&gt;M61*1.9, "2", IF(OR(DV61&gt;M61*1.4, DV61&gt;(M61+0.2)), "1", "no")))</f>
        <v>no</v>
      </c>
      <c r="DZ61" t="s">
        <v>181</v>
      </c>
      <c r="EA61" t="s">
        <v>197</v>
      </c>
      <c r="EB61" t="s">
        <v>184</v>
      </c>
      <c r="EC61">
        <v>1000</v>
      </c>
      <c r="ED61" t="s">
        <v>198</v>
      </c>
      <c r="EE61" t="b">
        <v>0</v>
      </c>
      <c r="EF61">
        <v>7</v>
      </c>
      <c r="EG61">
        <v>5.5</v>
      </c>
      <c r="EH61">
        <v>5.7</v>
      </c>
      <c r="EI61">
        <v>7.9</v>
      </c>
      <c r="EJ61">
        <v>8.5</v>
      </c>
      <c r="EK61">
        <v>5.5</v>
      </c>
      <c r="EL61">
        <v>10.9</v>
      </c>
      <c r="EM61">
        <v>15.4</v>
      </c>
      <c r="EN61">
        <v>15</v>
      </c>
      <c r="EO61" t="b">
        <v>0</v>
      </c>
      <c r="EP61" t="b">
        <v>0</v>
      </c>
      <c r="EQ61" t="b">
        <v>0</v>
      </c>
      <c r="ER61" t="b">
        <v>0</v>
      </c>
      <c r="ES61" s="30">
        <f t="shared" si="14"/>
        <v>6.6833333333333336</v>
      </c>
      <c r="ET61" s="30">
        <f t="shared" si="15"/>
        <v>9.0444444444444443</v>
      </c>
      <c r="EU61" s="30">
        <f t="shared" si="16"/>
        <v>9.0444444444444443</v>
      </c>
      <c r="EV61" s="30" t="s">
        <v>181</v>
      </c>
      <c r="EW61" t="s">
        <v>197</v>
      </c>
      <c r="EX61" t="s">
        <v>197</v>
      </c>
      <c r="EY61" s="30" t="s">
        <v>197</v>
      </c>
      <c r="EZ61" s="30" t="s">
        <v>181</v>
      </c>
      <c r="FA61" s="30" t="s">
        <v>181</v>
      </c>
      <c r="FB61" s="34">
        <v>2</v>
      </c>
      <c r="FC61" s="30" t="s">
        <v>181</v>
      </c>
      <c r="FD61" s="30" t="s">
        <v>181</v>
      </c>
      <c r="FE61" s="30" t="s">
        <v>448</v>
      </c>
      <c r="FF61">
        <v>2</v>
      </c>
      <c r="FG61" s="30" t="s">
        <v>181</v>
      </c>
      <c r="FH61" s="30" t="s">
        <v>197</v>
      </c>
      <c r="FI61" s="30" t="s">
        <v>197</v>
      </c>
      <c r="FJ61" s="30" t="s">
        <v>181</v>
      </c>
      <c r="FK61" s="30" t="s">
        <v>181</v>
      </c>
      <c r="FL61" s="30" t="s">
        <v>181</v>
      </c>
      <c r="FM61" s="30" t="s">
        <v>181</v>
      </c>
      <c r="FN61" s="30" t="s">
        <v>181</v>
      </c>
      <c r="FO61" s="30" t="s">
        <v>181</v>
      </c>
      <c r="FP61" s="30" t="s">
        <v>181</v>
      </c>
      <c r="FQ61" s="30" t="s">
        <v>181</v>
      </c>
      <c r="FR61">
        <v>16</v>
      </c>
      <c r="FS61" s="30" t="s">
        <v>199</v>
      </c>
      <c r="FT61" s="30" t="s">
        <v>181</v>
      </c>
      <c r="FU61">
        <f t="shared" si="17"/>
        <v>0</v>
      </c>
      <c r="FV61">
        <f t="shared" si="18"/>
        <v>0</v>
      </c>
    </row>
    <row r="62" spans="1:178" ht="15.5" x14ac:dyDescent="0.35">
      <c r="A62" s="26">
        <v>2878</v>
      </c>
      <c r="B62" t="s">
        <v>178</v>
      </c>
      <c r="C62" t="s">
        <v>179</v>
      </c>
      <c r="D62" s="28">
        <v>57.81666666666667</v>
      </c>
      <c r="E62" s="28">
        <v>1</v>
      </c>
      <c r="F62">
        <v>65</v>
      </c>
      <c r="G62">
        <v>172</v>
      </c>
      <c r="H62" s="28">
        <f t="shared" si="0"/>
        <v>21.971335857220119</v>
      </c>
      <c r="I62" s="29">
        <f t="shared" si="1"/>
        <v>1.7685307858734094</v>
      </c>
      <c r="J62" s="30">
        <v>3.2</v>
      </c>
      <c r="K62">
        <v>140</v>
      </c>
      <c r="L62" t="s">
        <v>180</v>
      </c>
      <c r="M62" s="29">
        <v>1.44</v>
      </c>
      <c r="N62" s="30">
        <v>1.4</v>
      </c>
      <c r="O62" s="29">
        <v>1.58</v>
      </c>
      <c r="P62">
        <f t="shared" si="2"/>
        <v>1.44</v>
      </c>
      <c r="Q62">
        <f t="shared" si="2"/>
        <v>1.4</v>
      </c>
      <c r="R62">
        <f t="shared" si="2"/>
        <v>1.58</v>
      </c>
      <c r="S62" s="31">
        <f t="shared" si="19"/>
        <v>16</v>
      </c>
      <c r="T62" t="s">
        <v>181</v>
      </c>
      <c r="U62" t="s">
        <v>181</v>
      </c>
      <c r="V62" t="s">
        <v>182</v>
      </c>
      <c r="W62" t="s">
        <v>181</v>
      </c>
      <c r="X62" t="s">
        <v>184</v>
      </c>
      <c r="Y62" t="s">
        <v>183</v>
      </c>
      <c r="Z62" t="s">
        <v>181</v>
      </c>
      <c r="AA62" t="s">
        <v>181</v>
      </c>
      <c r="AB62" t="s">
        <v>181</v>
      </c>
      <c r="AC62">
        <v>0</v>
      </c>
      <c r="AD62" s="32">
        <v>43200</v>
      </c>
      <c r="AE62">
        <v>551</v>
      </c>
      <c r="AG62">
        <v>0</v>
      </c>
      <c r="AH62" s="27">
        <v>43200</v>
      </c>
      <c r="AI62" s="33">
        <v>551</v>
      </c>
      <c r="AJ62" s="27"/>
      <c r="AK62" t="s">
        <v>41</v>
      </c>
      <c r="AL62" t="s">
        <v>181</v>
      </c>
      <c r="AM62" t="s">
        <v>181</v>
      </c>
      <c r="AN62" t="s">
        <v>181</v>
      </c>
      <c r="AO62" t="s">
        <v>181</v>
      </c>
      <c r="AP62" t="s">
        <v>184</v>
      </c>
      <c r="AQ62" t="s">
        <v>181</v>
      </c>
      <c r="AR62" t="s">
        <v>181</v>
      </c>
      <c r="AS62" t="s">
        <v>181</v>
      </c>
      <c r="AT62" t="s">
        <v>181</v>
      </c>
      <c r="AU62" t="s">
        <v>181</v>
      </c>
      <c r="AV62" t="s">
        <v>181</v>
      </c>
      <c r="AW62" s="27">
        <v>16947</v>
      </c>
      <c r="AX62" s="28">
        <v>70.363888888888894</v>
      </c>
      <c r="AY62" s="28" t="s">
        <v>185</v>
      </c>
      <c r="AZ62" s="28" t="s">
        <v>186</v>
      </c>
      <c r="BA62" s="28" t="s">
        <v>200</v>
      </c>
      <c r="BB62" s="28" t="s">
        <v>187</v>
      </c>
      <c r="BC62" s="28" t="s">
        <v>179</v>
      </c>
      <c r="BD62" s="28" t="s">
        <v>276</v>
      </c>
      <c r="BE62" s="28" t="s">
        <v>189</v>
      </c>
      <c r="BF62" t="s">
        <v>190</v>
      </c>
      <c r="BG62" s="28" t="s">
        <v>181</v>
      </c>
      <c r="BH62" s="28" t="s">
        <v>180</v>
      </c>
      <c r="BI62">
        <v>70</v>
      </c>
      <c r="BJ62">
        <v>170</v>
      </c>
      <c r="BK62" s="28">
        <f t="shared" si="3"/>
        <v>24.221453287197232</v>
      </c>
      <c r="BL62" s="29">
        <f t="shared" si="4"/>
        <v>1.8097078017532484</v>
      </c>
      <c r="BM62">
        <v>148</v>
      </c>
      <c r="BN62" s="29">
        <v>1.83</v>
      </c>
      <c r="BO62">
        <v>4</v>
      </c>
      <c r="BP62" t="s">
        <v>184</v>
      </c>
      <c r="BQ62">
        <v>60</v>
      </c>
      <c r="BR62" t="s">
        <v>184</v>
      </c>
      <c r="BS62" t="s">
        <v>449</v>
      </c>
      <c r="BT62">
        <v>0</v>
      </c>
      <c r="BU62">
        <v>0</v>
      </c>
      <c r="BV62" t="s">
        <v>192</v>
      </c>
      <c r="BW62">
        <v>5</v>
      </c>
      <c r="BX62">
        <v>0</v>
      </c>
      <c r="BY62" t="s">
        <v>450</v>
      </c>
      <c r="BZ62" t="s">
        <v>451</v>
      </c>
      <c r="CA62" t="s">
        <v>205</v>
      </c>
      <c r="CB62">
        <v>0</v>
      </c>
      <c r="CC62">
        <v>0</v>
      </c>
      <c r="CD62">
        <f t="shared" si="5"/>
        <v>1126</v>
      </c>
      <c r="CE62">
        <f>SUM((IF(D62&lt;40.1,0,(IF(D62&gt;60,3,1)))),(IF(S62&lt;15.1,0,IF(15&lt;S62&lt;25.1,6,IF(25&lt;S62&lt;35.1,11,16)))),(IF(E62=1,0,5)),(IF(CQ62&lt;601,0,1)),(IF(AX62&lt;40.1,0,(IF(AX62&gt;60,2,1)))))</f>
        <v>19</v>
      </c>
      <c r="CF62">
        <f>(IF(AX62&gt;70,3,0))+(IF(10&lt;AX62&lt;20,-2,0))+(IF(BD62="Cerebrovascular",2,0))+(IF(BN62&gt;1.5,2,0))+(IF(CQ62&lt;360,-3,0))+(IF(D62&gt;70,4,0))+(IF(H62&gt;35,2,0))+(IF(E62=2,9,0))+(IF(E62=3,14,0))+(IF(T62="yes",2,0))+(IF(J62&lt;2,2,0))+(IF(U62="yes",3,0))+(IF(V62="hospital",3,0))+(IF(V62="ICU",6,0))+(IF(S62&gt;29,4,0))+(IF(W62="yes",9,0))+(IF(X62="yes",2,0))+(IF(AA62="yes",5,0))+(IF(AB62="yes",6,0))+(IF(Z62="yes",3,0))</f>
        <v>4</v>
      </c>
      <c r="CG62" s="29">
        <f>EXP((IF(39&lt;AX62&lt;50,0.154,0))+(IF(49&lt;AX62&lt;60,0.274,0))+(IF(59&lt;AX62&lt;70,0.424,0))+(IF(AX62&gt;69,0.501,0))+(IF(BD62="anoxia",0.079,0))+(IF(BD62="Cerebrovascular",0.145,0))+(IF(BD62="other",0.184,0))+(IF(BB62="African",0.176,0))+(IF(BB62="Other",0.126,0))+(IF(AY62="DCD",0.411,0))+(IF(AZ62="other",0.422,0))+(0.066*((170-BJ62)/10)+(IF(BE62="regional",0.105,0.244))+(0.01*(CQ62/60))))</f>
        <v>2.0903537987177647</v>
      </c>
      <c r="CH62">
        <v>39</v>
      </c>
      <c r="CI62">
        <v>4</v>
      </c>
      <c r="CJ62">
        <v>159</v>
      </c>
      <c r="CK62">
        <v>89</v>
      </c>
      <c r="CL62">
        <v>6</v>
      </c>
      <c r="CM62">
        <v>17</v>
      </c>
      <c r="CN62">
        <v>21</v>
      </c>
      <c r="CO62" t="s">
        <v>196</v>
      </c>
      <c r="CP62">
        <v>47</v>
      </c>
      <c r="CQ62" s="28">
        <f t="shared" si="22"/>
        <v>314</v>
      </c>
      <c r="CR62">
        <f t="shared" si="7"/>
        <v>21</v>
      </c>
      <c r="CS62">
        <f t="shared" si="8"/>
        <v>60</v>
      </c>
      <c r="CT62">
        <f t="shared" si="9"/>
        <v>335</v>
      </c>
      <c r="CU62">
        <v>1250</v>
      </c>
      <c r="CV62">
        <v>1500</v>
      </c>
      <c r="CW62">
        <v>6000</v>
      </c>
      <c r="CX62">
        <v>1000</v>
      </c>
      <c r="CY62">
        <v>412</v>
      </c>
      <c r="CZ62">
        <v>3.5</v>
      </c>
      <c r="DA62">
        <v>15</v>
      </c>
      <c r="DB62" s="26">
        <v>62</v>
      </c>
      <c r="DC62" s="26">
        <v>75</v>
      </c>
      <c r="DD62" s="28">
        <f t="shared" si="10"/>
        <v>-20.967741935483872</v>
      </c>
      <c r="DF62" t="str">
        <f t="shared" si="11"/>
        <v>no</v>
      </c>
      <c r="DG62" t="s">
        <v>181</v>
      </c>
      <c r="DH62">
        <v>16.5</v>
      </c>
      <c r="DI62">
        <v>10.9</v>
      </c>
      <c r="DJ62">
        <v>3.6</v>
      </c>
      <c r="DK62">
        <v>7.2</v>
      </c>
      <c r="DL62">
        <v>1</v>
      </c>
      <c r="DM62">
        <v>7.4</v>
      </c>
      <c r="DN62">
        <v>35.299999999999997</v>
      </c>
      <c r="DO62">
        <v>1380</v>
      </c>
      <c r="DP62" s="29">
        <f>((DO62/1000)*100)/F62</f>
        <v>2.1230769230769231</v>
      </c>
      <c r="DQ62">
        <v>319</v>
      </c>
      <c r="DR62">
        <v>157</v>
      </c>
      <c r="DS62">
        <v>3.3</v>
      </c>
      <c r="DT62">
        <v>1.01</v>
      </c>
      <c r="DU62">
        <v>2.29</v>
      </c>
      <c r="DV62">
        <v>2.2999999999999998</v>
      </c>
      <c r="DW62" t="str">
        <f t="shared" si="12"/>
        <v>no</v>
      </c>
      <c r="DX62" t="str">
        <f t="shared" si="23"/>
        <v>no</v>
      </c>
      <c r="DY62" t="str">
        <f>IF(OR(DV62&gt;M62*2.9, DV62 &gt; 3.9, FD62="yes"), "3", IF(DV62&gt;M62*1.9, "2", IF(OR(DV62&gt;M62*1.4, DV62&gt;(M62+0.2)), "1", "no")))</f>
        <v>1</v>
      </c>
      <c r="DZ62" t="s">
        <v>184</v>
      </c>
      <c r="EA62" t="s">
        <v>263</v>
      </c>
      <c r="EB62" t="s">
        <v>184</v>
      </c>
      <c r="EC62">
        <v>1000</v>
      </c>
      <c r="ED62" t="s">
        <v>198</v>
      </c>
      <c r="EE62">
        <v>8.3000000000000007</v>
      </c>
      <c r="EF62">
        <v>9.1999999999999993</v>
      </c>
      <c r="EG62">
        <v>6</v>
      </c>
      <c r="EH62">
        <v>2.7</v>
      </c>
      <c r="EI62">
        <v>3.7</v>
      </c>
      <c r="EJ62">
        <v>5.7</v>
      </c>
      <c r="EK62">
        <v>7.3</v>
      </c>
      <c r="EL62">
        <v>7.3</v>
      </c>
      <c r="EM62">
        <v>5.0999999999999996</v>
      </c>
      <c r="EN62" t="b">
        <v>0</v>
      </c>
      <c r="EO62" t="b">
        <v>0</v>
      </c>
      <c r="EP62" t="b">
        <v>0</v>
      </c>
      <c r="EQ62" t="b">
        <v>0</v>
      </c>
      <c r="ER62" t="b">
        <v>0</v>
      </c>
      <c r="ES62" s="30">
        <f t="shared" si="14"/>
        <v>6.1285714285714281</v>
      </c>
      <c r="ET62" s="30">
        <f t="shared" si="15"/>
        <v>6.1444444444444439</v>
      </c>
      <c r="EU62" s="30">
        <f t="shared" si="16"/>
        <v>6.1444444444444439</v>
      </c>
      <c r="EV62" s="30" t="s">
        <v>181</v>
      </c>
      <c r="EW62" t="s">
        <v>197</v>
      </c>
      <c r="EX62" t="s">
        <v>197</v>
      </c>
      <c r="EY62" s="30" t="s">
        <v>197</v>
      </c>
      <c r="EZ62" s="30" t="s">
        <v>181</v>
      </c>
      <c r="FA62" s="30" t="s">
        <v>181</v>
      </c>
      <c r="FB62" s="34">
        <v>1</v>
      </c>
      <c r="FC62" s="30" t="s">
        <v>181</v>
      </c>
      <c r="FD62" s="30" t="s">
        <v>181</v>
      </c>
      <c r="FE62" s="30" t="s">
        <v>452</v>
      </c>
      <c r="FF62">
        <v>6</v>
      </c>
      <c r="FG62" s="30" t="s">
        <v>181</v>
      </c>
      <c r="FH62" s="30" t="s">
        <v>197</v>
      </c>
      <c r="FI62" s="30" t="s">
        <v>197</v>
      </c>
      <c r="FJ62" s="30" t="s">
        <v>181</v>
      </c>
      <c r="FK62" s="30" t="s">
        <v>181</v>
      </c>
      <c r="FL62" s="30" t="s">
        <v>181</v>
      </c>
      <c r="FM62" s="30" t="s">
        <v>181</v>
      </c>
      <c r="FN62" s="30" t="s">
        <v>181</v>
      </c>
      <c r="FO62" s="30" t="s">
        <v>181</v>
      </c>
      <c r="FP62" s="30" t="s">
        <v>184</v>
      </c>
      <c r="FQ62" s="30" t="s">
        <v>181</v>
      </c>
      <c r="FR62">
        <v>13</v>
      </c>
      <c r="FS62" t="s">
        <v>219</v>
      </c>
      <c r="FT62" s="30" t="s">
        <v>181</v>
      </c>
      <c r="FU62">
        <f t="shared" si="17"/>
        <v>0</v>
      </c>
      <c r="FV62">
        <f t="shared" si="18"/>
        <v>0</v>
      </c>
    </row>
    <row r="63" spans="1:178" ht="15.5" x14ac:dyDescent="0.35">
      <c r="A63" s="26">
        <v>2879</v>
      </c>
      <c r="B63" t="s">
        <v>200</v>
      </c>
      <c r="C63" t="s">
        <v>201</v>
      </c>
      <c r="D63" s="28">
        <v>51.052777777777777</v>
      </c>
      <c r="E63" s="28">
        <v>1</v>
      </c>
      <c r="F63">
        <v>83</v>
      </c>
      <c r="G63">
        <v>175</v>
      </c>
      <c r="H63" s="28">
        <f t="shared" si="0"/>
        <v>27.102040816326532</v>
      </c>
      <c r="I63" s="29">
        <f t="shared" si="1"/>
        <v>1.9869049796722935</v>
      </c>
      <c r="J63" s="30">
        <v>2.4</v>
      </c>
      <c r="K63">
        <v>135</v>
      </c>
      <c r="L63" t="s">
        <v>180</v>
      </c>
      <c r="M63" s="29">
        <v>0.86</v>
      </c>
      <c r="N63" s="30">
        <v>5.2</v>
      </c>
      <c r="O63" s="29">
        <v>1.45</v>
      </c>
      <c r="P63">
        <f t="shared" si="2"/>
        <v>1</v>
      </c>
      <c r="Q63">
        <f t="shared" si="2"/>
        <v>5.2</v>
      </c>
      <c r="R63">
        <f t="shared" si="2"/>
        <v>1.45</v>
      </c>
      <c r="S63" s="31">
        <f t="shared" si="19"/>
        <v>17</v>
      </c>
      <c r="T63" t="s">
        <v>181</v>
      </c>
      <c r="U63" t="s">
        <v>181</v>
      </c>
      <c r="V63" t="s">
        <v>182</v>
      </c>
      <c r="W63" t="s">
        <v>181</v>
      </c>
      <c r="X63" t="s">
        <v>181</v>
      </c>
      <c r="Y63" t="s">
        <v>183</v>
      </c>
      <c r="Z63" t="s">
        <v>181</v>
      </c>
      <c r="AA63" t="s">
        <v>181</v>
      </c>
      <c r="AB63" t="s">
        <v>181</v>
      </c>
      <c r="AC63">
        <v>0</v>
      </c>
      <c r="AD63" s="32">
        <v>43237</v>
      </c>
      <c r="AE63">
        <v>587</v>
      </c>
      <c r="AG63">
        <v>0</v>
      </c>
      <c r="AH63" s="27">
        <v>43237</v>
      </c>
      <c r="AI63" s="33">
        <v>587</v>
      </c>
      <c r="AJ63" s="27"/>
      <c r="AK63" t="s">
        <v>453</v>
      </c>
      <c r="AL63" t="s">
        <v>181</v>
      </c>
      <c r="AM63" t="s">
        <v>181</v>
      </c>
      <c r="AN63" t="s">
        <v>181</v>
      </c>
      <c r="AO63" t="s">
        <v>181</v>
      </c>
      <c r="AP63" t="s">
        <v>181</v>
      </c>
      <c r="AQ63" t="s">
        <v>184</v>
      </c>
      <c r="AR63" t="s">
        <v>181</v>
      </c>
      <c r="AS63" t="s">
        <v>181</v>
      </c>
      <c r="AT63" t="s">
        <v>181</v>
      </c>
      <c r="AU63" t="s">
        <v>181</v>
      </c>
      <c r="AV63" t="s">
        <v>184</v>
      </c>
      <c r="AW63" s="27">
        <v>21629</v>
      </c>
      <c r="AX63" s="28">
        <v>57.547222222222224</v>
      </c>
      <c r="AY63" s="28" t="s">
        <v>185</v>
      </c>
      <c r="AZ63" s="28" t="s">
        <v>186</v>
      </c>
      <c r="BA63" s="28" t="s">
        <v>200</v>
      </c>
      <c r="BB63" s="28" t="s">
        <v>187</v>
      </c>
      <c r="BC63" s="28" t="s">
        <v>201</v>
      </c>
      <c r="BD63" s="28" t="s">
        <v>276</v>
      </c>
      <c r="BE63" s="28" t="s">
        <v>202</v>
      </c>
      <c r="BF63" t="s">
        <v>190</v>
      </c>
      <c r="BG63" s="28" t="s">
        <v>181</v>
      </c>
      <c r="BH63" s="28" t="s">
        <v>180</v>
      </c>
      <c r="BI63">
        <v>81</v>
      </c>
      <c r="BJ63">
        <v>173</v>
      </c>
      <c r="BK63" s="28">
        <f t="shared" si="3"/>
        <v>27.064051588760066</v>
      </c>
      <c r="BL63" s="29">
        <f t="shared" si="4"/>
        <v>1.9500955059068645</v>
      </c>
      <c r="BM63" t="s">
        <v>197</v>
      </c>
      <c r="BN63" s="29" t="s">
        <v>197</v>
      </c>
      <c r="BO63">
        <v>7</v>
      </c>
      <c r="BP63" t="s">
        <v>181</v>
      </c>
      <c r="BQ63">
        <v>0</v>
      </c>
      <c r="BR63" t="s">
        <v>184</v>
      </c>
      <c r="BS63" t="s">
        <v>249</v>
      </c>
      <c r="BT63">
        <v>5</v>
      </c>
      <c r="BU63">
        <v>25</v>
      </c>
      <c r="BV63" t="s">
        <v>203</v>
      </c>
      <c r="BW63">
        <v>5</v>
      </c>
      <c r="BX63">
        <v>0</v>
      </c>
      <c r="BY63" t="s">
        <v>454</v>
      </c>
      <c r="BZ63" t="s">
        <v>455</v>
      </c>
      <c r="CA63" t="s">
        <v>205</v>
      </c>
      <c r="CB63">
        <v>0</v>
      </c>
      <c r="CC63">
        <v>0</v>
      </c>
      <c r="CD63">
        <f t="shared" si="5"/>
        <v>978</v>
      </c>
      <c r="CE63">
        <f>SUM((IF(D63&lt;40.1,0,(IF(D63&gt;60,3,1)))),(IF(S63&lt;15.1,0,IF(15&lt;S63&lt;25.1,6,IF(25&lt;S63&lt;35.1,11,16)))),(IF(E63=1,0,5)),(IF(CQ63&lt;601,0,1)),(IF(AX63&lt;40.1,0,(IF(AX63&gt;60,2,1)))))</f>
        <v>18</v>
      </c>
      <c r="CF63">
        <f>(IF(AX63&gt;70,3,0))+(IF(10&lt;AX63&lt;20,-2,0))+(IF(BD63="Cerebrovascular",2,0))+(IF(BN63&gt;1.5,2,0))+(IF(CQ63&lt;360,-3,0))+(IF(D63&gt;70,4,0))+(IF(H63&gt;35,2,0))+(IF(E63=2,9,0))+(IF(E63=3,14,0))+(IF(T63="yes",2,0))+(IF(J63&lt;2,2,0))+(IF(U63="yes",3,0))+(IF(V63="hospital",3,0))+(IF(V63="ICU",6,0))+(IF(S63&gt;29,4,0))+(IF(W63="yes",9,0))+(IF(X63="yes",2,0))+(IF(AA63="yes",5,0))+(IF(AB63="yes",6,0))+(IF(Z63="yes",3,0))</f>
        <v>2</v>
      </c>
      <c r="CG63" s="29">
        <f>EXP((IF(39&lt;AX63&lt;50,0.154,0))+(IF(49&lt;AX63&lt;60,0.274,0))+(IF(59&lt;AX63&lt;70,0.424,0))+(IF(AX63&gt;69,0.501,0))+(IF(BD63="anoxia",0.079,0))+(IF(BD63="Cerebrovascular",0.145,0))+(IF(BD63="other",0.184,0))+(IF(BB63="African",0.176,0))+(IF(BB63="Other",0.126,0))+(IF(AY63="DCD",0.411,0))+(IF(AZ63="other",0.422,0))+(0.066*((170-BJ63)/10)+(IF(BE63="regional",0.105,0.244))+(0.01*(CQ63/60))))</f>
        <v>1.4689286614242525</v>
      </c>
      <c r="CH63">
        <v>80</v>
      </c>
      <c r="CI63">
        <v>20</v>
      </c>
      <c r="CJ63">
        <v>300</v>
      </c>
      <c r="CK63">
        <v>80</v>
      </c>
      <c r="CL63">
        <v>5</v>
      </c>
      <c r="CM63">
        <v>3</v>
      </c>
      <c r="CN63">
        <v>26</v>
      </c>
      <c r="CO63" t="s">
        <v>196</v>
      </c>
      <c r="CP63">
        <v>37</v>
      </c>
      <c r="CQ63" s="28">
        <f t="shared" si="22"/>
        <v>488</v>
      </c>
      <c r="CR63">
        <f t="shared" si="7"/>
        <v>26</v>
      </c>
      <c r="CS63">
        <f t="shared" si="8"/>
        <v>106</v>
      </c>
      <c r="CT63">
        <f t="shared" si="9"/>
        <v>514</v>
      </c>
      <c r="CU63">
        <v>1000</v>
      </c>
      <c r="CV63">
        <v>1000</v>
      </c>
      <c r="CW63">
        <v>5500</v>
      </c>
      <c r="CX63">
        <v>2000</v>
      </c>
      <c r="CY63">
        <v>371</v>
      </c>
      <c r="CZ63">
        <v>1.3</v>
      </c>
      <c r="DA63">
        <v>10</v>
      </c>
      <c r="DB63" s="26">
        <v>75</v>
      </c>
      <c r="DC63" s="26">
        <v>66</v>
      </c>
      <c r="DD63" s="28">
        <f t="shared" si="10"/>
        <v>12</v>
      </c>
      <c r="DF63" t="str">
        <f t="shared" si="11"/>
        <v>no</v>
      </c>
      <c r="DG63" t="s">
        <v>422</v>
      </c>
      <c r="DH63" t="s">
        <v>197</v>
      </c>
      <c r="DI63" t="s">
        <v>197</v>
      </c>
      <c r="DJ63" t="s">
        <v>197</v>
      </c>
      <c r="DK63" t="s">
        <v>197</v>
      </c>
      <c r="DL63" t="s">
        <v>197</v>
      </c>
      <c r="DM63" t="s">
        <v>197</v>
      </c>
      <c r="DN63" t="s">
        <v>197</v>
      </c>
      <c r="DO63">
        <v>1610</v>
      </c>
      <c r="DP63" s="29">
        <f>((DO63/1000)*100)/F63</f>
        <v>1.9397590361445782</v>
      </c>
      <c r="DQ63">
        <v>1169</v>
      </c>
      <c r="DR63">
        <v>383</v>
      </c>
      <c r="DS63">
        <v>5.2</v>
      </c>
      <c r="DT63">
        <v>1.03</v>
      </c>
      <c r="DU63">
        <v>1.24</v>
      </c>
      <c r="DV63">
        <v>1.24</v>
      </c>
      <c r="DW63" t="str">
        <f t="shared" si="12"/>
        <v>no</v>
      </c>
      <c r="DX63" t="str">
        <f t="shared" si="23"/>
        <v>no</v>
      </c>
      <c r="DY63" t="str">
        <f>IF(OR(DV63&gt;M63*2.9, DV63 &gt; 3.9, FD63="yes"), "3", IF(DV63&gt;M63*1.9, "2", IF(OR(DV63&gt;M63*1.4, DV63&gt;(M63+0.2)), "1", "no")))</f>
        <v>1</v>
      </c>
      <c r="DZ63" t="s">
        <v>184</v>
      </c>
      <c r="EA63" t="s">
        <v>263</v>
      </c>
      <c r="EB63" t="s">
        <v>184</v>
      </c>
      <c r="EC63">
        <v>1000</v>
      </c>
      <c r="ED63" t="s">
        <v>198</v>
      </c>
      <c r="EE63" t="b">
        <v>0</v>
      </c>
      <c r="EF63">
        <v>1.4</v>
      </c>
      <c r="EG63">
        <v>1.3</v>
      </c>
      <c r="EH63">
        <v>3.5</v>
      </c>
      <c r="EI63">
        <v>5.8</v>
      </c>
      <c r="EJ63">
        <v>6</v>
      </c>
      <c r="EK63">
        <v>5.5</v>
      </c>
      <c r="EL63" t="b">
        <v>0</v>
      </c>
      <c r="EM63" t="b">
        <v>0</v>
      </c>
      <c r="EN63" t="b">
        <v>0</v>
      </c>
      <c r="EO63" t="b">
        <v>0</v>
      </c>
      <c r="EP63" t="b">
        <v>0</v>
      </c>
      <c r="EQ63" t="b">
        <v>0</v>
      </c>
      <c r="ER63" t="b">
        <v>0</v>
      </c>
      <c r="ES63" s="30">
        <f t="shared" si="14"/>
        <v>3.9166666666666665</v>
      </c>
      <c r="ET63" s="30">
        <f t="shared" si="15"/>
        <v>3.9166666666666665</v>
      </c>
      <c r="EU63" s="30">
        <f t="shared" si="16"/>
        <v>3.9166666666666665</v>
      </c>
      <c r="EV63" s="30" t="s">
        <v>181</v>
      </c>
      <c r="EW63" t="s">
        <v>197</v>
      </c>
      <c r="EX63" t="s">
        <v>197</v>
      </c>
      <c r="EY63" s="30" t="s">
        <v>197</v>
      </c>
      <c r="EZ63" s="30" t="s">
        <v>181</v>
      </c>
      <c r="FA63" s="30" t="s">
        <v>181</v>
      </c>
      <c r="FB63" s="34">
        <v>2</v>
      </c>
      <c r="FC63" s="30" t="s">
        <v>184</v>
      </c>
      <c r="FD63" s="30" t="s">
        <v>181</v>
      </c>
      <c r="FE63" s="30" t="s">
        <v>456</v>
      </c>
      <c r="FF63">
        <v>1</v>
      </c>
      <c r="FG63" s="30" t="s">
        <v>181</v>
      </c>
      <c r="FH63" s="30" t="s">
        <v>197</v>
      </c>
      <c r="FI63" s="30" t="s">
        <v>197</v>
      </c>
      <c r="FJ63" s="30" t="s">
        <v>181</v>
      </c>
      <c r="FK63" s="30" t="s">
        <v>181</v>
      </c>
      <c r="FL63" s="30" t="s">
        <v>181</v>
      </c>
      <c r="FM63" s="30" t="s">
        <v>181</v>
      </c>
      <c r="FN63" s="30" t="s">
        <v>181</v>
      </c>
      <c r="FO63" s="30" t="s">
        <v>181</v>
      </c>
      <c r="FP63" s="30" t="s">
        <v>181</v>
      </c>
      <c r="FQ63" s="30" t="s">
        <v>181</v>
      </c>
      <c r="FR63">
        <v>9</v>
      </c>
      <c r="FS63" t="s">
        <v>219</v>
      </c>
      <c r="FT63" s="30" t="s">
        <v>181</v>
      </c>
      <c r="FU63">
        <f t="shared" si="17"/>
        <v>0</v>
      </c>
      <c r="FV63">
        <f t="shared" si="18"/>
        <v>0</v>
      </c>
    </row>
    <row r="64" spans="1:178" ht="15.5" x14ac:dyDescent="0.35">
      <c r="A64" s="26">
        <v>2880</v>
      </c>
      <c r="B64" t="s">
        <v>200</v>
      </c>
      <c r="C64" t="s">
        <v>179</v>
      </c>
      <c r="D64" s="28">
        <v>47.06111111111111</v>
      </c>
      <c r="E64" s="28">
        <v>1</v>
      </c>
      <c r="F64">
        <v>60</v>
      </c>
      <c r="G64">
        <v>170</v>
      </c>
      <c r="H64" s="28">
        <f t="shared" si="0"/>
        <v>20.761245674740483</v>
      </c>
      <c r="I64" s="29">
        <f t="shared" si="1"/>
        <v>1.6949468066347397</v>
      </c>
      <c r="J64" s="30">
        <v>3</v>
      </c>
      <c r="K64">
        <v>140</v>
      </c>
      <c r="L64" t="s">
        <v>180</v>
      </c>
      <c r="M64" s="29">
        <v>1.17</v>
      </c>
      <c r="N64" s="30">
        <v>3.8</v>
      </c>
      <c r="O64" s="29">
        <v>1.48</v>
      </c>
      <c r="P64">
        <f t="shared" si="2"/>
        <v>1.17</v>
      </c>
      <c r="Q64">
        <f t="shared" si="2"/>
        <v>3.8</v>
      </c>
      <c r="R64">
        <f t="shared" si="2"/>
        <v>1.48</v>
      </c>
      <c r="S64" s="31">
        <f t="shared" si="19"/>
        <v>17</v>
      </c>
      <c r="T64" t="s">
        <v>181</v>
      </c>
      <c r="U64" t="s">
        <v>181</v>
      </c>
      <c r="V64" t="s">
        <v>182</v>
      </c>
      <c r="W64" t="s">
        <v>181</v>
      </c>
      <c r="X64" t="s">
        <v>184</v>
      </c>
      <c r="Y64" t="s">
        <v>183</v>
      </c>
      <c r="Z64" t="s">
        <v>181</v>
      </c>
      <c r="AA64" t="s">
        <v>181</v>
      </c>
      <c r="AB64" t="s">
        <v>181</v>
      </c>
      <c r="AC64">
        <v>0</v>
      </c>
      <c r="AD64" s="32">
        <v>43220</v>
      </c>
      <c r="AE64">
        <v>570</v>
      </c>
      <c r="AG64">
        <v>0</v>
      </c>
      <c r="AH64" s="27">
        <v>43220</v>
      </c>
      <c r="AI64" s="33">
        <v>570</v>
      </c>
      <c r="AJ64" s="27"/>
      <c r="AK64" t="s">
        <v>340</v>
      </c>
      <c r="AL64" t="s">
        <v>181</v>
      </c>
      <c r="AM64" t="s">
        <v>184</v>
      </c>
      <c r="AN64" t="s">
        <v>181</v>
      </c>
      <c r="AO64" t="s">
        <v>181</v>
      </c>
      <c r="AP64" t="s">
        <v>184</v>
      </c>
      <c r="AQ64" t="s">
        <v>181</v>
      </c>
      <c r="AR64" t="s">
        <v>181</v>
      </c>
      <c r="AS64" t="s">
        <v>181</v>
      </c>
      <c r="AT64" t="s">
        <v>181</v>
      </c>
      <c r="AU64" t="s">
        <v>181</v>
      </c>
      <c r="AV64" t="s">
        <v>181</v>
      </c>
      <c r="AW64" s="27">
        <v>17345</v>
      </c>
      <c r="AX64" s="28">
        <v>69.277777777777771</v>
      </c>
      <c r="AY64" s="28" t="s">
        <v>185</v>
      </c>
      <c r="AZ64" s="28" t="s">
        <v>186</v>
      </c>
      <c r="BA64" s="28" t="s">
        <v>200</v>
      </c>
      <c r="BB64" s="28" t="s">
        <v>187</v>
      </c>
      <c r="BC64" s="28" t="s">
        <v>179</v>
      </c>
      <c r="BD64" s="28" t="s">
        <v>188</v>
      </c>
      <c r="BE64" s="28" t="s">
        <v>189</v>
      </c>
      <c r="BF64" t="s">
        <v>190</v>
      </c>
      <c r="BG64" s="28" t="s">
        <v>181</v>
      </c>
      <c r="BH64" s="28" t="s">
        <v>190</v>
      </c>
      <c r="BI64">
        <v>75</v>
      </c>
      <c r="BJ64">
        <v>170</v>
      </c>
      <c r="BK64" s="28">
        <f t="shared" si="3"/>
        <v>25.951557093425606</v>
      </c>
      <c r="BL64" s="29">
        <f t="shared" si="4"/>
        <v>1.8635576337190232</v>
      </c>
      <c r="BM64">
        <v>146</v>
      </c>
      <c r="BN64" s="29">
        <v>0.65</v>
      </c>
      <c r="BO64">
        <v>5</v>
      </c>
      <c r="BP64" t="s">
        <v>181</v>
      </c>
      <c r="BQ64">
        <v>0</v>
      </c>
      <c r="BR64" t="s">
        <v>184</v>
      </c>
      <c r="BS64" t="s">
        <v>191</v>
      </c>
      <c r="BT64">
        <v>2</v>
      </c>
      <c r="BU64">
        <v>10</v>
      </c>
      <c r="BV64" t="s">
        <v>192</v>
      </c>
      <c r="BW64">
        <v>5</v>
      </c>
      <c r="BX64">
        <v>0</v>
      </c>
      <c r="BY64" t="s">
        <v>457</v>
      </c>
      <c r="BZ64" t="s">
        <v>458</v>
      </c>
      <c r="CA64" t="s">
        <v>459</v>
      </c>
      <c r="CB64">
        <v>0</v>
      </c>
      <c r="CC64">
        <v>0</v>
      </c>
      <c r="CD64">
        <f t="shared" si="5"/>
        <v>1178</v>
      </c>
      <c r="CE64">
        <f>SUM((IF(D64&lt;40.1,0,(IF(D64&gt;60,3,1)))),(IF(S64&lt;15.1,0,IF(15&lt;S64&lt;25.1,6,IF(25&lt;S64&lt;35.1,11,16)))),(IF(E64=1,0,5)),(IF(CQ64&lt;601,0,1)),(IF(AX64&lt;40.1,0,(IF(AX64&gt;60,2,1)))))</f>
        <v>19</v>
      </c>
      <c r="CF64">
        <f>(IF(AX64&gt;70,3,0))+(IF(10&lt;AX64&lt;20,-2,0))+(IF(BD64="Cerebrovascular",2,0))+(IF(BN64&gt;1.5,2,0))+(IF(CQ64&lt;360,-3,0))+(IF(D64&gt;70,4,0))+(IF(H64&gt;35,2,0))+(IF(E64=2,9,0))+(IF(E64=3,14,0))+(IF(T64="yes",2,0))+(IF(J64&lt;2,2,0))+(IF(U64="yes",3,0))+(IF(V64="hospital",3,0))+(IF(V64="ICU",6,0))+(IF(S64&gt;29,4,0))+(IF(W64="yes",9,0))+(IF(X64="yes",2,0))+(IF(AA64="yes",5,0))+(IF(AB64="yes",6,0))+(IF(Z64="yes",3,0))</f>
        <v>4</v>
      </c>
      <c r="CG64" s="29">
        <f>EXP((IF(39&lt;AX64&lt;50,0.154,0))+(IF(49&lt;AX64&lt;60,0.274,0))+(IF(59&lt;AX64&lt;70,0.424,0))+(IF(AX64&gt;69,0.501,0))+(IF(BD64="anoxia",0.079,0))+(IF(BD64="Cerebrovascular",0.145,0))+(IF(BD64="other",0.184,0))+(IF(BB64="African",0.176,0))+(IF(BB64="Other",0.126,0))+(IF(AY64="DCD",0.411,0))+(IF(AZ64="other",0.422,0))+(0.066*((170-BJ64)/10)+(IF(BE64="regional",0.105,0.244))+(0.01*(CQ64/60))))</f>
        <v>2.2697431303780937</v>
      </c>
      <c r="CH64">
        <v>62</v>
      </c>
      <c r="CI64">
        <v>15</v>
      </c>
      <c r="CJ64">
        <v>205</v>
      </c>
      <c r="CK64">
        <v>85</v>
      </c>
      <c r="CL64">
        <v>25</v>
      </c>
      <c r="CM64">
        <v>20</v>
      </c>
      <c r="CN64">
        <v>28</v>
      </c>
      <c r="CO64" t="s">
        <v>196</v>
      </c>
      <c r="CP64">
        <v>18</v>
      </c>
      <c r="CQ64" s="28">
        <f t="shared" si="22"/>
        <v>412</v>
      </c>
      <c r="CR64">
        <f t="shared" si="7"/>
        <v>28</v>
      </c>
      <c r="CS64">
        <f t="shared" si="8"/>
        <v>90</v>
      </c>
      <c r="CT64">
        <f t="shared" si="9"/>
        <v>440</v>
      </c>
      <c r="CU64">
        <v>1750</v>
      </c>
      <c r="CV64">
        <v>3000</v>
      </c>
      <c r="CW64">
        <v>9250</v>
      </c>
      <c r="CX64">
        <v>1250</v>
      </c>
      <c r="CY64">
        <v>340</v>
      </c>
      <c r="CZ64">
        <v>1.6</v>
      </c>
      <c r="DA64">
        <v>12</v>
      </c>
      <c r="DB64" s="26">
        <v>89</v>
      </c>
      <c r="DC64" s="26">
        <v>86</v>
      </c>
      <c r="DD64" s="28">
        <f t="shared" si="10"/>
        <v>3.3707865168539257</v>
      </c>
      <c r="DF64" t="str">
        <f t="shared" si="11"/>
        <v>no</v>
      </c>
      <c r="DG64" t="s">
        <v>181</v>
      </c>
      <c r="DH64">
        <v>16.5</v>
      </c>
      <c r="DI64">
        <v>13.5</v>
      </c>
      <c r="DJ64">
        <v>1.4</v>
      </c>
      <c r="DK64">
        <v>10.4</v>
      </c>
      <c r="DL64" t="s">
        <v>197</v>
      </c>
      <c r="DM64" t="s">
        <v>197</v>
      </c>
      <c r="DN64" t="s">
        <v>197</v>
      </c>
      <c r="DO64">
        <v>1580</v>
      </c>
      <c r="DP64" s="29">
        <f>((DO64/1000)*100)/F64</f>
        <v>2.6333333333333333</v>
      </c>
      <c r="DQ64">
        <v>729</v>
      </c>
      <c r="DR64">
        <v>293</v>
      </c>
      <c r="DS64">
        <v>1.4</v>
      </c>
      <c r="DT64">
        <v>1.06</v>
      </c>
      <c r="DU64">
        <v>1.95</v>
      </c>
      <c r="DV64">
        <v>2.08</v>
      </c>
      <c r="DW64" t="str">
        <f t="shared" si="12"/>
        <v>no</v>
      </c>
      <c r="DX64" t="str">
        <f t="shared" si="23"/>
        <v>no</v>
      </c>
      <c r="DY64" t="str">
        <f>IF(OR(DV64&gt;M64*2.9, DV64 &gt; 3.9, FD64="yes"), "3", IF(DV64&gt;M64*1.9, "2", IF(OR(DV64&gt;M64*1.4, DV64&gt;(M64+0.2)), "1", "no")))</f>
        <v>1</v>
      </c>
      <c r="DZ64" t="s">
        <v>181</v>
      </c>
      <c r="EA64" t="s">
        <v>197</v>
      </c>
      <c r="EB64" t="s">
        <v>184</v>
      </c>
      <c r="EC64">
        <v>1000</v>
      </c>
      <c r="ED64" t="s">
        <v>198</v>
      </c>
      <c r="EE64" t="b">
        <v>0</v>
      </c>
      <c r="EF64">
        <v>7.1</v>
      </c>
      <c r="EG64">
        <v>4.9000000000000004</v>
      </c>
      <c r="EH64">
        <v>5.4</v>
      </c>
      <c r="EI64">
        <v>6.2</v>
      </c>
      <c r="EJ64">
        <v>12.3</v>
      </c>
      <c r="EK64">
        <v>6.1</v>
      </c>
      <c r="EL64">
        <v>3.8</v>
      </c>
      <c r="EM64">
        <v>9.1999999999999993</v>
      </c>
      <c r="EN64" t="b">
        <v>0</v>
      </c>
      <c r="EO64" t="b">
        <v>0</v>
      </c>
      <c r="EP64" t="b">
        <v>0</v>
      </c>
      <c r="EQ64" t="b">
        <v>0</v>
      </c>
      <c r="ER64" t="b">
        <v>0</v>
      </c>
      <c r="ES64" s="30">
        <f t="shared" si="14"/>
        <v>7</v>
      </c>
      <c r="ET64" s="30">
        <f t="shared" si="15"/>
        <v>6.875</v>
      </c>
      <c r="EU64" s="30">
        <f t="shared" si="16"/>
        <v>6.875</v>
      </c>
      <c r="EV64" s="30" t="s">
        <v>181</v>
      </c>
      <c r="EW64" t="s">
        <v>197</v>
      </c>
      <c r="EX64" t="s">
        <v>197</v>
      </c>
      <c r="EY64" s="30" t="s">
        <v>197</v>
      </c>
      <c r="EZ64" s="30" t="s">
        <v>181</v>
      </c>
      <c r="FA64" s="30" t="s">
        <v>181</v>
      </c>
      <c r="FB64" s="34">
        <v>1</v>
      </c>
      <c r="FC64" s="30" t="s">
        <v>181</v>
      </c>
      <c r="FD64" s="30" t="s">
        <v>181</v>
      </c>
      <c r="FE64" s="30" t="s">
        <v>460</v>
      </c>
      <c r="FF64">
        <v>4</v>
      </c>
      <c r="FG64" s="30" t="s">
        <v>181</v>
      </c>
      <c r="FH64" s="30" t="s">
        <v>197</v>
      </c>
      <c r="FI64" s="30" t="s">
        <v>197</v>
      </c>
      <c r="FJ64" s="30" t="s">
        <v>181</v>
      </c>
      <c r="FK64" s="30" t="s">
        <v>181</v>
      </c>
      <c r="FL64" s="30" t="s">
        <v>181</v>
      </c>
      <c r="FM64" s="30" t="s">
        <v>181</v>
      </c>
      <c r="FN64" s="30" t="s">
        <v>181</v>
      </c>
      <c r="FO64" s="30" t="s">
        <v>181</v>
      </c>
      <c r="FP64" s="30" t="s">
        <v>181</v>
      </c>
      <c r="FQ64" s="30" t="s">
        <v>181</v>
      </c>
      <c r="FR64">
        <v>13</v>
      </c>
      <c r="FS64" s="30" t="s">
        <v>199</v>
      </c>
      <c r="FT64" s="30" t="s">
        <v>181</v>
      </c>
      <c r="FU64">
        <f t="shared" si="17"/>
        <v>0</v>
      </c>
      <c r="FV64">
        <f t="shared" si="18"/>
        <v>0</v>
      </c>
    </row>
    <row r="65" spans="1:178" ht="15.5" x14ac:dyDescent="0.35">
      <c r="A65" s="26">
        <v>2881</v>
      </c>
      <c r="B65" t="s">
        <v>178</v>
      </c>
      <c r="C65" t="s">
        <v>201</v>
      </c>
      <c r="D65" s="28">
        <v>54.130555555555553</v>
      </c>
      <c r="E65" s="28">
        <v>1</v>
      </c>
      <c r="F65">
        <v>64</v>
      </c>
      <c r="G65">
        <v>150</v>
      </c>
      <c r="H65" s="28">
        <f t="shared" si="0"/>
        <v>28.444444444444443</v>
      </c>
      <c r="I65" s="29">
        <f t="shared" si="1"/>
        <v>1.5909589548132819</v>
      </c>
      <c r="J65" s="30">
        <v>4.2</v>
      </c>
      <c r="K65">
        <v>144</v>
      </c>
      <c r="L65" t="s">
        <v>180</v>
      </c>
      <c r="M65" s="29">
        <v>0.74</v>
      </c>
      <c r="N65" s="30">
        <v>0.5</v>
      </c>
      <c r="O65" s="29">
        <v>1.1100000000000001</v>
      </c>
      <c r="P65">
        <f t="shared" si="2"/>
        <v>1</v>
      </c>
      <c r="Q65">
        <f t="shared" si="2"/>
        <v>1</v>
      </c>
      <c r="R65">
        <f t="shared" si="2"/>
        <v>1.1100000000000001</v>
      </c>
      <c r="S65" s="31">
        <f t="shared" si="19"/>
        <v>8</v>
      </c>
      <c r="T65" t="s">
        <v>181</v>
      </c>
      <c r="U65" t="s">
        <v>181</v>
      </c>
      <c r="V65" t="s">
        <v>182</v>
      </c>
      <c r="W65" t="s">
        <v>181</v>
      </c>
      <c r="X65" t="s">
        <v>181</v>
      </c>
      <c r="Y65" t="s">
        <v>183</v>
      </c>
      <c r="Z65" t="s">
        <v>181</v>
      </c>
      <c r="AA65" t="s">
        <v>181</v>
      </c>
      <c r="AB65" t="s">
        <v>181</v>
      </c>
      <c r="AC65">
        <v>0</v>
      </c>
      <c r="AD65" s="32">
        <v>43108</v>
      </c>
      <c r="AE65">
        <v>457</v>
      </c>
      <c r="AG65">
        <v>0</v>
      </c>
      <c r="AH65" s="32">
        <v>43108</v>
      </c>
      <c r="AI65" s="33">
        <v>457</v>
      </c>
      <c r="AJ65" s="27"/>
      <c r="AK65" t="s">
        <v>323</v>
      </c>
      <c r="AL65" t="s">
        <v>184</v>
      </c>
      <c r="AM65" t="s">
        <v>181</v>
      </c>
      <c r="AN65" t="s">
        <v>184</v>
      </c>
      <c r="AO65" t="s">
        <v>184</v>
      </c>
      <c r="AP65" t="s">
        <v>181</v>
      </c>
      <c r="AQ65" t="s">
        <v>181</v>
      </c>
      <c r="AR65" t="s">
        <v>181</v>
      </c>
      <c r="AS65" t="s">
        <v>181</v>
      </c>
      <c r="AT65" t="s">
        <v>181</v>
      </c>
      <c r="AU65" t="s">
        <v>181</v>
      </c>
      <c r="AV65" t="s">
        <v>181</v>
      </c>
      <c r="AW65" s="27">
        <v>13386</v>
      </c>
      <c r="AX65" s="28">
        <v>80.12222222222222</v>
      </c>
      <c r="AY65" s="28" t="s">
        <v>185</v>
      </c>
      <c r="AZ65" s="28" t="s">
        <v>186</v>
      </c>
      <c r="BA65" s="28" t="s">
        <v>178</v>
      </c>
      <c r="BB65" s="28" t="s">
        <v>187</v>
      </c>
      <c r="BC65" s="28" t="s">
        <v>201</v>
      </c>
      <c r="BD65" s="28" t="s">
        <v>188</v>
      </c>
      <c r="BE65" s="28" t="s">
        <v>189</v>
      </c>
      <c r="BF65" t="s">
        <v>190</v>
      </c>
      <c r="BG65" s="28" t="s">
        <v>181</v>
      </c>
      <c r="BH65" s="28" t="s">
        <v>180</v>
      </c>
      <c r="BI65">
        <v>60</v>
      </c>
      <c r="BJ65">
        <v>160</v>
      </c>
      <c r="BK65" s="28">
        <f t="shared" si="3"/>
        <v>23.4375</v>
      </c>
      <c r="BL65" s="29">
        <f t="shared" si="4"/>
        <v>1.622062531435754</v>
      </c>
      <c r="BM65">
        <v>133</v>
      </c>
      <c r="BN65" s="29">
        <v>0.48</v>
      </c>
      <c r="BO65">
        <v>4</v>
      </c>
      <c r="BP65" t="s">
        <v>181</v>
      </c>
      <c r="BQ65">
        <v>0</v>
      </c>
      <c r="BR65" t="s">
        <v>184</v>
      </c>
      <c r="BS65" t="s">
        <v>249</v>
      </c>
      <c r="BT65">
        <v>5</v>
      </c>
      <c r="BU65">
        <v>0</v>
      </c>
      <c r="BV65" t="s">
        <v>192</v>
      </c>
      <c r="BW65">
        <v>5</v>
      </c>
      <c r="BX65">
        <v>0</v>
      </c>
      <c r="BY65" t="s">
        <v>461</v>
      </c>
      <c r="BZ65" t="s">
        <v>462</v>
      </c>
      <c r="CA65" t="s">
        <v>205</v>
      </c>
      <c r="CB65">
        <v>0</v>
      </c>
      <c r="CC65">
        <v>0</v>
      </c>
      <c r="CD65">
        <f t="shared" si="5"/>
        <v>641</v>
      </c>
      <c r="CE65">
        <f>SUM((IF(D65&lt;40.1,0,(IF(D65&gt;60,3,1)))),(IF(S65&lt;15.1,0,IF(15&lt;S65&lt;25.1,6,IF(25&lt;S65&lt;35.1,11,16)))),(IF(E65=1,0,5)),(IF(CQ65&lt;601,0,1)),(IF(AX65&lt;40.1,0,(IF(AX65&gt;60,2,1)))))</f>
        <v>3</v>
      </c>
      <c r="CF65">
        <f>(IF(AX65&gt;70,3,0))+(IF(10&lt;AX65&lt;20,-2,0))+(IF(BD65="Cerebrovascular",2,0))+(IF(BN65&gt;1.5,2,0))+(IF(CQ65&lt;360,-3,0))+(IF(D65&gt;70,4,0))+(IF(H65&gt;35,2,0))+(IF(E65=2,9,0))+(IF(E65=3,14,0))+(IF(T65="yes",2,0))+(IF(J65&lt;2,2,0))+(IF(U65="yes",3,0))+(IF(V65="hospital",3,0))+(IF(V65="ICU",6,0))+(IF(S65&gt;29,4,0))+(IF(W65="yes",9,0))+(IF(X65="yes",2,0))+(IF(AA65="yes",5,0))+(IF(AB65="yes",6,0))+(IF(Z65="yes",3,0))</f>
        <v>5</v>
      </c>
      <c r="CG65" s="29">
        <f>EXP((IF(39&lt;AX65&lt;50,0.154,0))+(IF(49&lt;AX65&lt;60,0.274,0))+(IF(59&lt;AX65&lt;70,0.424,0))+(IF(AX65&gt;69,0.501,0))+(IF(BD65="anoxia",0.079,0))+(IF(BD65="Cerebrovascular",0.145,0))+(IF(BD65="other",0.184,0))+(IF(BB65="African",0.176,0))+(IF(BB65="Other",0.126,0))+(IF(AY65="DCD",0.411,0))+(IF(AZ65="other",0.422,0))+(0.066*((170-BJ65)/10)+(IF(BE65="regional",0.105,0.244))+(0.01*(CQ65/60))))</f>
        <v>2.4072860677641312</v>
      </c>
      <c r="CH65">
        <v>41</v>
      </c>
      <c r="CI65">
        <v>8</v>
      </c>
      <c r="CJ65">
        <v>212</v>
      </c>
      <c r="CK65">
        <v>95</v>
      </c>
      <c r="CL65">
        <v>4</v>
      </c>
      <c r="CM65">
        <v>9</v>
      </c>
      <c r="CN65">
        <v>22</v>
      </c>
      <c r="CO65" t="s">
        <v>196</v>
      </c>
      <c r="CP65">
        <v>25</v>
      </c>
      <c r="CQ65" s="28">
        <f t="shared" si="22"/>
        <v>369</v>
      </c>
      <c r="CR65">
        <f t="shared" si="7"/>
        <v>22</v>
      </c>
      <c r="CS65">
        <f t="shared" si="8"/>
        <v>63</v>
      </c>
      <c r="CT65">
        <f t="shared" si="9"/>
        <v>391</v>
      </c>
      <c r="CU65">
        <v>500</v>
      </c>
      <c r="CV65">
        <v>0</v>
      </c>
      <c r="CW65">
        <v>4000</v>
      </c>
      <c r="CX65">
        <v>1000</v>
      </c>
      <c r="CY65">
        <v>380</v>
      </c>
      <c r="CZ65">
        <v>1.5</v>
      </c>
      <c r="DA65">
        <v>7</v>
      </c>
      <c r="DB65" s="26">
        <v>77</v>
      </c>
      <c r="DC65" s="26">
        <v>76</v>
      </c>
      <c r="DD65" s="28">
        <f t="shared" si="10"/>
        <v>1.2987012987013031</v>
      </c>
      <c r="DF65" t="str">
        <f t="shared" si="11"/>
        <v>no</v>
      </c>
      <c r="DG65" t="s">
        <v>422</v>
      </c>
      <c r="DH65">
        <v>21.8</v>
      </c>
      <c r="DI65">
        <v>6.6</v>
      </c>
      <c r="DJ65">
        <v>0</v>
      </c>
      <c r="DK65">
        <v>5.9</v>
      </c>
      <c r="DL65">
        <v>8.1999999999999993</v>
      </c>
      <c r="DM65">
        <v>9.5</v>
      </c>
      <c r="DN65">
        <v>20.5</v>
      </c>
      <c r="DO65">
        <v>1260</v>
      </c>
      <c r="DP65" s="29">
        <f>((DO65/1000)*100)/F65</f>
        <v>1.96875</v>
      </c>
      <c r="DQ65">
        <v>973</v>
      </c>
      <c r="DR65">
        <v>697</v>
      </c>
      <c r="DS65">
        <v>1.2</v>
      </c>
      <c r="DT65">
        <v>1.22</v>
      </c>
      <c r="DU65">
        <v>0.74</v>
      </c>
      <c r="DV65">
        <v>0.74</v>
      </c>
      <c r="DW65" t="str">
        <f t="shared" si="12"/>
        <v>no</v>
      </c>
      <c r="DX65" t="str">
        <f t="shared" si="23"/>
        <v>no</v>
      </c>
      <c r="DY65" t="str">
        <f>IF(OR(DV65&gt;M65*2.9, DV65 &gt; 3.9, FD65="yes"), "3", IF(DV65&gt;M65*1.9, "2", IF(OR(DV65&gt;M65*1.4, DV65&gt;(M65+0.2)), "1", "no")))</f>
        <v>no</v>
      </c>
      <c r="DZ65" t="s">
        <v>181</v>
      </c>
      <c r="EA65" t="s">
        <v>197</v>
      </c>
      <c r="EB65" t="s">
        <v>184</v>
      </c>
      <c r="EC65">
        <v>1000</v>
      </c>
      <c r="ED65" t="s">
        <v>198</v>
      </c>
      <c r="EE65" t="b">
        <v>0</v>
      </c>
      <c r="EF65">
        <v>13.8</v>
      </c>
      <c r="EG65">
        <v>20.6</v>
      </c>
      <c r="EH65">
        <v>14.7</v>
      </c>
      <c r="EI65">
        <v>10.8</v>
      </c>
      <c r="EJ65">
        <v>8.9</v>
      </c>
      <c r="EK65">
        <v>7.9</v>
      </c>
      <c r="EL65" t="b">
        <v>0</v>
      </c>
      <c r="EM65" t="b">
        <v>0</v>
      </c>
      <c r="EN65" t="b">
        <v>0</v>
      </c>
      <c r="EO65" t="b">
        <v>0</v>
      </c>
      <c r="EP65" t="b">
        <v>0</v>
      </c>
      <c r="EQ65" t="b">
        <v>0</v>
      </c>
      <c r="ER65" t="b">
        <v>0</v>
      </c>
      <c r="ES65" s="30">
        <f t="shared" si="14"/>
        <v>12.783333333333337</v>
      </c>
      <c r="ET65" s="30">
        <f t="shared" si="15"/>
        <v>12.783333333333337</v>
      </c>
      <c r="EU65" s="30">
        <f t="shared" si="16"/>
        <v>12.783333333333337</v>
      </c>
      <c r="EV65" s="30" t="s">
        <v>181</v>
      </c>
      <c r="EW65" t="s">
        <v>197</v>
      </c>
      <c r="EX65" t="s">
        <v>197</v>
      </c>
      <c r="EY65" s="30" t="s">
        <v>197</v>
      </c>
      <c r="EZ65" s="30" t="s">
        <v>181</v>
      </c>
      <c r="FA65" s="30" t="s">
        <v>181</v>
      </c>
      <c r="FB65" s="34">
        <v>1</v>
      </c>
      <c r="FC65" s="30" t="s">
        <v>181</v>
      </c>
      <c r="FD65" s="30" t="s">
        <v>181</v>
      </c>
      <c r="FE65" s="30" t="s">
        <v>199</v>
      </c>
      <c r="FF65">
        <v>2</v>
      </c>
      <c r="FG65" s="30" t="s">
        <v>181</v>
      </c>
      <c r="FH65" s="30" t="s">
        <v>197</v>
      </c>
      <c r="FI65" s="30" t="s">
        <v>197</v>
      </c>
      <c r="FJ65" s="30" t="s">
        <v>181</v>
      </c>
      <c r="FK65" s="30" t="s">
        <v>181</v>
      </c>
      <c r="FL65" s="30" t="s">
        <v>181</v>
      </c>
      <c r="FM65" s="30" t="s">
        <v>181</v>
      </c>
      <c r="FN65" s="30" t="s">
        <v>181</v>
      </c>
      <c r="FO65" s="30" t="s">
        <v>181</v>
      </c>
      <c r="FP65" s="30" t="s">
        <v>181</v>
      </c>
      <c r="FQ65" s="30" t="s">
        <v>181</v>
      </c>
      <c r="FR65">
        <v>9</v>
      </c>
      <c r="FS65" t="s">
        <v>199</v>
      </c>
      <c r="FT65" s="30" t="s">
        <v>181</v>
      </c>
      <c r="FU65">
        <f t="shared" si="17"/>
        <v>0</v>
      </c>
      <c r="FV65">
        <f t="shared" si="18"/>
        <v>0</v>
      </c>
    </row>
    <row r="66" spans="1:178" ht="15.5" x14ac:dyDescent="0.35">
      <c r="A66" s="26">
        <v>2882</v>
      </c>
      <c r="B66" t="s">
        <v>178</v>
      </c>
      <c r="C66" t="s">
        <v>179</v>
      </c>
      <c r="D66" s="28">
        <v>33.647222222222226</v>
      </c>
      <c r="E66" s="28">
        <v>1</v>
      </c>
      <c r="F66">
        <v>80</v>
      </c>
      <c r="G66">
        <v>170</v>
      </c>
      <c r="H66" s="28">
        <f t="shared" ref="H66:H129" si="24">10000*F66/(G66)^2</f>
        <v>27.681660899653981</v>
      </c>
      <c r="I66" s="29">
        <f t="shared" ref="I66:I129" si="25">0.007184*(G66^0.725)*(F66^0.425)</f>
        <v>1.9153803873816859</v>
      </c>
      <c r="J66" s="30">
        <v>5</v>
      </c>
      <c r="K66">
        <v>151</v>
      </c>
      <c r="L66" t="s">
        <v>197</v>
      </c>
      <c r="M66" s="29">
        <v>3.54</v>
      </c>
      <c r="N66" s="30">
        <v>5</v>
      </c>
      <c r="O66" s="29">
        <v>1.5</v>
      </c>
      <c r="P66">
        <f t="shared" ref="P66:R129" si="26">IF(M66&lt;1,1,M66)</f>
        <v>3.54</v>
      </c>
      <c r="Q66">
        <f t="shared" si="26"/>
        <v>5</v>
      </c>
      <c r="R66">
        <f t="shared" si="26"/>
        <v>1.5</v>
      </c>
      <c r="S66" s="31">
        <f t="shared" si="19"/>
        <v>30</v>
      </c>
      <c r="T66" t="s">
        <v>184</v>
      </c>
      <c r="U66" t="s">
        <v>184</v>
      </c>
      <c r="V66" t="s">
        <v>281</v>
      </c>
      <c r="W66" t="s">
        <v>184</v>
      </c>
      <c r="X66" t="s">
        <v>184</v>
      </c>
      <c r="Y66" t="s">
        <v>463</v>
      </c>
      <c r="Z66" t="s">
        <v>181</v>
      </c>
      <c r="AA66" t="s">
        <v>181</v>
      </c>
      <c r="AB66" t="s">
        <v>181</v>
      </c>
      <c r="AC66">
        <v>1</v>
      </c>
      <c r="AD66" s="27">
        <v>42666</v>
      </c>
      <c r="AE66">
        <v>12</v>
      </c>
      <c r="AF66" t="s">
        <v>464</v>
      </c>
      <c r="AG66">
        <v>1</v>
      </c>
      <c r="AH66" s="27">
        <v>42666</v>
      </c>
      <c r="AI66" s="33">
        <v>12</v>
      </c>
      <c r="AJ66" s="27"/>
      <c r="AK66" t="s">
        <v>465</v>
      </c>
      <c r="AL66" t="s">
        <v>181</v>
      </c>
      <c r="AM66" t="s">
        <v>181</v>
      </c>
      <c r="AN66" t="s">
        <v>181</v>
      </c>
      <c r="AO66" t="s">
        <v>181</v>
      </c>
      <c r="AP66" t="s">
        <v>181</v>
      </c>
      <c r="AQ66" t="s">
        <v>181</v>
      </c>
      <c r="AR66" t="s">
        <v>181</v>
      </c>
      <c r="AS66" t="s">
        <v>181</v>
      </c>
      <c r="AT66" t="s">
        <v>181</v>
      </c>
      <c r="AU66" t="s">
        <v>181</v>
      </c>
      <c r="AV66" t="s">
        <v>184</v>
      </c>
      <c r="AW66" s="27">
        <v>14463</v>
      </c>
      <c r="AX66" s="28">
        <v>77.180555555555557</v>
      </c>
      <c r="AY66" s="28" t="s">
        <v>185</v>
      </c>
      <c r="AZ66" s="28" t="s">
        <v>186</v>
      </c>
      <c r="BA66" s="28" t="s">
        <v>200</v>
      </c>
      <c r="BB66" s="28" t="s">
        <v>187</v>
      </c>
      <c r="BC66" s="28" t="s">
        <v>201</v>
      </c>
      <c r="BD66" s="28" t="s">
        <v>188</v>
      </c>
      <c r="BE66" s="28" t="s">
        <v>189</v>
      </c>
      <c r="BF66" t="s">
        <v>190</v>
      </c>
      <c r="BG66" s="28" t="s">
        <v>181</v>
      </c>
      <c r="BH66" s="28" t="s">
        <v>180</v>
      </c>
      <c r="BI66">
        <v>80</v>
      </c>
      <c r="BJ66">
        <v>170</v>
      </c>
      <c r="BK66" s="28">
        <f t="shared" ref="BK66:BK129" si="27">10000*BI66/(BJ66)^2</f>
        <v>27.681660899653981</v>
      </c>
      <c r="BL66" s="29">
        <f t="shared" ref="BL66:BL129" si="28">0.007184*(BJ66^0.725)*(BI66^0.425)</f>
        <v>1.9153803873816859</v>
      </c>
      <c r="BM66">
        <v>145</v>
      </c>
      <c r="BN66" s="29">
        <v>1.39</v>
      </c>
      <c r="BO66">
        <v>4</v>
      </c>
      <c r="BP66" t="s">
        <v>181</v>
      </c>
      <c r="BQ66">
        <v>0</v>
      </c>
      <c r="BR66" t="s">
        <v>184</v>
      </c>
      <c r="BS66" t="s">
        <v>249</v>
      </c>
      <c r="BT66">
        <v>20</v>
      </c>
      <c r="BU66">
        <v>30</v>
      </c>
      <c r="BV66" t="s">
        <v>203</v>
      </c>
      <c r="BW66">
        <v>2</v>
      </c>
      <c r="BX66">
        <v>0</v>
      </c>
      <c r="BY66" t="s">
        <v>466</v>
      </c>
      <c r="BZ66" t="s">
        <v>467</v>
      </c>
      <c r="CA66" t="s">
        <v>468</v>
      </c>
      <c r="CB66">
        <v>0</v>
      </c>
      <c r="CC66">
        <v>0</v>
      </c>
      <c r="CD66">
        <f t="shared" ref="CD66:CD129" si="29">ROUND((S66*AX66),0)</f>
        <v>2315</v>
      </c>
      <c r="CE66">
        <f>SUM((IF(D66&lt;40.1,0,(IF(D66&gt;60,3,1)))),(IF(S66&lt;15.1,0,IF(15&lt;S66&lt;25.1,6,IF(25&lt;S66&lt;35.1,11,16)))),(IF(E66=1,0,5)),(IF(CQ66&lt;601,0,1)),(IF(AX66&lt;40.1,0,(IF(AX66&gt;60,2,1)))))</f>
        <v>18</v>
      </c>
      <c r="CF66">
        <f>(IF(AX66&gt;70,3,0))+(IF(10&lt;AX66&lt;20,-2,0))+(IF(BD66="Cerebrovascular",2,0))+(IF(BN66&gt;1.5,2,0))+(IF(CQ66&lt;360,-3,0))+(IF(D66&gt;70,4,0))+(IF(H66&gt;35,2,0))+(IF(E66=2,9,0))+(IF(E66=3,14,0))+(IF(T66="yes",2,0))+(IF(J66&lt;2,2,0))+(IF(U66="yes",3,0))+(IF(V66="hospital",3,0))+(IF(V66="ICU",6,0))+(IF(S66&gt;29,4,0))+(IF(W66="yes",9,0))+(IF(X66="yes",2,0))+(IF(AA66="yes",5,0))+(IF(AB66="yes",6,0))+(IF(Z66="yes",3,0))</f>
        <v>28</v>
      </c>
      <c r="CG66" s="29">
        <f>EXP((IF(39&lt;AX66&lt;50,0.154,0))+(IF(49&lt;AX66&lt;60,0.274,0))+(IF(59&lt;AX66&lt;70,0.424,0))+(IF(AX66&gt;69,0.501,0))+(IF(BD66="anoxia",0.079,0))+(IF(BD66="Cerebrovascular",0.145,0))+(IF(BD66="other",0.184,0))+(IF(BB66="African",0.176,0))+(IF(BB66="Other",0.126,0))+(IF(AY66="DCD",0.411,0))+(IF(AZ66="other",0.422,0))+(0.066*((170-BJ66)/10)+(IF(BE66="regional",0.105,0.244))+(0.01*(CQ66/60))))</f>
        <v>2.2155484941537407</v>
      </c>
      <c r="CH66">
        <v>35</v>
      </c>
      <c r="CI66">
        <v>10</v>
      </c>
      <c r="CJ66">
        <v>87</v>
      </c>
      <c r="CK66">
        <v>93</v>
      </c>
      <c r="CL66">
        <v>20</v>
      </c>
      <c r="CM66">
        <v>22</v>
      </c>
      <c r="CN66">
        <v>23</v>
      </c>
      <c r="CO66" t="s">
        <v>196</v>
      </c>
      <c r="CP66">
        <v>47</v>
      </c>
      <c r="CQ66" s="28">
        <f t="shared" si="22"/>
        <v>267</v>
      </c>
      <c r="CR66">
        <f t="shared" ref="CR66:CR129" si="30">CN66</f>
        <v>23</v>
      </c>
      <c r="CS66">
        <f t="shared" ref="CS66:CS129" si="31">CH66+CN66</f>
        <v>58</v>
      </c>
      <c r="CT66">
        <f t="shared" ref="CT66:CT129" si="32">CQ66+CR66</f>
        <v>290</v>
      </c>
      <c r="CU66">
        <v>3250</v>
      </c>
      <c r="CV66">
        <v>3500</v>
      </c>
      <c r="CW66">
        <v>3400</v>
      </c>
      <c r="CX66">
        <v>250</v>
      </c>
      <c r="CY66">
        <v>335</v>
      </c>
      <c r="CZ66">
        <v>15</v>
      </c>
      <c r="DA66">
        <v>288</v>
      </c>
      <c r="DB66" s="26">
        <v>57</v>
      </c>
      <c r="DC66" s="26">
        <v>47</v>
      </c>
      <c r="DD66" s="28">
        <f t="shared" ref="DD66:DD129" si="33">100-(DC66*100/DB66)</f>
        <v>17.543859649122808</v>
      </c>
      <c r="DF66" t="str">
        <f t="shared" ref="DF66:DF129" si="34">IF(OR(DD66&gt;=30,DE66&gt;5),"yes","no")</f>
        <v>no</v>
      </c>
      <c r="DG66" t="s">
        <v>469</v>
      </c>
      <c r="DH66">
        <v>9.9</v>
      </c>
      <c r="DI66">
        <v>9.4</v>
      </c>
      <c r="DJ66">
        <v>2.7</v>
      </c>
      <c r="DK66">
        <v>10.6</v>
      </c>
      <c r="DL66" t="s">
        <v>197</v>
      </c>
      <c r="DM66" t="s">
        <v>197</v>
      </c>
      <c r="DN66" t="s">
        <v>197</v>
      </c>
      <c r="DO66">
        <v>1490</v>
      </c>
      <c r="DP66" s="29">
        <f>((DO66/1000)*100)/F66</f>
        <v>1.8625</v>
      </c>
      <c r="DQ66">
        <v>4217</v>
      </c>
      <c r="DR66">
        <v>1007</v>
      </c>
      <c r="DS66">
        <v>7</v>
      </c>
      <c r="DT66">
        <v>1.34</v>
      </c>
      <c r="DU66">
        <v>2.98</v>
      </c>
      <c r="DV66">
        <v>2.98</v>
      </c>
      <c r="DW66" t="str">
        <f t="shared" ref="DW66:DW129" si="35">IF(DQ66&gt;1999,"yes",(IF(DR66&gt;1999,"yes",(IF(DS66&gt;9.9,"yes",(IF(DT66&gt;1.6,"yes","no")))))))</f>
        <v>yes</v>
      </c>
      <c r="DX66" t="str">
        <f t="shared" si="23"/>
        <v>moderate</v>
      </c>
      <c r="DY66" t="str">
        <f>IF(OR(DV66&gt;M66*2.9, DV66 &gt; 3.9, FD66="yes"), "3", IF(DV66&gt;M66*1.9, "2", IF(OR(DV66&gt;M66*1.4, DV66&gt;(M66+0.2)), "1", "no")))</f>
        <v>3</v>
      </c>
      <c r="DZ66" t="s">
        <v>184</v>
      </c>
      <c r="EA66" t="s">
        <v>263</v>
      </c>
      <c r="EB66" t="s">
        <v>184</v>
      </c>
      <c r="EC66">
        <v>1000</v>
      </c>
      <c r="ED66" t="s">
        <v>198</v>
      </c>
      <c r="EE66" t="b">
        <v>0</v>
      </c>
      <c r="EF66" t="b">
        <v>0</v>
      </c>
      <c r="EG66">
        <v>1.6</v>
      </c>
      <c r="EH66">
        <v>4.8</v>
      </c>
      <c r="EI66">
        <v>4.5999999999999996</v>
      </c>
      <c r="EJ66">
        <v>4.4000000000000004</v>
      </c>
      <c r="EK66">
        <v>4.9000000000000004</v>
      </c>
      <c r="EL66">
        <v>4</v>
      </c>
      <c r="EM66" t="b">
        <v>0</v>
      </c>
      <c r="EN66" t="b">
        <v>0</v>
      </c>
      <c r="EO66" t="b">
        <v>0</v>
      </c>
      <c r="EP66" t="b">
        <v>0</v>
      </c>
      <c r="EQ66" t="b">
        <v>0</v>
      </c>
      <c r="ER66" t="b">
        <v>0</v>
      </c>
      <c r="ES66" s="30">
        <f t="shared" ref="ES66:ES129" si="36">AVERAGEIF(EE66:EK66,"&gt;0")</f>
        <v>4.0600000000000005</v>
      </c>
      <c r="ET66" s="30">
        <f t="shared" ref="ET66:ET129" si="37">AVERAGEIF(EE66:EN66,"&gt;0")</f>
        <v>4.05</v>
      </c>
      <c r="EU66" s="30">
        <f t="shared" ref="EU66:EU129" si="38">AVERAGEIF(EE66:ER66,"&gt;0")</f>
        <v>4.05</v>
      </c>
      <c r="EV66" s="30" t="s">
        <v>181</v>
      </c>
      <c r="EW66" t="s">
        <v>197</v>
      </c>
      <c r="EX66" t="s">
        <v>197</v>
      </c>
      <c r="EY66" s="30" t="s">
        <v>197</v>
      </c>
      <c r="EZ66" s="30" t="s">
        <v>184</v>
      </c>
      <c r="FA66" s="30" t="s">
        <v>181</v>
      </c>
      <c r="FB66" s="34">
        <v>5</v>
      </c>
      <c r="FC66" s="30" t="s">
        <v>184</v>
      </c>
      <c r="FD66" s="30" t="s">
        <v>184</v>
      </c>
      <c r="FE66" s="30" t="s">
        <v>470</v>
      </c>
      <c r="FF66">
        <v>12</v>
      </c>
      <c r="FG66" s="30" t="s">
        <v>181</v>
      </c>
      <c r="FH66" s="30" t="s">
        <v>197</v>
      </c>
      <c r="FI66" s="30" t="s">
        <v>197</v>
      </c>
      <c r="FJ66" s="30" t="s">
        <v>181</v>
      </c>
      <c r="FK66" s="30" t="s">
        <v>181</v>
      </c>
      <c r="FL66" s="30" t="s">
        <v>181</v>
      </c>
      <c r="FM66" s="30" t="s">
        <v>181</v>
      </c>
      <c r="FN66" s="30" t="s">
        <v>181</v>
      </c>
      <c r="FO66" s="30" t="s">
        <v>181</v>
      </c>
      <c r="FP66" s="30" t="s">
        <v>181</v>
      </c>
      <c r="FQ66" s="30" t="s">
        <v>181</v>
      </c>
      <c r="FR66">
        <v>12</v>
      </c>
      <c r="FS66" s="30" t="s">
        <v>471</v>
      </c>
      <c r="FT66" s="30" t="s">
        <v>197</v>
      </c>
      <c r="FU66">
        <f t="shared" ref="FU66:FU129" si="39">IF(FR66&lt;22,0,IF(DW66="no",0,1))</f>
        <v>0</v>
      </c>
      <c r="FV66">
        <f t="shared" ref="FV66:FV129" si="40">IF(FT66="YES",1,IF(FU66=1,1,0))</f>
        <v>0</v>
      </c>
    </row>
    <row r="67" spans="1:178" ht="15.5" x14ac:dyDescent="0.35">
      <c r="A67" s="26">
        <v>2883</v>
      </c>
      <c r="B67" t="s">
        <v>178</v>
      </c>
      <c r="C67" t="s">
        <v>179</v>
      </c>
      <c r="D67" s="28">
        <v>55.391666666666666</v>
      </c>
      <c r="E67" s="28">
        <v>1</v>
      </c>
      <c r="F67">
        <v>55</v>
      </c>
      <c r="G67">
        <v>163</v>
      </c>
      <c r="H67" s="28">
        <f t="shared" si="24"/>
        <v>20.700816741315066</v>
      </c>
      <c r="I67" s="29">
        <f t="shared" si="25"/>
        <v>1.5843695236633084</v>
      </c>
      <c r="J67" s="30">
        <v>3.3</v>
      </c>
      <c r="K67">
        <v>138</v>
      </c>
      <c r="L67" t="s">
        <v>180</v>
      </c>
      <c r="M67" s="29">
        <v>0.42</v>
      </c>
      <c r="N67" s="30">
        <v>2.5</v>
      </c>
      <c r="O67" s="29">
        <v>1.29</v>
      </c>
      <c r="P67">
        <f t="shared" si="26"/>
        <v>1</v>
      </c>
      <c r="Q67">
        <f t="shared" si="26"/>
        <v>2.5</v>
      </c>
      <c r="R67">
        <f t="shared" si="26"/>
        <v>1.29</v>
      </c>
      <c r="S67" s="31">
        <f t="shared" ref="S67:S71" si="41">ROUND((6.43+(11.2*LN(IF(R67&lt;1,1,R67)))+(3.78*LN(IF(Q67&lt;1,1,Q67)))+(9.57*LN(IF(U67="yes",4,IF(P67&lt;1,1,P67))))),0)</f>
        <v>13</v>
      </c>
      <c r="T67" t="s">
        <v>181</v>
      </c>
      <c r="U67" t="s">
        <v>181</v>
      </c>
      <c r="V67" t="s">
        <v>182</v>
      </c>
      <c r="W67" t="s">
        <v>181</v>
      </c>
      <c r="X67" t="s">
        <v>181</v>
      </c>
      <c r="Y67" t="s">
        <v>183</v>
      </c>
      <c r="Z67" t="s">
        <v>184</v>
      </c>
      <c r="AA67" t="s">
        <v>181</v>
      </c>
      <c r="AB67" t="s">
        <v>181</v>
      </c>
      <c r="AC67">
        <v>0</v>
      </c>
      <c r="AD67" s="32">
        <v>43230</v>
      </c>
      <c r="AE67">
        <v>575</v>
      </c>
      <c r="AG67">
        <v>0</v>
      </c>
      <c r="AH67" s="27">
        <v>43230</v>
      </c>
      <c r="AI67" s="33">
        <v>575</v>
      </c>
      <c r="AJ67" s="27"/>
      <c r="AK67" t="s">
        <v>233</v>
      </c>
      <c r="AL67" t="s">
        <v>184</v>
      </c>
      <c r="AM67" t="s">
        <v>184</v>
      </c>
      <c r="AN67" t="s">
        <v>181</v>
      </c>
      <c r="AO67" t="s">
        <v>181</v>
      </c>
      <c r="AP67" t="s">
        <v>181</v>
      </c>
      <c r="AQ67" t="s">
        <v>181</v>
      </c>
      <c r="AR67" t="s">
        <v>181</v>
      </c>
      <c r="AS67" t="s">
        <v>181</v>
      </c>
      <c r="AT67" t="s">
        <v>181</v>
      </c>
      <c r="AU67" t="s">
        <v>181</v>
      </c>
      <c r="AV67" t="s">
        <v>181</v>
      </c>
      <c r="AW67" s="27">
        <v>13882</v>
      </c>
      <c r="AX67" s="28">
        <v>78.777777777777771</v>
      </c>
      <c r="AY67" s="28" t="s">
        <v>185</v>
      </c>
      <c r="AZ67" s="28" t="s">
        <v>186</v>
      </c>
      <c r="BA67" s="28" t="s">
        <v>178</v>
      </c>
      <c r="BB67" s="28" t="s">
        <v>187</v>
      </c>
      <c r="BC67" s="28" t="s">
        <v>179</v>
      </c>
      <c r="BD67" s="28" t="s">
        <v>188</v>
      </c>
      <c r="BE67" s="28" t="s">
        <v>189</v>
      </c>
      <c r="BF67" t="s">
        <v>190</v>
      </c>
      <c r="BG67" s="28" t="s">
        <v>181</v>
      </c>
      <c r="BH67" s="28" t="s">
        <v>180</v>
      </c>
      <c r="BI67">
        <v>70</v>
      </c>
      <c r="BJ67">
        <v>153</v>
      </c>
      <c r="BK67" s="28">
        <f t="shared" si="27"/>
        <v>29.903028749626213</v>
      </c>
      <c r="BL67" s="29">
        <f t="shared" si="28"/>
        <v>1.6766185930549409</v>
      </c>
      <c r="BM67">
        <v>142</v>
      </c>
      <c r="BN67" s="29">
        <v>0.55000000000000004</v>
      </c>
      <c r="BO67">
        <v>3</v>
      </c>
      <c r="BP67" t="s">
        <v>181</v>
      </c>
      <c r="BQ67">
        <v>0</v>
      </c>
      <c r="BR67" t="s">
        <v>184</v>
      </c>
      <c r="BS67" t="s">
        <v>191</v>
      </c>
      <c r="BT67">
        <v>20</v>
      </c>
      <c r="BU67">
        <v>40</v>
      </c>
      <c r="BV67" t="s">
        <v>203</v>
      </c>
      <c r="BW67">
        <v>15</v>
      </c>
      <c r="BX67">
        <v>0</v>
      </c>
      <c r="BY67" t="s">
        <v>472</v>
      </c>
      <c r="BZ67" t="s">
        <v>214</v>
      </c>
      <c r="CA67" t="s">
        <v>473</v>
      </c>
      <c r="CB67">
        <v>0</v>
      </c>
      <c r="CC67">
        <v>0</v>
      </c>
      <c r="CD67">
        <f t="shared" si="29"/>
        <v>1024</v>
      </c>
      <c r="CE67">
        <f>SUM((IF(D67&lt;40.1,0,(IF(D67&gt;60,3,1)))),(IF(S67&lt;15.1,0,IF(15&lt;S67&lt;25.1,6,IF(25&lt;S67&lt;35.1,11,16)))),(IF(E67=1,0,5)),(IF(CQ67&lt;601,0,1)),(IF(AX67&lt;40.1,0,(IF(AX67&gt;60,2,1)))))</f>
        <v>3</v>
      </c>
      <c r="CF67">
        <f>(IF(AX67&gt;70,3,0))+(IF(10&lt;AX67&lt;20,-2,0))+(IF(BD67="Cerebrovascular",2,0))+(IF(BN67&gt;1.5,2,0))+(IF(CQ67&lt;360,-3,0))+(IF(D67&gt;70,4,0))+(IF(H67&gt;35,2,0))+(IF(E67=2,9,0))+(IF(E67=3,14,0))+(IF(T67="yes",2,0))+(IF(J67&lt;2,2,0))+(IF(U67="yes",3,0))+(IF(V67="hospital",3,0))+(IF(V67="ICU",6,0))+(IF(S67&gt;29,4,0))+(IF(W67="yes",9,0))+(IF(X67="yes",2,0))+(IF(AA67="yes",5,0))+(IF(AB67="yes",6,0))+(IF(Z67="yes",3,0))</f>
        <v>5</v>
      </c>
      <c r="CG67" s="29">
        <f>EXP((IF(39&lt;AX67&lt;50,0.154,0))+(IF(49&lt;AX67&lt;60,0.274,0))+(IF(59&lt;AX67&lt;70,0.424,0))+(IF(AX67&gt;69,0.501,0))+(IF(BD67="anoxia",0.079,0))+(IF(BD67="Cerebrovascular",0.145,0))+(IF(BD67="other",0.184,0))+(IF(BB67="African",0.176,0))+(IF(BB67="Other",0.126,0))+(IF(AY67="DCD",0.411,0))+(IF(AZ67="other",0.422,0))+(0.066*((170-BJ67)/10)+(IF(BE67="regional",0.105,0.244))+(0.01*(CQ67/60))))</f>
        <v>2.5001898441890775</v>
      </c>
      <c r="CH67">
        <v>37</v>
      </c>
      <c r="CI67">
        <v>10</v>
      </c>
      <c r="CJ67">
        <v>150</v>
      </c>
      <c r="CK67">
        <v>67</v>
      </c>
      <c r="CL67">
        <v>3</v>
      </c>
      <c r="CM67">
        <v>52</v>
      </c>
      <c r="CN67">
        <v>28</v>
      </c>
      <c r="CO67" t="s">
        <v>196</v>
      </c>
      <c r="CP67">
        <v>25</v>
      </c>
      <c r="CQ67" s="28">
        <f t="shared" si="22"/>
        <v>319</v>
      </c>
      <c r="CR67">
        <f t="shared" si="30"/>
        <v>28</v>
      </c>
      <c r="CS67">
        <f t="shared" si="31"/>
        <v>65</v>
      </c>
      <c r="CT67">
        <f t="shared" si="32"/>
        <v>347</v>
      </c>
      <c r="CU67">
        <v>1500</v>
      </c>
      <c r="CV67">
        <v>2000</v>
      </c>
      <c r="CW67">
        <v>5650</v>
      </c>
      <c r="CX67">
        <v>0</v>
      </c>
      <c r="CY67">
        <v>315</v>
      </c>
      <c r="CZ67">
        <v>2.1</v>
      </c>
      <c r="DA67">
        <v>15</v>
      </c>
      <c r="DB67" s="26">
        <v>76</v>
      </c>
      <c r="DC67" s="26">
        <v>61</v>
      </c>
      <c r="DD67" s="28">
        <f t="shared" si="33"/>
        <v>19.736842105263165</v>
      </c>
      <c r="DF67" t="str">
        <f t="shared" si="34"/>
        <v>no</v>
      </c>
      <c r="DG67" t="s">
        <v>181</v>
      </c>
      <c r="DH67">
        <v>13.4</v>
      </c>
      <c r="DI67">
        <v>11.7</v>
      </c>
      <c r="DJ67">
        <v>2.1</v>
      </c>
      <c r="DK67">
        <v>9.1999999999999993</v>
      </c>
      <c r="DL67">
        <v>6.7</v>
      </c>
      <c r="DM67">
        <v>4.9000000000000004</v>
      </c>
      <c r="DN67">
        <v>17.7</v>
      </c>
      <c r="DO67">
        <v>1590</v>
      </c>
      <c r="DP67" s="29">
        <f>((DO67/1000)*100)/F67</f>
        <v>2.8909090909090911</v>
      </c>
      <c r="DQ67">
        <v>1306</v>
      </c>
      <c r="DR67">
        <v>737</v>
      </c>
      <c r="DS67">
        <v>8.3000000000000007</v>
      </c>
      <c r="DT67">
        <v>1.48</v>
      </c>
      <c r="DU67">
        <v>0.54</v>
      </c>
      <c r="DV67">
        <v>0.54</v>
      </c>
      <c r="DW67" t="str">
        <f t="shared" si="35"/>
        <v>no</v>
      </c>
      <c r="DX67" t="str">
        <f t="shared" si="23"/>
        <v>no</v>
      </c>
      <c r="DY67" t="str">
        <f>IF(OR(DV67&gt;M67*2.9, DV67 &gt; 3.9, FD67="yes"), "3", IF(DV67&gt;M67*1.9, "2", IF(OR(DV67&gt;M67*1.4, DV67&gt;(M67+0.2)), "1", "no")))</f>
        <v>no</v>
      </c>
      <c r="DZ67" t="s">
        <v>181</v>
      </c>
      <c r="EA67" t="s">
        <v>197</v>
      </c>
      <c r="EB67" t="s">
        <v>184</v>
      </c>
      <c r="EC67">
        <v>1000</v>
      </c>
      <c r="ED67" t="s">
        <v>198</v>
      </c>
      <c r="EE67" t="b">
        <v>0</v>
      </c>
      <c r="EF67">
        <v>4.2</v>
      </c>
      <c r="EG67">
        <v>5.0999999999999996</v>
      </c>
      <c r="EH67">
        <v>8.5</v>
      </c>
      <c r="EI67">
        <v>7</v>
      </c>
      <c r="EJ67">
        <v>9.1</v>
      </c>
      <c r="EK67">
        <v>6.7</v>
      </c>
      <c r="EL67">
        <v>6.4</v>
      </c>
      <c r="EM67">
        <v>5.3</v>
      </c>
      <c r="EN67">
        <v>4.3</v>
      </c>
      <c r="EO67" t="b">
        <v>0</v>
      </c>
      <c r="EP67" t="b">
        <v>0</v>
      </c>
      <c r="EQ67" t="b">
        <v>0</v>
      </c>
      <c r="ER67" t="b">
        <v>0</v>
      </c>
      <c r="ES67" s="30">
        <f t="shared" si="36"/>
        <v>6.7666666666666666</v>
      </c>
      <c r="ET67" s="30">
        <f t="shared" si="37"/>
        <v>6.2888888888888879</v>
      </c>
      <c r="EU67" s="30">
        <f t="shared" si="38"/>
        <v>6.2888888888888879</v>
      </c>
      <c r="EV67" s="30" t="s">
        <v>181</v>
      </c>
      <c r="EW67" t="s">
        <v>197</v>
      </c>
      <c r="EX67" t="s">
        <v>197</v>
      </c>
      <c r="EY67" s="30" t="s">
        <v>197</v>
      </c>
      <c r="EZ67" s="30" t="s">
        <v>181</v>
      </c>
      <c r="FA67" s="30" t="s">
        <v>181</v>
      </c>
      <c r="FB67" s="34">
        <v>2</v>
      </c>
      <c r="FC67" s="30" t="s">
        <v>184</v>
      </c>
      <c r="FD67" s="30" t="s">
        <v>181</v>
      </c>
      <c r="FE67" s="30" t="s">
        <v>430</v>
      </c>
      <c r="FF67">
        <v>2</v>
      </c>
      <c r="FG67" s="30" t="s">
        <v>181</v>
      </c>
      <c r="FH67" s="30" t="s">
        <v>197</v>
      </c>
      <c r="FI67" s="30" t="s">
        <v>197</v>
      </c>
      <c r="FJ67" s="30" t="s">
        <v>181</v>
      </c>
      <c r="FK67" s="30" t="s">
        <v>181</v>
      </c>
      <c r="FL67" s="30" t="s">
        <v>181</v>
      </c>
      <c r="FM67" s="30" t="s">
        <v>181</v>
      </c>
      <c r="FN67" s="30" t="s">
        <v>181</v>
      </c>
      <c r="FO67" s="30" t="s">
        <v>181</v>
      </c>
      <c r="FP67" s="30" t="s">
        <v>181</v>
      </c>
      <c r="FQ67" s="30" t="s">
        <v>181</v>
      </c>
      <c r="FR67">
        <v>14</v>
      </c>
      <c r="FS67" s="30" t="s">
        <v>474</v>
      </c>
      <c r="FT67" s="30" t="s">
        <v>184</v>
      </c>
      <c r="FU67">
        <f t="shared" si="39"/>
        <v>0</v>
      </c>
      <c r="FV67">
        <f t="shared" si="40"/>
        <v>1</v>
      </c>
    </row>
    <row r="68" spans="1:178" ht="15.5" x14ac:dyDescent="0.35">
      <c r="A68" s="26">
        <v>2884</v>
      </c>
      <c r="B68" t="s">
        <v>200</v>
      </c>
      <c r="C68" t="s">
        <v>201</v>
      </c>
      <c r="D68" s="28">
        <v>61.6</v>
      </c>
      <c r="E68" s="28">
        <v>1</v>
      </c>
      <c r="F68">
        <v>65</v>
      </c>
      <c r="G68">
        <v>174</v>
      </c>
      <c r="H68" s="28">
        <f t="shared" si="24"/>
        <v>21.469150482230148</v>
      </c>
      <c r="I68" s="29">
        <f t="shared" si="25"/>
        <v>1.7834161914467122</v>
      </c>
      <c r="J68" s="30">
        <v>3.5</v>
      </c>
      <c r="K68">
        <v>141</v>
      </c>
      <c r="L68" t="s">
        <v>180</v>
      </c>
      <c r="M68" s="29">
        <v>1.04</v>
      </c>
      <c r="N68" s="30">
        <v>1.2</v>
      </c>
      <c r="O68" s="29">
        <v>1.29</v>
      </c>
      <c r="P68">
        <f t="shared" si="26"/>
        <v>1.04</v>
      </c>
      <c r="Q68">
        <f t="shared" si="26"/>
        <v>1.2</v>
      </c>
      <c r="R68">
        <f t="shared" si="26"/>
        <v>1.29</v>
      </c>
      <c r="S68" s="31">
        <f t="shared" si="41"/>
        <v>10</v>
      </c>
      <c r="T68" t="s">
        <v>184</v>
      </c>
      <c r="U68" t="s">
        <v>181</v>
      </c>
      <c r="V68" t="s">
        <v>206</v>
      </c>
      <c r="W68" t="s">
        <v>181</v>
      </c>
      <c r="X68" t="s">
        <v>184</v>
      </c>
      <c r="Y68" t="s">
        <v>475</v>
      </c>
      <c r="Z68" t="s">
        <v>184</v>
      </c>
      <c r="AA68" t="s">
        <v>184</v>
      </c>
      <c r="AB68" t="s">
        <v>181</v>
      </c>
      <c r="AC68">
        <v>0</v>
      </c>
      <c r="AD68" s="27">
        <v>43263</v>
      </c>
      <c r="AE68">
        <v>608</v>
      </c>
      <c r="AG68">
        <v>0</v>
      </c>
      <c r="AH68" s="27">
        <v>43263</v>
      </c>
      <c r="AI68" s="33">
        <v>608</v>
      </c>
      <c r="AJ68" s="27"/>
      <c r="AK68" t="s">
        <v>233</v>
      </c>
      <c r="AL68" t="s">
        <v>184</v>
      </c>
      <c r="AM68" t="s">
        <v>184</v>
      </c>
      <c r="AN68" t="s">
        <v>181</v>
      </c>
      <c r="AO68" t="s">
        <v>181</v>
      </c>
      <c r="AP68" t="s">
        <v>181</v>
      </c>
      <c r="AQ68" t="s">
        <v>181</v>
      </c>
      <c r="AR68" t="s">
        <v>181</v>
      </c>
      <c r="AS68" t="s">
        <v>181</v>
      </c>
      <c r="AT68" t="s">
        <v>181</v>
      </c>
      <c r="AU68" t="s">
        <v>181</v>
      </c>
      <c r="AV68" t="s">
        <v>181</v>
      </c>
      <c r="AW68" s="27">
        <v>15615</v>
      </c>
      <c r="AX68" s="28">
        <v>74.030555555555551</v>
      </c>
      <c r="AY68" s="28" t="s">
        <v>185</v>
      </c>
      <c r="AZ68" s="28" t="s">
        <v>186</v>
      </c>
      <c r="BA68" s="28" t="s">
        <v>178</v>
      </c>
      <c r="BB68" s="28" t="s">
        <v>187</v>
      </c>
      <c r="BC68" s="28" t="s">
        <v>201</v>
      </c>
      <c r="BD68" s="28" t="s">
        <v>188</v>
      </c>
      <c r="BE68" s="28" t="s">
        <v>189</v>
      </c>
      <c r="BF68" t="s">
        <v>190</v>
      </c>
      <c r="BG68" s="28" t="s">
        <v>181</v>
      </c>
      <c r="BH68" s="28" t="s">
        <v>180</v>
      </c>
      <c r="BI68">
        <v>40</v>
      </c>
      <c r="BJ68">
        <v>152</v>
      </c>
      <c r="BK68" s="28">
        <f t="shared" si="27"/>
        <v>17.313019390581719</v>
      </c>
      <c r="BL68" s="29">
        <f t="shared" si="28"/>
        <v>1.3154623458399266</v>
      </c>
      <c r="BM68">
        <v>151</v>
      </c>
      <c r="BN68" s="29">
        <v>0.59</v>
      </c>
      <c r="BO68">
        <v>22</v>
      </c>
      <c r="BP68" t="s">
        <v>181</v>
      </c>
      <c r="BQ68">
        <v>0</v>
      </c>
      <c r="BR68" t="s">
        <v>184</v>
      </c>
      <c r="BS68" t="s">
        <v>191</v>
      </c>
      <c r="BT68">
        <v>0</v>
      </c>
      <c r="BU68">
        <v>0</v>
      </c>
      <c r="BV68" t="s">
        <v>203</v>
      </c>
      <c r="BW68">
        <v>10</v>
      </c>
      <c r="BX68">
        <v>0</v>
      </c>
      <c r="BY68" t="s">
        <v>476</v>
      </c>
      <c r="BZ68" t="s">
        <v>477</v>
      </c>
      <c r="CA68" t="s">
        <v>205</v>
      </c>
      <c r="CB68">
        <v>0</v>
      </c>
      <c r="CC68">
        <v>0</v>
      </c>
      <c r="CD68">
        <f t="shared" si="29"/>
        <v>740</v>
      </c>
      <c r="CE68">
        <f>SUM((IF(D68&lt;40.1,0,(IF(D68&gt;60,3,1)))),(IF(S68&lt;15.1,0,IF(15&lt;S68&lt;25.1,6,IF(25&lt;S68&lt;35.1,11,16)))),(IF(E68=1,0,5)),(IF(CQ68&lt;601,0,1)),(IF(AX68&lt;40.1,0,(IF(AX68&gt;60,2,1)))))</f>
        <v>5</v>
      </c>
      <c r="CF68">
        <f>(IF(AX68&gt;70,3,0))+(IF(10&lt;AX68&lt;20,-2,0))+(IF(BD68="Cerebrovascular",2,0))+(IF(BN68&gt;1.5,2,0))+(IF(CQ68&lt;360,-3,0))+(IF(D68&gt;70,4,0))+(IF(H68&gt;35,2,0))+(IF(E68=2,9,0))+(IF(E68=3,14,0))+(IF(T68="yes",2,0))+(IF(J68&lt;2,2,0))+(IF(U68="yes",3,0))+(IF(V68="hospital",3,0))+(IF(V68="ICU",6,0))+(IF(S68&gt;29,4,0))+(IF(W68="yes",9,0))+(IF(X68="yes",2,0))+(IF(AA68="yes",5,0))+(IF(AB68="yes",6,0))+(IF(Z68="yes",3,0))</f>
        <v>20</v>
      </c>
      <c r="CG68" s="29">
        <f>EXP((IF(39&lt;AX68&lt;50,0.154,0))+(IF(49&lt;AX68&lt;60,0.274,0))+(IF(59&lt;AX68&lt;70,0.424,0))+(IF(AX68&gt;69,0.501,0))+(IF(BD68="anoxia",0.079,0))+(IF(BD68="Cerebrovascular",0.145,0))+(IF(BD68="other",0.184,0))+(IF(BB68="African",0.176,0))+(IF(BB68="Other",0.126,0))+(IF(AY68="DCD",0.411,0))+(IF(AZ68="other",0.422,0))+(0.066*((170-BJ68)/10)+(IF(BE68="regional",0.105,0.244))+(0.01*(CQ68/60))))</f>
        <v>2.5552072436310542</v>
      </c>
      <c r="CH68">
        <v>55</v>
      </c>
      <c r="CI68">
        <v>5</v>
      </c>
      <c r="CJ68">
        <v>220</v>
      </c>
      <c r="CK68">
        <v>55</v>
      </c>
      <c r="CL68">
        <v>55</v>
      </c>
      <c r="CM68">
        <v>20</v>
      </c>
      <c r="CN68">
        <v>20</v>
      </c>
      <c r="CO68" t="s">
        <v>196</v>
      </c>
      <c r="CP68">
        <v>22</v>
      </c>
      <c r="CQ68" s="28">
        <f t="shared" si="22"/>
        <v>410</v>
      </c>
      <c r="CR68">
        <f t="shared" si="30"/>
        <v>20</v>
      </c>
      <c r="CS68">
        <f t="shared" si="31"/>
        <v>75</v>
      </c>
      <c r="CT68">
        <f t="shared" si="32"/>
        <v>430</v>
      </c>
      <c r="CU68">
        <v>2250</v>
      </c>
      <c r="CV68">
        <v>3500</v>
      </c>
      <c r="CW68">
        <v>8500</v>
      </c>
      <c r="CX68">
        <v>250</v>
      </c>
      <c r="CY68">
        <v>409</v>
      </c>
      <c r="CZ68">
        <v>5.0999999999999996</v>
      </c>
      <c r="DA68">
        <v>13</v>
      </c>
      <c r="DB68" s="26">
        <v>105</v>
      </c>
      <c r="DC68" s="26">
        <v>85</v>
      </c>
      <c r="DD68" s="28">
        <f t="shared" si="33"/>
        <v>19.047619047619051</v>
      </c>
      <c r="DF68" t="str">
        <f t="shared" si="34"/>
        <v>no</v>
      </c>
      <c r="DG68" t="s">
        <v>223</v>
      </c>
      <c r="DH68" t="s">
        <v>197</v>
      </c>
      <c r="DI68" t="s">
        <v>197</v>
      </c>
      <c r="DJ68">
        <v>3.7</v>
      </c>
      <c r="DK68">
        <v>3</v>
      </c>
      <c r="DL68">
        <v>6.1</v>
      </c>
      <c r="DM68">
        <v>7.8</v>
      </c>
      <c r="DN68">
        <v>14.8</v>
      </c>
      <c r="DO68">
        <v>1430</v>
      </c>
      <c r="DP68" s="29">
        <f>((DO68/1000)*100)/F68</f>
        <v>2.2000000000000002</v>
      </c>
      <c r="DQ68">
        <v>978</v>
      </c>
      <c r="DR68">
        <v>745</v>
      </c>
      <c r="DS68">
        <v>1.5</v>
      </c>
      <c r="DT68">
        <v>1.08</v>
      </c>
      <c r="DU68">
        <v>1.54</v>
      </c>
      <c r="DV68">
        <v>1.54</v>
      </c>
      <c r="DW68" t="str">
        <f t="shared" si="35"/>
        <v>no</v>
      </c>
      <c r="DX68" t="str">
        <f t="shared" si="23"/>
        <v>no</v>
      </c>
      <c r="DY68" t="str">
        <f>IF(OR(DV68&gt;M68*2.9, DV68 &gt; 3.9, FD68="yes"), "3", IF(DV68&gt;M68*1.9, "2", IF(OR(DV68&gt;M68*1.4, DV68&gt;(M68+0.2)), "1", "no")))</f>
        <v>1</v>
      </c>
      <c r="DZ68" t="s">
        <v>181</v>
      </c>
      <c r="EA68" t="s">
        <v>197</v>
      </c>
      <c r="EB68" t="s">
        <v>184</v>
      </c>
      <c r="EC68">
        <v>1000</v>
      </c>
      <c r="ED68" t="s">
        <v>198</v>
      </c>
      <c r="EE68" t="b">
        <v>0</v>
      </c>
      <c r="EF68">
        <v>7.5</v>
      </c>
      <c r="EG68">
        <v>13.8</v>
      </c>
      <c r="EH68">
        <v>9.6999999999999993</v>
      </c>
      <c r="EI68">
        <v>9.1999999999999993</v>
      </c>
      <c r="EJ68">
        <v>7</v>
      </c>
      <c r="EK68">
        <v>10.3</v>
      </c>
      <c r="EL68">
        <v>6.4</v>
      </c>
      <c r="EM68">
        <v>6.8</v>
      </c>
      <c r="EN68">
        <v>5.0999999999999996</v>
      </c>
      <c r="EO68">
        <v>6.5</v>
      </c>
      <c r="EP68">
        <v>5.3</v>
      </c>
      <c r="EQ68" t="b">
        <v>0</v>
      </c>
      <c r="ER68" t="b">
        <v>0</v>
      </c>
      <c r="ES68" s="30">
        <f t="shared" si="36"/>
        <v>9.5833333333333339</v>
      </c>
      <c r="ET68" s="30">
        <f t="shared" si="37"/>
        <v>8.4222222222222225</v>
      </c>
      <c r="EU68" s="30">
        <f t="shared" si="38"/>
        <v>7.963636363636363</v>
      </c>
      <c r="EV68" s="30" t="s">
        <v>181</v>
      </c>
      <c r="EW68" t="s">
        <v>197</v>
      </c>
      <c r="EX68" t="s">
        <v>197</v>
      </c>
      <c r="EY68" s="30" t="s">
        <v>197</v>
      </c>
      <c r="EZ68" s="30" t="s">
        <v>181</v>
      </c>
      <c r="FA68" s="30" t="s">
        <v>181</v>
      </c>
      <c r="FB68" s="34">
        <v>2</v>
      </c>
      <c r="FC68" s="30" t="s">
        <v>181</v>
      </c>
      <c r="FD68" s="30" t="s">
        <v>181</v>
      </c>
      <c r="FE68" s="30" t="s">
        <v>478</v>
      </c>
      <c r="FF68">
        <v>3</v>
      </c>
      <c r="FG68" s="30" t="s">
        <v>181</v>
      </c>
      <c r="FH68" s="30" t="s">
        <v>197</v>
      </c>
      <c r="FI68" s="30" t="s">
        <v>197</v>
      </c>
      <c r="FJ68" s="30" t="s">
        <v>181</v>
      </c>
      <c r="FK68" s="30" t="s">
        <v>181</v>
      </c>
      <c r="FL68" s="30" t="s">
        <v>181</v>
      </c>
      <c r="FM68" s="30" t="s">
        <v>181</v>
      </c>
      <c r="FN68" s="30" t="s">
        <v>184</v>
      </c>
      <c r="FO68" s="30" t="s">
        <v>181</v>
      </c>
      <c r="FP68" s="30" t="s">
        <v>181</v>
      </c>
      <c r="FQ68" s="30" t="s">
        <v>181</v>
      </c>
      <c r="FR68">
        <v>21</v>
      </c>
      <c r="FS68" s="30" t="s">
        <v>219</v>
      </c>
      <c r="FT68" s="30" t="s">
        <v>181</v>
      </c>
      <c r="FU68">
        <f t="shared" si="39"/>
        <v>0</v>
      </c>
      <c r="FV68">
        <f t="shared" si="40"/>
        <v>0</v>
      </c>
    </row>
    <row r="69" spans="1:178" ht="15.5" x14ac:dyDescent="0.35">
      <c r="A69" s="26">
        <v>2885</v>
      </c>
      <c r="B69" t="s">
        <v>251</v>
      </c>
      <c r="C69" t="s">
        <v>252</v>
      </c>
      <c r="D69" s="28">
        <v>62.85</v>
      </c>
      <c r="E69" s="28">
        <v>1</v>
      </c>
      <c r="F69">
        <v>95</v>
      </c>
      <c r="G69">
        <v>173</v>
      </c>
      <c r="H69" s="28">
        <f t="shared" si="24"/>
        <v>31.741788900397609</v>
      </c>
      <c r="I69" s="29">
        <f t="shared" si="25"/>
        <v>2.0868069799252478</v>
      </c>
      <c r="J69" s="30">
        <v>2.6</v>
      </c>
      <c r="K69">
        <v>126</v>
      </c>
      <c r="L69" t="s">
        <v>180</v>
      </c>
      <c r="M69" s="29">
        <v>1</v>
      </c>
      <c r="N69" s="30">
        <v>2.9</v>
      </c>
      <c r="O69" s="29">
        <v>1.1399999999999999</v>
      </c>
      <c r="P69">
        <f t="shared" si="26"/>
        <v>1</v>
      </c>
      <c r="Q69">
        <f t="shared" si="26"/>
        <v>2.9</v>
      </c>
      <c r="R69">
        <f t="shared" si="26"/>
        <v>1.1399999999999999</v>
      </c>
      <c r="S69" s="31">
        <f t="shared" si="41"/>
        <v>12</v>
      </c>
      <c r="T69" t="s">
        <v>181</v>
      </c>
      <c r="U69" t="s">
        <v>181</v>
      </c>
      <c r="V69" t="s">
        <v>182</v>
      </c>
      <c r="W69" t="s">
        <v>181</v>
      </c>
      <c r="X69" t="s">
        <v>181</v>
      </c>
      <c r="Y69" t="s">
        <v>183</v>
      </c>
      <c r="Z69" t="s">
        <v>184</v>
      </c>
      <c r="AA69" t="s">
        <v>181</v>
      </c>
      <c r="AB69" t="s">
        <v>181</v>
      </c>
      <c r="AC69">
        <v>1</v>
      </c>
      <c r="AD69" s="27">
        <v>42717</v>
      </c>
      <c r="AE69">
        <v>48</v>
      </c>
      <c r="AF69" t="s">
        <v>479</v>
      </c>
      <c r="AG69">
        <v>1</v>
      </c>
      <c r="AH69" s="27">
        <v>42717</v>
      </c>
      <c r="AI69" s="33">
        <v>48</v>
      </c>
      <c r="AJ69" s="27"/>
      <c r="AK69" t="s">
        <v>233</v>
      </c>
      <c r="AL69" t="s">
        <v>184</v>
      </c>
      <c r="AM69" t="s">
        <v>184</v>
      </c>
      <c r="AN69" t="s">
        <v>181</v>
      </c>
      <c r="AO69" t="s">
        <v>181</v>
      </c>
      <c r="AP69" t="s">
        <v>181</v>
      </c>
      <c r="AQ69" t="s">
        <v>181</v>
      </c>
      <c r="AR69" t="s">
        <v>181</v>
      </c>
      <c r="AS69" t="s">
        <v>181</v>
      </c>
      <c r="AT69" t="s">
        <v>181</v>
      </c>
      <c r="AU69" t="s">
        <v>181</v>
      </c>
      <c r="AV69" t="s">
        <v>181</v>
      </c>
      <c r="AW69" s="27">
        <v>24111</v>
      </c>
      <c r="AX69" s="28">
        <v>50.81111111111111</v>
      </c>
      <c r="AY69" s="28" t="s">
        <v>185</v>
      </c>
      <c r="AZ69" s="28" t="s">
        <v>186</v>
      </c>
      <c r="BA69" s="28" t="s">
        <v>178</v>
      </c>
      <c r="BB69" s="28" t="s">
        <v>187</v>
      </c>
      <c r="BC69" s="28" t="s">
        <v>252</v>
      </c>
      <c r="BD69" s="28" t="s">
        <v>188</v>
      </c>
      <c r="BE69" s="28" t="s">
        <v>202</v>
      </c>
      <c r="BF69" t="s">
        <v>190</v>
      </c>
      <c r="BG69" s="28" t="s">
        <v>181</v>
      </c>
      <c r="BH69" s="28" t="s">
        <v>180</v>
      </c>
      <c r="BI69">
        <v>120</v>
      </c>
      <c r="BJ69">
        <v>163</v>
      </c>
      <c r="BK69" s="28">
        <f t="shared" si="27"/>
        <v>45.165418344687417</v>
      </c>
      <c r="BL69" s="29">
        <f t="shared" si="28"/>
        <v>2.2072644387410483</v>
      </c>
      <c r="BM69">
        <v>159</v>
      </c>
      <c r="BN69" s="29">
        <v>0.76</v>
      </c>
      <c r="BO69">
        <v>11</v>
      </c>
      <c r="BP69" t="s">
        <v>181</v>
      </c>
      <c r="BQ69">
        <v>0</v>
      </c>
      <c r="BR69" t="s">
        <v>181</v>
      </c>
      <c r="BS69" t="s">
        <v>181</v>
      </c>
      <c r="BT69">
        <v>0</v>
      </c>
      <c r="BU69">
        <v>50</v>
      </c>
      <c r="BV69" t="s">
        <v>203</v>
      </c>
      <c r="BW69">
        <v>20</v>
      </c>
      <c r="BX69">
        <v>0</v>
      </c>
      <c r="BY69" t="s">
        <v>480</v>
      </c>
      <c r="BZ69" t="s">
        <v>481</v>
      </c>
      <c r="CA69" t="s">
        <v>205</v>
      </c>
      <c r="CB69">
        <v>0</v>
      </c>
      <c r="CC69">
        <v>0</v>
      </c>
      <c r="CD69">
        <f t="shared" si="29"/>
        <v>610</v>
      </c>
      <c r="CE69">
        <f>SUM((IF(D69&lt;40.1,0,(IF(D69&gt;60,3,1)))),(IF(S69&lt;15.1,0,IF(15&lt;S69&lt;25.1,6,IF(25&lt;S69&lt;35.1,11,16)))),(IF(E69=1,0,5)),(IF(CQ69&lt;601,0,1)),(IF(AX69&lt;40.1,0,(IF(AX69&gt;60,2,1)))))</f>
        <v>5</v>
      </c>
      <c r="CF69">
        <f>(IF(AX69&gt;70,3,0))+(IF(10&lt;AX69&lt;20,-2,0))+(IF(BD69="Cerebrovascular",2,0))+(IF(BN69&gt;1.5,2,0))+(IF(CQ69&lt;360,-3,0))+(IF(D69&gt;70,4,0))+(IF(H69&gt;35,2,0))+(IF(E69=2,9,0))+(IF(E69=3,14,0))+(IF(T69="yes",2,0))+(IF(J69&lt;2,2,0))+(IF(U69="yes",3,0))+(IF(V69="hospital",3,0))+(IF(V69="ICU",6,0))+(IF(S69&gt;29,4,0))+(IF(W69="yes",9,0))+(IF(X69="yes",2,0))+(IF(AA69="yes",5,0))+(IF(AB69="yes",6,0))+(IF(Z69="yes",3,0))</f>
        <v>5</v>
      </c>
      <c r="CG69" s="29">
        <f>EXP((IF(39&lt;AX69&lt;50,0.154,0))+(IF(49&lt;AX69&lt;60,0.274,0))+(IF(59&lt;AX69&lt;70,0.424,0))+(IF(AX69&gt;69,0.501,0))+(IF(BD69="anoxia",0.079,0))+(IF(BD69="Cerebrovascular",0.145,0))+(IF(BD69="other",0.184,0))+(IF(BB69="African",0.176,0))+(IF(BB69="Other",0.126,0))+(IF(AY69="DCD",0.411,0))+(IF(AZ69="other",0.422,0))+(0.066*((170-BJ69)/10)+(IF(BE69="regional",0.105,0.244))+(0.01*(CQ69/60))))</f>
        <v>1.7284066974322381</v>
      </c>
      <c r="CH69">
        <v>85</v>
      </c>
      <c r="CI69">
        <v>20</v>
      </c>
      <c r="CJ69">
        <v>415</v>
      </c>
      <c r="CK69">
        <v>85</v>
      </c>
      <c r="CL69">
        <v>50</v>
      </c>
      <c r="CM69">
        <v>17</v>
      </c>
      <c r="CN69">
        <v>15</v>
      </c>
      <c r="CO69" t="s">
        <v>196</v>
      </c>
      <c r="CP69">
        <v>31</v>
      </c>
      <c r="CQ69" s="28">
        <f t="shared" si="22"/>
        <v>672</v>
      </c>
      <c r="CR69">
        <f t="shared" si="30"/>
        <v>15</v>
      </c>
      <c r="CS69">
        <f t="shared" si="31"/>
        <v>100</v>
      </c>
      <c r="CT69">
        <f t="shared" si="32"/>
        <v>687</v>
      </c>
      <c r="CU69">
        <v>6250</v>
      </c>
      <c r="CV69">
        <v>8500</v>
      </c>
      <c r="CW69">
        <v>8500</v>
      </c>
      <c r="CX69">
        <v>1250</v>
      </c>
      <c r="CY69">
        <v>503</v>
      </c>
      <c r="CZ69">
        <v>4.2</v>
      </c>
      <c r="DA69">
        <v>103</v>
      </c>
      <c r="DB69" s="26">
        <v>73</v>
      </c>
      <c r="DC69" s="26">
        <v>67</v>
      </c>
      <c r="DD69" s="28">
        <f t="shared" si="33"/>
        <v>8.2191780821917746</v>
      </c>
      <c r="DF69" t="str">
        <f t="shared" si="34"/>
        <v>no</v>
      </c>
      <c r="DG69" t="s">
        <v>422</v>
      </c>
      <c r="DH69" t="s">
        <v>197</v>
      </c>
      <c r="DI69" t="s">
        <v>197</v>
      </c>
      <c r="DJ69">
        <v>5.9</v>
      </c>
      <c r="DK69">
        <v>10.5</v>
      </c>
      <c r="DL69">
        <v>3.2</v>
      </c>
      <c r="DM69" t="s">
        <v>197</v>
      </c>
      <c r="DN69" t="s">
        <v>197</v>
      </c>
      <c r="DO69">
        <v>3050</v>
      </c>
      <c r="DP69" s="29">
        <f>((DO69/1000)*100)/F69</f>
        <v>3.2105263157894739</v>
      </c>
      <c r="DQ69">
        <v>3863</v>
      </c>
      <c r="DR69">
        <v>641</v>
      </c>
      <c r="DS69">
        <v>15.7</v>
      </c>
      <c r="DT69">
        <v>1.76</v>
      </c>
      <c r="DU69">
        <v>2.09</v>
      </c>
      <c r="DV69">
        <v>3.39</v>
      </c>
      <c r="DW69" t="str">
        <f t="shared" si="35"/>
        <v>yes</v>
      </c>
      <c r="DX69" t="str">
        <f t="shared" si="23"/>
        <v>severe</v>
      </c>
      <c r="DY69" t="str">
        <f>IF(OR(DV69&gt;M69*2.9, DV69 &gt; 3.9, FD69="yes"), "3", IF(DV69&gt;M69*1.9, "2", IF(OR(DV69&gt;M69*1.4, DV69&gt;(M69+0.2)), "1", "no")))</f>
        <v>3</v>
      </c>
      <c r="DZ69" t="s">
        <v>181</v>
      </c>
      <c r="EA69" t="s">
        <v>197</v>
      </c>
      <c r="EB69" t="s">
        <v>184</v>
      </c>
      <c r="EC69">
        <v>1000</v>
      </c>
      <c r="ED69" t="s">
        <v>198</v>
      </c>
      <c r="EE69" t="b">
        <v>0</v>
      </c>
      <c r="EF69">
        <v>3.3</v>
      </c>
      <c r="EG69">
        <v>2.6</v>
      </c>
      <c r="EH69">
        <v>13.5</v>
      </c>
      <c r="EI69">
        <v>19</v>
      </c>
      <c r="EJ69">
        <v>24</v>
      </c>
      <c r="EK69">
        <v>13.3</v>
      </c>
      <c r="EL69">
        <v>9.9</v>
      </c>
      <c r="EM69">
        <v>8.9</v>
      </c>
      <c r="EN69">
        <v>5.3</v>
      </c>
      <c r="EO69" t="b">
        <v>0</v>
      </c>
      <c r="EP69" t="b">
        <v>0</v>
      </c>
      <c r="EQ69" t="b">
        <v>0</v>
      </c>
      <c r="ER69" t="b">
        <v>0</v>
      </c>
      <c r="ES69" s="30">
        <f t="shared" si="36"/>
        <v>12.616666666666667</v>
      </c>
      <c r="ET69" s="30">
        <f t="shared" si="37"/>
        <v>11.08888888888889</v>
      </c>
      <c r="EU69" s="30">
        <f t="shared" si="38"/>
        <v>11.08888888888889</v>
      </c>
      <c r="EV69" s="30" t="s">
        <v>181</v>
      </c>
      <c r="EW69" t="s">
        <v>197</v>
      </c>
      <c r="EX69" t="s">
        <v>197</v>
      </c>
      <c r="EY69" s="30" t="s">
        <v>197</v>
      </c>
      <c r="EZ69" s="30" t="s">
        <v>181</v>
      </c>
      <c r="FA69" s="30" t="s">
        <v>184</v>
      </c>
      <c r="FB69" s="34">
        <v>5</v>
      </c>
      <c r="FC69" s="30" t="s">
        <v>181</v>
      </c>
      <c r="FD69" s="30" t="s">
        <v>184</v>
      </c>
      <c r="FE69" s="30" t="s">
        <v>482</v>
      </c>
      <c r="FF69">
        <v>18</v>
      </c>
      <c r="FG69" s="30" t="s">
        <v>184</v>
      </c>
      <c r="FH69" s="28">
        <v>9</v>
      </c>
      <c r="FI69" s="28">
        <v>4</v>
      </c>
      <c r="FJ69" s="30" t="s">
        <v>181</v>
      </c>
      <c r="FK69" s="30" t="s">
        <v>181</v>
      </c>
      <c r="FL69" s="30" t="s">
        <v>181</v>
      </c>
      <c r="FM69" s="30" t="s">
        <v>181</v>
      </c>
      <c r="FN69" s="30" t="s">
        <v>181</v>
      </c>
      <c r="FO69" s="30" t="s">
        <v>181</v>
      </c>
      <c r="FP69" s="30" t="s">
        <v>181</v>
      </c>
      <c r="FQ69" s="30" t="s">
        <v>184</v>
      </c>
      <c r="FR69">
        <v>18</v>
      </c>
      <c r="FS69" s="30" t="s">
        <v>483</v>
      </c>
      <c r="FT69" s="30" t="s">
        <v>181</v>
      </c>
      <c r="FU69">
        <f t="shared" si="39"/>
        <v>0</v>
      </c>
      <c r="FV69">
        <f t="shared" si="40"/>
        <v>0</v>
      </c>
    </row>
    <row r="70" spans="1:178" ht="15.5" x14ac:dyDescent="0.35">
      <c r="A70" s="26">
        <v>2886</v>
      </c>
      <c r="B70" t="s">
        <v>200</v>
      </c>
      <c r="C70" t="s">
        <v>179</v>
      </c>
      <c r="D70" s="28">
        <v>48.55833333333333</v>
      </c>
      <c r="E70" s="28">
        <v>1</v>
      </c>
      <c r="F70">
        <v>70</v>
      </c>
      <c r="G70">
        <v>174</v>
      </c>
      <c r="H70" s="28">
        <f t="shared" si="24"/>
        <v>23.120623596247853</v>
      </c>
      <c r="I70" s="29">
        <f t="shared" si="25"/>
        <v>1.8404803950659019</v>
      </c>
      <c r="J70" s="30">
        <v>3.8</v>
      </c>
      <c r="K70">
        <v>143</v>
      </c>
      <c r="L70" t="s">
        <v>180</v>
      </c>
      <c r="M70" s="29">
        <v>0.72</v>
      </c>
      <c r="N70" s="30">
        <v>3.1</v>
      </c>
      <c r="O70" s="29">
        <v>1.1399999999999999</v>
      </c>
      <c r="P70">
        <f t="shared" si="26"/>
        <v>1</v>
      </c>
      <c r="Q70">
        <f t="shared" si="26"/>
        <v>3.1</v>
      </c>
      <c r="R70">
        <f t="shared" si="26"/>
        <v>1.1399999999999999</v>
      </c>
      <c r="S70" s="31">
        <f t="shared" si="41"/>
        <v>12</v>
      </c>
      <c r="T70" t="s">
        <v>181</v>
      </c>
      <c r="U70" t="s">
        <v>181</v>
      </c>
      <c r="V70" t="s">
        <v>182</v>
      </c>
      <c r="W70" t="s">
        <v>181</v>
      </c>
      <c r="X70" t="s">
        <v>181</v>
      </c>
      <c r="Y70" t="s">
        <v>183</v>
      </c>
      <c r="Z70" t="s">
        <v>181</v>
      </c>
      <c r="AA70" t="s">
        <v>181</v>
      </c>
      <c r="AB70" t="s">
        <v>181</v>
      </c>
      <c r="AC70">
        <v>0</v>
      </c>
      <c r="AD70" s="32">
        <v>43153</v>
      </c>
      <c r="AE70">
        <v>482</v>
      </c>
      <c r="AG70">
        <v>0</v>
      </c>
      <c r="AH70" s="27">
        <v>43153</v>
      </c>
      <c r="AI70" s="33">
        <v>482</v>
      </c>
      <c r="AJ70" s="27"/>
      <c r="AK70" t="s">
        <v>484</v>
      </c>
      <c r="AL70" t="s">
        <v>181</v>
      </c>
      <c r="AM70" t="s">
        <v>181</v>
      </c>
      <c r="AN70" t="s">
        <v>181</v>
      </c>
      <c r="AO70" t="s">
        <v>181</v>
      </c>
      <c r="AP70" t="s">
        <v>181</v>
      </c>
      <c r="AQ70" t="s">
        <v>181</v>
      </c>
      <c r="AR70" t="s">
        <v>181</v>
      </c>
      <c r="AS70" t="s">
        <v>181</v>
      </c>
      <c r="AT70" t="s">
        <v>181</v>
      </c>
      <c r="AU70" t="s">
        <v>184</v>
      </c>
      <c r="AV70" t="s">
        <v>181</v>
      </c>
      <c r="AW70" s="27">
        <v>34858</v>
      </c>
      <c r="AX70" s="28">
        <v>21.388888888888889</v>
      </c>
      <c r="AY70" s="28" t="s">
        <v>185</v>
      </c>
      <c r="AZ70" s="28" t="s">
        <v>186</v>
      </c>
      <c r="BA70" t="s">
        <v>178</v>
      </c>
      <c r="BB70" s="28" t="s">
        <v>187</v>
      </c>
      <c r="BC70" s="28" t="s">
        <v>179</v>
      </c>
      <c r="BD70" s="28" t="s">
        <v>220</v>
      </c>
      <c r="BE70" s="28" t="s">
        <v>189</v>
      </c>
      <c r="BF70" t="s">
        <v>190</v>
      </c>
      <c r="BG70" s="28" t="s">
        <v>181</v>
      </c>
      <c r="BH70" s="28" t="s">
        <v>180</v>
      </c>
      <c r="BI70">
        <v>55</v>
      </c>
      <c r="BJ70">
        <v>165</v>
      </c>
      <c r="BK70" s="28">
        <f t="shared" si="27"/>
        <v>20.202020202020201</v>
      </c>
      <c r="BL70" s="29">
        <f t="shared" si="28"/>
        <v>1.5984399531583968</v>
      </c>
      <c r="BM70">
        <v>180</v>
      </c>
      <c r="BN70" s="29">
        <v>0.9</v>
      </c>
      <c r="BO70">
        <v>4</v>
      </c>
      <c r="BP70" t="s">
        <v>184</v>
      </c>
      <c r="BQ70" t="s">
        <v>197</v>
      </c>
      <c r="BR70" t="s">
        <v>184</v>
      </c>
      <c r="BS70" t="s">
        <v>191</v>
      </c>
      <c r="BT70">
        <v>0</v>
      </c>
      <c r="BU70">
        <v>60</v>
      </c>
      <c r="BV70" t="s">
        <v>203</v>
      </c>
      <c r="BW70">
        <v>20</v>
      </c>
      <c r="BX70">
        <v>0</v>
      </c>
      <c r="BY70" t="s">
        <v>485</v>
      </c>
      <c r="BZ70" t="s">
        <v>194</v>
      </c>
      <c r="CA70" t="s">
        <v>205</v>
      </c>
      <c r="CB70">
        <v>0</v>
      </c>
      <c r="CC70">
        <v>0</v>
      </c>
      <c r="CD70">
        <f t="shared" si="29"/>
        <v>257</v>
      </c>
      <c r="CE70">
        <f>SUM((IF(D70&lt;40.1,0,(IF(D70&gt;60,3,1)))),(IF(S70&lt;15.1,0,IF(15&lt;S70&lt;25.1,6,IF(25&lt;S70&lt;35.1,11,16)))),(IF(E70=1,0,5)),(IF(CQ70&lt;601,0,1)),(IF(AX70&lt;40.1,0,(IF(AX70&gt;60,2,1)))))</f>
        <v>1</v>
      </c>
      <c r="CF70">
        <f>(IF(AX70&gt;70,3,0))+(IF(10&lt;AX70&lt;20,-2,0))+(IF(BD70="Cerebrovascular",2,0))+(IF(BN70&gt;1.5,2,0))+(IF(CQ70&lt;360,-3,0))+(IF(D70&gt;70,4,0))+(IF(H70&gt;35,2,0))+(IF(E70=2,9,0))+(IF(E70=3,14,0))+(IF(T70="yes",2,0))+(IF(J70&lt;2,2,0))+(IF(U70="yes",3,0))+(IF(V70="hospital",3,0))+(IF(V70="ICU",6,0))+(IF(S70&gt;29,4,0))+(IF(W70="yes",9,0))+(IF(X70="yes",2,0))+(IF(AA70="yes",5,0))+(IF(AB70="yes",6,0))+(IF(Z70="yes",3,0))</f>
        <v>0</v>
      </c>
      <c r="CG70" s="29">
        <f>EXP((IF(39&lt;AX70&lt;50,0.154,0))+(IF(49&lt;AX70&lt;60,0.274,0))+(IF(59&lt;AX70&lt;70,0.424,0))+(IF(AX70&gt;69,0.501,0))+(IF(BD70="anoxia",0.079,0))+(IF(BD70="Cerebrovascular",0.145,0))+(IF(BD70="other",0.184,0))+(IF(BB70="African",0.176,0))+(IF(BB70="Other",0.126,0))+(IF(AY70="DCD",0.411,0))+(IF(AZ70="other",0.422,0))+(0.066*((170-BJ70)/10)+(IF(BE70="regional",0.105,0.244))+(0.01*(CQ70/60))))</f>
        <v>1.2369722584291405</v>
      </c>
      <c r="CH70">
        <v>50</v>
      </c>
      <c r="CI70">
        <v>15</v>
      </c>
      <c r="CJ70">
        <v>175</v>
      </c>
      <c r="CK70">
        <v>186</v>
      </c>
      <c r="CL70">
        <v>9</v>
      </c>
      <c r="CM70">
        <v>13</v>
      </c>
      <c r="CN70">
        <v>24</v>
      </c>
      <c r="CO70" t="s">
        <v>196</v>
      </c>
      <c r="CP70">
        <v>52</v>
      </c>
      <c r="CQ70" s="28">
        <f t="shared" si="22"/>
        <v>448</v>
      </c>
      <c r="CR70">
        <f t="shared" si="30"/>
        <v>24</v>
      </c>
      <c r="CS70">
        <f t="shared" si="31"/>
        <v>74</v>
      </c>
      <c r="CT70">
        <f t="shared" si="32"/>
        <v>472</v>
      </c>
      <c r="CU70">
        <v>500</v>
      </c>
      <c r="CV70">
        <v>2000</v>
      </c>
      <c r="CW70">
        <v>6500</v>
      </c>
      <c r="CX70">
        <v>750</v>
      </c>
      <c r="CY70">
        <v>266</v>
      </c>
      <c r="CZ70">
        <v>4.5999999999999996</v>
      </c>
      <c r="DA70">
        <v>30</v>
      </c>
      <c r="DB70" s="26">
        <v>82</v>
      </c>
      <c r="DC70" s="26">
        <v>84</v>
      </c>
      <c r="DD70" s="28">
        <f t="shared" si="33"/>
        <v>-2.4390243902439011</v>
      </c>
      <c r="DF70" t="str">
        <f t="shared" si="34"/>
        <v>no</v>
      </c>
      <c r="DG70" t="s">
        <v>321</v>
      </c>
      <c r="DH70">
        <v>15.1</v>
      </c>
      <c r="DI70">
        <v>7</v>
      </c>
      <c r="DJ70">
        <v>0</v>
      </c>
      <c r="DK70">
        <v>5.5</v>
      </c>
      <c r="DL70">
        <v>3.5</v>
      </c>
      <c r="DM70">
        <v>7</v>
      </c>
      <c r="DN70" t="s">
        <v>197</v>
      </c>
      <c r="DO70">
        <v>1270</v>
      </c>
      <c r="DP70" s="29">
        <f>((DO70/1000)*100)/F70</f>
        <v>1.8142857142857143</v>
      </c>
      <c r="DQ70">
        <v>2436</v>
      </c>
      <c r="DR70">
        <v>1980</v>
      </c>
      <c r="DS70">
        <v>3.6</v>
      </c>
      <c r="DT70">
        <v>1.28</v>
      </c>
      <c r="DU70">
        <v>1.28</v>
      </c>
      <c r="DV70">
        <v>1.4</v>
      </c>
      <c r="DW70" t="str">
        <f t="shared" si="35"/>
        <v>yes</v>
      </c>
      <c r="DX70" t="str">
        <f t="shared" si="23"/>
        <v>mild</v>
      </c>
      <c r="DY70" t="str">
        <f>IF(OR(DV70&gt;M70*2.9, DV70 &gt; 3.9, FD70="yes"), "3", IF(DV70&gt;M70*1.9, "2", IF(OR(DV70&gt;M70*1.4, DV70&gt;(M70+0.2)), "1", "no")))</f>
        <v>2</v>
      </c>
      <c r="DZ70" t="s">
        <v>181</v>
      </c>
      <c r="EA70" t="s">
        <v>197</v>
      </c>
      <c r="EB70" t="s">
        <v>184</v>
      </c>
      <c r="EC70">
        <v>1000</v>
      </c>
      <c r="ED70" t="s">
        <v>198</v>
      </c>
      <c r="EE70" t="b">
        <v>0</v>
      </c>
      <c r="EF70">
        <v>16.2</v>
      </c>
      <c r="EG70">
        <v>25</v>
      </c>
      <c r="EH70">
        <v>27.6</v>
      </c>
      <c r="EI70">
        <v>13.2</v>
      </c>
      <c r="EJ70">
        <v>10.4</v>
      </c>
      <c r="EK70">
        <v>14.1</v>
      </c>
      <c r="EL70">
        <v>8.1</v>
      </c>
      <c r="EM70">
        <v>6.2</v>
      </c>
      <c r="EN70">
        <v>9.3000000000000007</v>
      </c>
      <c r="EO70">
        <v>4.2</v>
      </c>
      <c r="EP70">
        <v>5.7</v>
      </c>
      <c r="EQ70">
        <v>5.2</v>
      </c>
      <c r="ER70" t="b">
        <v>0</v>
      </c>
      <c r="ES70" s="30">
        <f t="shared" si="36"/>
        <v>17.750000000000004</v>
      </c>
      <c r="ET70" s="30">
        <f t="shared" si="37"/>
        <v>14.455555555555557</v>
      </c>
      <c r="EU70" s="30">
        <f t="shared" si="38"/>
        <v>12.1</v>
      </c>
      <c r="EV70" s="30" t="s">
        <v>181</v>
      </c>
      <c r="EW70" t="s">
        <v>197</v>
      </c>
      <c r="EX70" t="s">
        <v>197</v>
      </c>
      <c r="EY70" s="30" t="s">
        <v>197</v>
      </c>
      <c r="EZ70" s="30" t="s">
        <v>181</v>
      </c>
      <c r="FA70" s="30" t="s">
        <v>184</v>
      </c>
      <c r="FB70" s="34" t="s">
        <v>287</v>
      </c>
      <c r="FC70" s="30" t="s">
        <v>181</v>
      </c>
      <c r="FD70" s="30" t="s">
        <v>181</v>
      </c>
      <c r="FE70" s="30" t="s">
        <v>486</v>
      </c>
      <c r="FF70">
        <v>4</v>
      </c>
      <c r="FG70" s="30" t="s">
        <v>181</v>
      </c>
      <c r="FH70" s="30" t="s">
        <v>197</v>
      </c>
      <c r="FI70" s="30" t="s">
        <v>197</v>
      </c>
      <c r="FJ70" s="30" t="s">
        <v>181</v>
      </c>
      <c r="FK70" s="30" t="s">
        <v>181</v>
      </c>
      <c r="FL70" s="30" t="s">
        <v>181</v>
      </c>
      <c r="FM70" s="30" t="s">
        <v>181</v>
      </c>
      <c r="FN70" s="30" t="s">
        <v>181</v>
      </c>
      <c r="FO70" s="30" t="s">
        <v>181</v>
      </c>
      <c r="FP70" s="30" t="s">
        <v>181</v>
      </c>
      <c r="FQ70" s="30" t="s">
        <v>181</v>
      </c>
      <c r="FR70">
        <v>24</v>
      </c>
      <c r="FS70" s="30" t="s">
        <v>487</v>
      </c>
      <c r="FT70" s="30" t="s">
        <v>181</v>
      </c>
      <c r="FU70">
        <f t="shared" si="39"/>
        <v>1</v>
      </c>
      <c r="FV70">
        <f t="shared" si="40"/>
        <v>1</v>
      </c>
    </row>
    <row r="71" spans="1:178" ht="15.5" x14ac:dyDescent="0.35">
      <c r="A71" s="26">
        <v>2887</v>
      </c>
      <c r="B71" t="s">
        <v>178</v>
      </c>
      <c r="C71" t="s">
        <v>252</v>
      </c>
      <c r="D71" s="28">
        <v>48.43333333333333</v>
      </c>
      <c r="E71" s="28">
        <v>1</v>
      </c>
      <c r="F71">
        <v>69</v>
      </c>
      <c r="G71">
        <v>160</v>
      </c>
      <c r="H71" s="28">
        <f t="shared" si="24"/>
        <v>26.953125</v>
      </c>
      <c r="I71" s="29">
        <f t="shared" si="25"/>
        <v>1.7213301457709329</v>
      </c>
      <c r="J71" s="30">
        <v>2.6</v>
      </c>
      <c r="K71">
        <v>139</v>
      </c>
      <c r="L71" t="s">
        <v>180</v>
      </c>
      <c r="M71" s="29">
        <v>0.87</v>
      </c>
      <c r="N71" s="30">
        <v>1.6</v>
      </c>
      <c r="O71" s="29">
        <v>1.63</v>
      </c>
      <c r="P71">
        <f t="shared" si="26"/>
        <v>1</v>
      </c>
      <c r="Q71">
        <f t="shared" si="26"/>
        <v>1.6</v>
      </c>
      <c r="R71">
        <f t="shared" si="26"/>
        <v>1.63</v>
      </c>
      <c r="S71" s="31">
        <f t="shared" si="41"/>
        <v>14</v>
      </c>
      <c r="T71" t="s">
        <v>181</v>
      </c>
      <c r="U71" t="s">
        <v>181</v>
      </c>
      <c r="V71" t="s">
        <v>182</v>
      </c>
      <c r="W71" t="s">
        <v>181</v>
      </c>
      <c r="X71" t="s">
        <v>181</v>
      </c>
      <c r="Y71" t="s">
        <v>183</v>
      </c>
      <c r="Z71" t="s">
        <v>181</v>
      </c>
      <c r="AA71" t="s">
        <v>181</v>
      </c>
      <c r="AB71" t="s">
        <v>181</v>
      </c>
      <c r="AC71">
        <v>0</v>
      </c>
      <c r="AD71" s="27">
        <v>43269</v>
      </c>
      <c r="AE71">
        <v>598</v>
      </c>
      <c r="AG71">
        <v>0</v>
      </c>
      <c r="AH71" s="27">
        <v>43269</v>
      </c>
      <c r="AI71" s="33">
        <v>598</v>
      </c>
      <c r="AJ71" s="27"/>
      <c r="AK71" t="s">
        <v>253</v>
      </c>
      <c r="AL71" t="s">
        <v>184</v>
      </c>
      <c r="AM71" t="s">
        <v>181</v>
      </c>
      <c r="AN71" t="s">
        <v>181</v>
      </c>
      <c r="AO71" t="s">
        <v>181</v>
      </c>
      <c r="AP71" t="s">
        <v>184</v>
      </c>
      <c r="AQ71" t="s">
        <v>181</v>
      </c>
      <c r="AR71" t="s">
        <v>181</v>
      </c>
      <c r="AS71" t="s">
        <v>181</v>
      </c>
      <c r="AT71" t="s">
        <v>181</v>
      </c>
      <c r="AU71" t="s">
        <v>181</v>
      </c>
      <c r="AV71" t="s">
        <v>181</v>
      </c>
      <c r="AW71" s="27">
        <v>34315</v>
      </c>
      <c r="AX71" s="28">
        <v>22.877777777777776</v>
      </c>
      <c r="AY71" s="28" t="s">
        <v>185</v>
      </c>
      <c r="AZ71" s="28" t="s">
        <v>186</v>
      </c>
      <c r="BA71" s="28" t="s">
        <v>178</v>
      </c>
      <c r="BB71" s="28" t="s">
        <v>187</v>
      </c>
      <c r="BC71" s="28" t="s">
        <v>252</v>
      </c>
      <c r="BD71" s="28" t="s">
        <v>220</v>
      </c>
      <c r="BE71" s="28" t="s">
        <v>189</v>
      </c>
      <c r="BF71" t="s">
        <v>190</v>
      </c>
      <c r="BG71" s="28" t="s">
        <v>181</v>
      </c>
      <c r="BH71" s="28" t="s">
        <v>180</v>
      </c>
      <c r="BI71">
        <v>77</v>
      </c>
      <c r="BJ71">
        <v>170</v>
      </c>
      <c r="BK71" s="28">
        <f t="shared" si="27"/>
        <v>26.643598615916954</v>
      </c>
      <c r="BL71" s="29">
        <f t="shared" si="28"/>
        <v>1.8845182598418453</v>
      </c>
      <c r="BM71">
        <v>144</v>
      </c>
      <c r="BN71" s="29">
        <v>0.3</v>
      </c>
      <c r="BO71">
        <v>4</v>
      </c>
      <c r="BP71" t="s">
        <v>181</v>
      </c>
      <c r="BQ71">
        <v>0</v>
      </c>
      <c r="BR71" t="s">
        <v>184</v>
      </c>
      <c r="BS71" t="s">
        <v>191</v>
      </c>
      <c r="BT71">
        <v>0</v>
      </c>
      <c r="BU71">
        <v>30</v>
      </c>
      <c r="BV71" t="s">
        <v>192</v>
      </c>
      <c r="BW71">
        <v>5</v>
      </c>
      <c r="BX71">
        <v>0</v>
      </c>
      <c r="BY71" t="s">
        <v>488</v>
      </c>
      <c r="BZ71" t="s">
        <v>337</v>
      </c>
      <c r="CA71" t="s">
        <v>205</v>
      </c>
      <c r="CB71">
        <v>0</v>
      </c>
      <c r="CC71">
        <v>0</v>
      </c>
      <c r="CD71">
        <f t="shared" si="29"/>
        <v>320</v>
      </c>
      <c r="CE71">
        <f>SUM((IF(D71&lt;40.1,0,(IF(D71&gt;60,3,1)))),(IF(S71&lt;15.1,0,IF(15&lt;S71&lt;25.1,6,IF(25&lt;S71&lt;35.1,11,16)))),(IF(E71=1,0,5)),(IF(CQ71&lt;601,0,1)),(IF(AX71&lt;40.1,0,(IF(AX71&gt;60,2,1)))))</f>
        <v>1</v>
      </c>
      <c r="CF71">
        <f>(IF(AX71&gt;70,3,0))+(IF(10&lt;AX71&lt;20,-2,0))+(IF(BD71="Cerebrovascular",2,0))+(IF(BN71&gt;1.5,2,0))+(IF(CQ71&lt;360,-3,0))+(IF(D71&gt;70,4,0))+(IF(H71&gt;35,2,0))+(IF(E71=2,9,0))+(IF(E71=3,14,0))+(IF(T71="yes",2,0))+(IF(J71&lt;2,2,0))+(IF(U71="yes",3,0))+(IF(V71="hospital",3,0))+(IF(V71="ICU",6,0))+(IF(S71&gt;29,4,0))+(IF(W71="yes",9,0))+(IF(X71="yes",2,0))+(IF(AA71="yes",5,0))+(IF(AB71="yes",6,0))+(IF(Z71="yes",3,0))</f>
        <v>-3</v>
      </c>
      <c r="CG71" s="29">
        <f>EXP((IF(39&lt;AX71&lt;50,0.154,0))+(IF(49&lt;AX71&lt;60,0.274,0))+(IF(59&lt;AX71&lt;70,0.424,0))+(IF(AX71&gt;69,0.501,0))+(IF(BD71="anoxia",0.079,0))+(IF(BD71="Cerebrovascular",0.145,0))+(IF(BD71="other",0.184,0))+(IF(BB71="African",0.176,0))+(IF(BB71="Other",0.126,0))+(IF(AY71="DCD",0.411,0))+(IF(AZ71="other",0.422,0))+(0.066*((170-BJ71)/10)+(IF(BE71="regional",0.105,0.244))+(0.01*(CQ71/60))))</f>
        <v>1.1598994650863028</v>
      </c>
      <c r="CH71">
        <v>88</v>
      </c>
      <c r="CI71">
        <v>55</v>
      </c>
      <c r="CJ71">
        <v>60</v>
      </c>
      <c r="CK71">
        <v>40</v>
      </c>
      <c r="CL71">
        <v>10</v>
      </c>
      <c r="CM71">
        <v>7</v>
      </c>
      <c r="CN71">
        <v>15</v>
      </c>
      <c r="CO71" t="s">
        <v>196</v>
      </c>
      <c r="CP71">
        <v>21</v>
      </c>
      <c r="CQ71" s="28">
        <f t="shared" si="22"/>
        <v>260</v>
      </c>
      <c r="CR71">
        <f t="shared" si="30"/>
        <v>15</v>
      </c>
      <c r="CS71">
        <f t="shared" si="31"/>
        <v>103</v>
      </c>
      <c r="CT71">
        <f t="shared" si="32"/>
        <v>275</v>
      </c>
      <c r="CU71">
        <v>0</v>
      </c>
      <c r="CV71">
        <v>0</v>
      </c>
      <c r="CW71">
        <v>4000</v>
      </c>
      <c r="CX71">
        <v>750</v>
      </c>
      <c r="CY71">
        <v>222</v>
      </c>
      <c r="CZ71">
        <v>1</v>
      </c>
      <c r="DA71">
        <v>5</v>
      </c>
      <c r="DB71" s="26">
        <v>60</v>
      </c>
      <c r="DC71" s="26">
        <v>70</v>
      </c>
      <c r="DD71" s="28">
        <f t="shared" si="33"/>
        <v>-16.666666666666671</v>
      </c>
      <c r="DF71" t="str">
        <f t="shared" si="34"/>
        <v>no</v>
      </c>
      <c r="DG71" t="s">
        <v>181</v>
      </c>
      <c r="DH71" t="s">
        <v>197</v>
      </c>
      <c r="DI71" t="s">
        <v>197</v>
      </c>
      <c r="DJ71">
        <v>3.7</v>
      </c>
      <c r="DK71">
        <v>2.5</v>
      </c>
      <c r="DL71" t="s">
        <v>197</v>
      </c>
      <c r="DM71" t="s">
        <v>197</v>
      </c>
      <c r="DN71" t="s">
        <v>197</v>
      </c>
      <c r="DO71">
        <v>1430</v>
      </c>
      <c r="DP71" s="29">
        <f>((DO71/1000)*100)/F71</f>
        <v>2.0724637681159419</v>
      </c>
      <c r="DQ71">
        <v>384</v>
      </c>
      <c r="DR71">
        <v>283</v>
      </c>
      <c r="DS71">
        <v>1</v>
      </c>
      <c r="DT71">
        <v>1.06</v>
      </c>
      <c r="DU71">
        <v>0.91</v>
      </c>
      <c r="DV71">
        <v>0.91</v>
      </c>
      <c r="DW71" t="str">
        <f t="shared" si="35"/>
        <v>no</v>
      </c>
      <c r="DX71" t="str">
        <f t="shared" si="23"/>
        <v>no</v>
      </c>
      <c r="DY71" t="str">
        <f>IF(OR(DV71&gt;M71*2.9, DV71 &gt; 3.9, FD71="yes"), "3", IF(DV71&gt;M71*1.9, "2", IF(OR(DV71&gt;M71*1.4, DV71&gt;(M71+0.2)), "1", "no")))</f>
        <v>no</v>
      </c>
      <c r="DZ71" t="s">
        <v>181</v>
      </c>
      <c r="EA71" t="s">
        <v>197</v>
      </c>
      <c r="EB71" t="s">
        <v>184</v>
      </c>
      <c r="EC71">
        <v>1000</v>
      </c>
      <c r="ED71" t="s">
        <v>198</v>
      </c>
      <c r="EE71" t="b">
        <v>0</v>
      </c>
      <c r="EF71">
        <v>1.3</v>
      </c>
      <c r="EG71">
        <v>2</v>
      </c>
      <c r="EH71">
        <v>5.3</v>
      </c>
      <c r="EI71">
        <v>4.8</v>
      </c>
      <c r="EJ71">
        <v>3.2</v>
      </c>
      <c r="EK71">
        <v>4.5999999999999996</v>
      </c>
      <c r="EL71">
        <v>6.3</v>
      </c>
      <c r="EM71">
        <v>8.5</v>
      </c>
      <c r="EN71" t="b">
        <v>0</v>
      </c>
      <c r="EO71" t="b">
        <v>0</v>
      </c>
      <c r="EP71" t="b">
        <v>0</v>
      </c>
      <c r="EQ71" t="b">
        <v>0</v>
      </c>
      <c r="ER71" t="b">
        <v>0</v>
      </c>
      <c r="ES71" s="30">
        <f t="shared" si="36"/>
        <v>3.5333333333333328</v>
      </c>
      <c r="ET71" s="30">
        <f t="shared" si="37"/>
        <v>4.5</v>
      </c>
      <c r="EU71" s="30">
        <f t="shared" si="38"/>
        <v>4.5</v>
      </c>
      <c r="EV71" s="30" t="s">
        <v>181</v>
      </c>
      <c r="EW71" t="s">
        <v>197</v>
      </c>
      <c r="EX71" t="s">
        <v>197</v>
      </c>
      <c r="EY71" s="30" t="s">
        <v>197</v>
      </c>
      <c r="EZ71" s="30" t="s">
        <v>181</v>
      </c>
      <c r="FA71" s="30" t="s">
        <v>181</v>
      </c>
      <c r="FB71" s="34">
        <v>1</v>
      </c>
      <c r="FC71" s="30" t="s">
        <v>181</v>
      </c>
      <c r="FD71" s="30" t="s">
        <v>181</v>
      </c>
      <c r="FE71" s="30" t="s">
        <v>181</v>
      </c>
      <c r="FF71">
        <v>1</v>
      </c>
      <c r="FG71" s="30" t="s">
        <v>181</v>
      </c>
      <c r="FH71" s="30" t="s">
        <v>197</v>
      </c>
      <c r="FI71" s="30" t="s">
        <v>197</v>
      </c>
      <c r="FJ71" s="30" t="s">
        <v>181</v>
      </c>
      <c r="FK71" s="30" t="s">
        <v>181</v>
      </c>
      <c r="FL71" s="30" t="s">
        <v>181</v>
      </c>
      <c r="FM71" s="30" t="s">
        <v>181</v>
      </c>
      <c r="FN71" s="30" t="s">
        <v>181</v>
      </c>
      <c r="FO71" s="30" t="s">
        <v>181</v>
      </c>
      <c r="FP71" s="30" t="s">
        <v>181</v>
      </c>
      <c r="FQ71" s="30" t="s">
        <v>181</v>
      </c>
      <c r="FR71">
        <v>13</v>
      </c>
      <c r="FS71" s="30" t="s">
        <v>232</v>
      </c>
      <c r="FT71" s="30" t="s">
        <v>181</v>
      </c>
      <c r="FU71">
        <f t="shared" si="39"/>
        <v>0</v>
      </c>
      <c r="FV71">
        <f t="shared" si="40"/>
        <v>0</v>
      </c>
    </row>
    <row r="72" spans="1:178" ht="15.5" x14ac:dyDescent="0.35">
      <c r="A72" s="26">
        <v>2888</v>
      </c>
      <c r="B72" t="s">
        <v>200</v>
      </c>
      <c r="C72" t="s">
        <v>179</v>
      </c>
      <c r="D72" s="28">
        <v>64.433333333333337</v>
      </c>
      <c r="E72" s="28">
        <v>1</v>
      </c>
      <c r="F72">
        <v>57</v>
      </c>
      <c r="G72">
        <v>169</v>
      </c>
      <c r="H72" s="28">
        <f t="shared" si="24"/>
        <v>19.957284408809215</v>
      </c>
      <c r="I72" s="29">
        <f t="shared" si="25"/>
        <v>1.6513190770504611</v>
      </c>
      <c r="J72" s="30">
        <v>4.8</v>
      </c>
      <c r="K72">
        <v>144</v>
      </c>
      <c r="L72" t="s">
        <v>180</v>
      </c>
      <c r="M72" s="29">
        <v>1.0900000000000001</v>
      </c>
      <c r="N72" s="30">
        <v>0.3</v>
      </c>
      <c r="O72" s="29">
        <v>1</v>
      </c>
      <c r="P72">
        <f t="shared" si="26"/>
        <v>1.0900000000000001</v>
      </c>
      <c r="Q72">
        <f t="shared" si="26"/>
        <v>1</v>
      </c>
      <c r="R72">
        <f t="shared" si="26"/>
        <v>1</v>
      </c>
      <c r="S72" s="31">
        <f>ROUND((6.43+(11.2*LN(IF(R72&lt;1,1,R72)))+(3.78*LN(IF(Q72&lt;1,1,Q72)))+(9.57*LN(IF(U72="yes",4,IF(P72&lt;1,1,P72))))),0)</f>
        <v>7</v>
      </c>
      <c r="T72" t="s">
        <v>181</v>
      </c>
      <c r="U72" t="s">
        <v>181</v>
      </c>
      <c r="V72" t="s">
        <v>182</v>
      </c>
      <c r="W72" t="s">
        <v>181</v>
      </c>
      <c r="X72" t="s">
        <v>181</v>
      </c>
      <c r="Y72" t="s">
        <v>183</v>
      </c>
      <c r="Z72" t="s">
        <v>181</v>
      </c>
      <c r="AA72" t="s">
        <v>181</v>
      </c>
      <c r="AB72" t="s">
        <v>181</v>
      </c>
      <c r="AC72">
        <v>0</v>
      </c>
      <c r="AD72" s="32">
        <v>43132</v>
      </c>
      <c r="AE72">
        <v>457</v>
      </c>
      <c r="AG72">
        <v>0</v>
      </c>
      <c r="AH72" s="27">
        <v>43132</v>
      </c>
      <c r="AI72" s="33">
        <v>457</v>
      </c>
      <c r="AJ72" s="27"/>
      <c r="AK72" t="s">
        <v>347</v>
      </c>
      <c r="AL72" t="s">
        <v>184</v>
      </c>
      <c r="AM72" t="s">
        <v>181</v>
      </c>
      <c r="AN72" t="s">
        <v>184</v>
      </c>
      <c r="AO72" t="s">
        <v>181</v>
      </c>
      <c r="AP72" t="s">
        <v>181</v>
      </c>
      <c r="AQ72" t="s">
        <v>181</v>
      </c>
      <c r="AR72" t="s">
        <v>181</v>
      </c>
      <c r="AS72" t="s">
        <v>181</v>
      </c>
      <c r="AT72" t="s">
        <v>181</v>
      </c>
      <c r="AU72" t="s">
        <v>181</v>
      </c>
      <c r="AV72" t="s">
        <v>181</v>
      </c>
      <c r="AW72" s="27">
        <v>16488</v>
      </c>
      <c r="AX72" s="28">
        <v>71.697222222222223</v>
      </c>
      <c r="AY72" s="28" t="s">
        <v>185</v>
      </c>
      <c r="AZ72" s="28" t="s">
        <v>186</v>
      </c>
      <c r="BA72" s="28" t="s">
        <v>178</v>
      </c>
      <c r="BB72" s="28" t="s">
        <v>187</v>
      </c>
      <c r="BC72" s="28" t="s">
        <v>179</v>
      </c>
      <c r="BD72" s="28" t="s">
        <v>188</v>
      </c>
      <c r="BE72" s="28" t="s">
        <v>189</v>
      </c>
      <c r="BF72" t="s">
        <v>190</v>
      </c>
      <c r="BG72" s="28" t="s">
        <v>181</v>
      </c>
      <c r="BH72" s="28" t="s">
        <v>180</v>
      </c>
      <c r="BI72">
        <v>60</v>
      </c>
      <c r="BJ72">
        <v>165</v>
      </c>
      <c r="BK72" s="28">
        <f t="shared" si="27"/>
        <v>22.038567493112946</v>
      </c>
      <c r="BL72" s="29">
        <f t="shared" si="28"/>
        <v>1.6586565368409387</v>
      </c>
      <c r="BM72">
        <v>141</v>
      </c>
      <c r="BN72" s="29">
        <v>1.61</v>
      </c>
      <c r="BO72">
        <v>4</v>
      </c>
      <c r="BP72" t="s">
        <v>181</v>
      </c>
      <c r="BQ72">
        <v>0</v>
      </c>
      <c r="BR72" t="s">
        <v>184</v>
      </c>
      <c r="BS72" t="s">
        <v>191</v>
      </c>
      <c r="BT72">
        <v>0</v>
      </c>
      <c r="BU72">
        <v>0</v>
      </c>
      <c r="BV72" t="s">
        <v>192</v>
      </c>
      <c r="BW72">
        <v>10</v>
      </c>
      <c r="BX72">
        <v>0</v>
      </c>
      <c r="BY72" t="s">
        <v>489</v>
      </c>
      <c r="BZ72" t="s">
        <v>378</v>
      </c>
      <c r="CA72" t="s">
        <v>490</v>
      </c>
      <c r="CB72">
        <v>0</v>
      </c>
      <c r="CC72">
        <v>0</v>
      </c>
      <c r="CD72">
        <f t="shared" si="29"/>
        <v>502</v>
      </c>
      <c r="CE72">
        <f>SUM((IF(D72&lt;40.1,0,(IF(D72&gt;60,3,1)))),(IF(S72&lt;15.1,0,IF(15&lt;S72&lt;25.1,6,IF(25&lt;S72&lt;35.1,11,16)))),(IF(E72=1,0,5)),(IF(CQ72&lt;601,0,1)),(IF(AX72&lt;40.1,0,(IF(AX72&gt;60,2,1)))))</f>
        <v>5</v>
      </c>
      <c r="CF72">
        <f>(IF(AX72&gt;70,3,0))+(IF(10&lt;AX72&lt;20,-2,0))+(IF(BD72="Cerebrovascular",2,0))+(IF(BN72&gt;1.5,2,0))+(IF(CQ72&lt;360,-3,0))+(IF(D72&gt;70,4,0))+(IF(H72&gt;35,2,0))+(IF(E72=2,9,0))+(IF(E72=3,14,0))+(IF(T72="yes",2,0))+(IF(J72&lt;2,2,0))+(IF(U72="yes",3,0))+(IF(V72="hospital",3,0))+(IF(V72="ICU",6,0))+(IF(S72&gt;29,4,0))+(IF(W72="yes",9,0))+(IF(X72="yes",2,0))+(IF(AA72="yes",5,0))+(IF(AB72="yes",6,0))+(IF(Z72="yes",3,0))</f>
        <v>7</v>
      </c>
      <c r="CG72" s="29">
        <f>EXP((IF(39&lt;AX72&lt;50,0.154,0))+(IF(49&lt;AX72&lt;60,0.274,0))+(IF(59&lt;AX72&lt;70,0.424,0))+(IF(AX72&gt;69,0.501,0))+(IF(BD72="anoxia",0.079,0))+(IF(BD72="Cerebrovascular",0.145,0))+(IF(BD72="other",0.184,0))+(IF(BB72="African",0.176,0))+(IF(BB72="Other",0.126,0))+(IF(AY72="DCD",0.411,0))+(IF(AZ72="other",0.422,0))+(0.066*((170-BJ72)/10)+(IF(BE72="regional",0.105,0.244))+(0.01*(CQ72/60))))</f>
        <v>2.3451124019090588</v>
      </c>
      <c r="CH72">
        <v>35</v>
      </c>
      <c r="CI72">
        <v>5</v>
      </c>
      <c r="CJ72">
        <v>240</v>
      </c>
      <c r="CK72">
        <v>105</v>
      </c>
      <c r="CL72">
        <v>15</v>
      </c>
      <c r="CM72">
        <v>10</v>
      </c>
      <c r="CN72">
        <v>16</v>
      </c>
      <c r="CO72" t="s">
        <v>196</v>
      </c>
      <c r="CP72">
        <v>25</v>
      </c>
      <c r="CQ72" s="28">
        <f t="shared" si="22"/>
        <v>410</v>
      </c>
      <c r="CR72">
        <f t="shared" si="30"/>
        <v>16</v>
      </c>
      <c r="CS72">
        <f t="shared" si="31"/>
        <v>51</v>
      </c>
      <c r="CT72">
        <f t="shared" si="32"/>
        <v>426</v>
      </c>
      <c r="CU72">
        <v>0</v>
      </c>
      <c r="CV72">
        <v>0</v>
      </c>
      <c r="CW72">
        <v>6200</v>
      </c>
      <c r="CX72">
        <v>150</v>
      </c>
      <c r="CY72">
        <v>269</v>
      </c>
      <c r="CZ72">
        <v>1.9</v>
      </c>
      <c r="DA72">
        <v>10</v>
      </c>
      <c r="DB72" s="26">
        <v>88</v>
      </c>
      <c r="DC72" s="26">
        <v>91</v>
      </c>
      <c r="DD72" s="28">
        <f t="shared" si="33"/>
        <v>-3.4090909090909065</v>
      </c>
      <c r="DF72" t="str">
        <f t="shared" si="34"/>
        <v>no</v>
      </c>
      <c r="DG72" t="s">
        <v>181</v>
      </c>
      <c r="DH72">
        <v>17.399999999999999</v>
      </c>
      <c r="DI72">
        <v>14.5</v>
      </c>
      <c r="DJ72">
        <v>2</v>
      </c>
      <c r="DK72">
        <v>5.3</v>
      </c>
      <c r="DL72">
        <v>6.7</v>
      </c>
      <c r="DM72">
        <v>10</v>
      </c>
      <c r="DN72">
        <v>22</v>
      </c>
      <c r="DO72">
        <v>1170</v>
      </c>
      <c r="DP72" s="29">
        <f>((DO72/1000)*100)/F72</f>
        <v>2.0526315789473686</v>
      </c>
      <c r="DQ72">
        <v>1390</v>
      </c>
      <c r="DR72">
        <v>677</v>
      </c>
      <c r="DS72">
        <v>0.8</v>
      </c>
      <c r="DT72">
        <v>1.17</v>
      </c>
      <c r="DU72">
        <v>1.59</v>
      </c>
      <c r="DV72">
        <v>1.59</v>
      </c>
      <c r="DW72" t="str">
        <f t="shared" si="35"/>
        <v>no</v>
      </c>
      <c r="DX72" t="str">
        <f t="shared" si="23"/>
        <v>no</v>
      </c>
      <c r="DY72" t="str">
        <f>IF(OR(DV72&gt;M72*2.9, DV72 &gt; 3.9, FD72="yes"), "3", IF(DV72&gt;M72*1.9, "2", IF(OR(DV72&gt;M72*1.4, DV72&gt;(M72+0.2)), "1", "no")))</f>
        <v>1</v>
      </c>
      <c r="DZ72" t="s">
        <v>181</v>
      </c>
      <c r="EA72" t="s">
        <v>197</v>
      </c>
      <c r="EB72" t="s">
        <v>184</v>
      </c>
      <c r="EC72">
        <v>1000</v>
      </c>
      <c r="ED72" t="s">
        <v>198</v>
      </c>
      <c r="EE72" t="b">
        <v>0</v>
      </c>
      <c r="EF72">
        <v>4.4000000000000004</v>
      </c>
      <c r="EG72">
        <v>7.8</v>
      </c>
      <c r="EH72">
        <v>13</v>
      </c>
      <c r="EI72">
        <v>12.1</v>
      </c>
      <c r="EJ72">
        <v>11.1</v>
      </c>
      <c r="EK72">
        <v>21.7</v>
      </c>
      <c r="EL72" t="b">
        <v>0</v>
      </c>
      <c r="EM72" t="b">
        <v>0</v>
      </c>
      <c r="EN72" t="b">
        <v>0</v>
      </c>
      <c r="EO72" t="b">
        <v>0</v>
      </c>
      <c r="EP72" t="b">
        <v>0</v>
      </c>
      <c r="EQ72" t="b">
        <v>0</v>
      </c>
      <c r="ER72" t="b">
        <v>0</v>
      </c>
      <c r="ES72" s="30">
        <f t="shared" si="36"/>
        <v>11.683333333333332</v>
      </c>
      <c r="ET72" s="30">
        <f t="shared" si="37"/>
        <v>11.683333333333332</v>
      </c>
      <c r="EU72" s="30">
        <f t="shared" si="38"/>
        <v>11.683333333333332</v>
      </c>
      <c r="EV72" s="30" t="s">
        <v>181</v>
      </c>
      <c r="EW72" t="s">
        <v>197</v>
      </c>
      <c r="EX72" t="s">
        <v>197</v>
      </c>
      <c r="EY72" s="30" t="s">
        <v>197</v>
      </c>
      <c r="EZ72" s="30" t="s">
        <v>181</v>
      </c>
      <c r="FA72" s="30" t="s">
        <v>181</v>
      </c>
      <c r="FB72" s="34">
        <v>1</v>
      </c>
      <c r="FC72" s="30" t="s">
        <v>181</v>
      </c>
      <c r="FD72" s="30" t="s">
        <v>181</v>
      </c>
      <c r="FE72" s="30" t="s">
        <v>181</v>
      </c>
      <c r="FF72">
        <v>2</v>
      </c>
      <c r="FG72" s="30" t="s">
        <v>181</v>
      </c>
      <c r="FH72" s="30" t="s">
        <v>197</v>
      </c>
      <c r="FI72" s="30" t="s">
        <v>197</v>
      </c>
      <c r="FJ72" s="30" t="s">
        <v>181</v>
      </c>
      <c r="FK72" s="30" t="s">
        <v>181</v>
      </c>
      <c r="FL72" s="30" t="s">
        <v>181</v>
      </c>
      <c r="FM72" s="30" t="s">
        <v>181</v>
      </c>
      <c r="FN72" s="30" t="s">
        <v>181</v>
      </c>
      <c r="FO72" s="30" t="s">
        <v>181</v>
      </c>
      <c r="FP72" s="30" t="s">
        <v>181</v>
      </c>
      <c r="FQ72" s="30" t="s">
        <v>181</v>
      </c>
      <c r="FR72">
        <v>7</v>
      </c>
      <c r="FS72" s="30" t="s">
        <v>199</v>
      </c>
      <c r="FT72" s="30" t="s">
        <v>181</v>
      </c>
      <c r="FU72">
        <f t="shared" si="39"/>
        <v>0</v>
      </c>
      <c r="FV72">
        <f t="shared" si="40"/>
        <v>0</v>
      </c>
    </row>
    <row r="73" spans="1:178" ht="15.5" x14ac:dyDescent="0.35">
      <c r="A73" s="26">
        <v>2889</v>
      </c>
      <c r="B73" t="s">
        <v>200</v>
      </c>
      <c r="C73" t="s">
        <v>201</v>
      </c>
      <c r="D73" s="28">
        <v>52.397222222222226</v>
      </c>
      <c r="E73" s="28">
        <v>1</v>
      </c>
      <c r="F73">
        <v>61</v>
      </c>
      <c r="G73">
        <v>164</v>
      </c>
      <c r="H73" s="28">
        <f t="shared" si="24"/>
        <v>22.67995240928019</v>
      </c>
      <c r="I73" s="29">
        <f t="shared" si="25"/>
        <v>1.6630039982778317</v>
      </c>
      <c r="J73" s="30">
        <v>4.3</v>
      </c>
      <c r="K73">
        <v>137</v>
      </c>
      <c r="L73" t="s">
        <v>180</v>
      </c>
      <c r="M73" s="29">
        <v>0.68</v>
      </c>
      <c r="N73" s="30">
        <v>0.3</v>
      </c>
      <c r="O73" s="29">
        <v>1.03</v>
      </c>
      <c r="P73">
        <f t="shared" si="26"/>
        <v>1</v>
      </c>
      <c r="Q73">
        <f t="shared" si="26"/>
        <v>1</v>
      </c>
      <c r="R73">
        <f t="shared" si="26"/>
        <v>1.03</v>
      </c>
      <c r="S73" s="31">
        <f t="shared" ref="S73:S74" si="42">ROUND((6.43+(11.2*LN(IF(R73&lt;1,1,R73)))+(3.78*LN(IF(Q73&lt;1,1,Q73)))+(9.57*LN(IF(U73="yes",4,IF(P73&lt;1,1,P73))))),0)</f>
        <v>7</v>
      </c>
      <c r="T73" t="s">
        <v>184</v>
      </c>
      <c r="U73" t="s">
        <v>181</v>
      </c>
      <c r="V73" t="s">
        <v>182</v>
      </c>
      <c r="W73" t="s">
        <v>181</v>
      </c>
      <c r="X73" t="s">
        <v>181</v>
      </c>
      <c r="Y73" t="s">
        <v>183</v>
      </c>
      <c r="Z73" t="s">
        <v>181</v>
      </c>
      <c r="AA73" t="s">
        <v>181</v>
      </c>
      <c r="AB73" t="s">
        <v>181</v>
      </c>
      <c r="AC73">
        <v>0</v>
      </c>
      <c r="AD73" s="27">
        <v>43269</v>
      </c>
      <c r="AE73">
        <v>592</v>
      </c>
      <c r="AG73">
        <v>0</v>
      </c>
      <c r="AH73" s="27">
        <v>43269</v>
      </c>
      <c r="AI73" s="33">
        <v>592</v>
      </c>
      <c r="AJ73" s="27"/>
      <c r="AK73" t="s">
        <v>233</v>
      </c>
      <c r="AL73" t="s">
        <v>184</v>
      </c>
      <c r="AM73" t="s">
        <v>184</v>
      </c>
      <c r="AN73" t="s">
        <v>181</v>
      </c>
      <c r="AO73" t="s">
        <v>181</v>
      </c>
      <c r="AP73" t="s">
        <v>181</v>
      </c>
      <c r="AQ73" t="s">
        <v>181</v>
      </c>
      <c r="AR73" t="s">
        <v>181</v>
      </c>
      <c r="AS73" t="s">
        <v>181</v>
      </c>
      <c r="AT73" t="s">
        <v>181</v>
      </c>
      <c r="AU73" t="s">
        <v>181</v>
      </c>
      <c r="AV73" t="s">
        <v>181</v>
      </c>
      <c r="AW73" s="27">
        <v>13729</v>
      </c>
      <c r="AX73" s="28">
        <v>79.25277777777778</v>
      </c>
      <c r="AY73" s="28" t="s">
        <v>185</v>
      </c>
      <c r="AZ73" s="28" t="s">
        <v>186</v>
      </c>
      <c r="BA73" s="28" t="s">
        <v>178</v>
      </c>
      <c r="BB73" s="28" t="s">
        <v>187</v>
      </c>
      <c r="BC73" s="28" t="s">
        <v>201</v>
      </c>
      <c r="BD73" s="28" t="s">
        <v>188</v>
      </c>
      <c r="BE73" s="28" t="s">
        <v>202</v>
      </c>
      <c r="BF73" t="s">
        <v>190</v>
      </c>
      <c r="BG73" s="28" t="s">
        <v>181</v>
      </c>
      <c r="BH73" s="28" t="s">
        <v>180</v>
      </c>
      <c r="BI73">
        <v>75</v>
      </c>
      <c r="BJ73">
        <v>165</v>
      </c>
      <c r="BK73" s="28">
        <f t="shared" si="27"/>
        <v>27.548209366391184</v>
      </c>
      <c r="BL73" s="29">
        <f t="shared" si="28"/>
        <v>1.8236572610116129</v>
      </c>
      <c r="BM73">
        <v>145</v>
      </c>
      <c r="BN73" s="29">
        <v>0.69</v>
      </c>
      <c r="BO73">
        <v>5</v>
      </c>
      <c r="BP73" t="s">
        <v>181</v>
      </c>
      <c r="BQ73">
        <v>0</v>
      </c>
      <c r="BR73" t="s">
        <v>184</v>
      </c>
      <c r="BS73" t="s">
        <v>191</v>
      </c>
      <c r="BT73">
        <v>5</v>
      </c>
      <c r="BU73">
        <v>60</v>
      </c>
      <c r="BV73" t="s">
        <v>203</v>
      </c>
      <c r="BW73">
        <v>5</v>
      </c>
      <c r="BX73">
        <v>0</v>
      </c>
      <c r="BY73" t="s">
        <v>491</v>
      </c>
      <c r="BZ73" t="s">
        <v>197</v>
      </c>
      <c r="CA73" t="s">
        <v>205</v>
      </c>
      <c r="CB73">
        <v>0</v>
      </c>
      <c r="CC73">
        <v>0</v>
      </c>
      <c r="CD73">
        <f t="shared" si="29"/>
        <v>555</v>
      </c>
      <c r="CE73">
        <f>SUM((IF(D73&lt;40.1,0,(IF(D73&gt;60,3,1)))),(IF(S73&lt;15.1,0,IF(15&lt;S73&lt;25.1,6,IF(25&lt;S73&lt;35.1,11,16)))),(IF(E73=1,0,5)),(IF(CQ73&lt;601,0,1)),(IF(AX73&lt;40.1,0,(IF(AX73&gt;60,2,1)))))</f>
        <v>3</v>
      </c>
      <c r="CF73">
        <f>(IF(AX73&gt;70,3,0))+(IF(10&lt;AX73&lt;20,-2,0))+(IF(BD73="Cerebrovascular",2,0))+(IF(BN73&gt;1.5,2,0))+(IF(CQ73&lt;360,-3,0))+(IF(D73&gt;70,4,0))+(IF(H73&gt;35,2,0))+(IF(E73=2,9,0))+(IF(E73=3,14,0))+(IF(T73="yes",2,0))+(IF(J73&lt;2,2,0))+(IF(U73="yes",3,0))+(IF(V73="hospital",3,0))+(IF(V73="ICU",6,0))+(IF(S73&gt;29,4,0))+(IF(W73="yes",9,0))+(IF(X73="yes",2,0))+(IF(AA73="yes",5,0))+(IF(AB73="yes",6,0))+(IF(Z73="yes",3,0))</f>
        <v>4</v>
      </c>
      <c r="CG73" s="29">
        <f>EXP((IF(39&lt;AX73&lt;50,0.154,0))+(IF(49&lt;AX73&lt;60,0.274,0))+(IF(59&lt;AX73&lt;70,0.424,0))+(IF(AX73&gt;69,0.501,0))+(IF(BD73="anoxia",0.079,0))+(IF(BD73="Cerebrovascular",0.145,0))+(IF(BD73="other",0.184,0))+(IF(BB73="African",0.176,0))+(IF(BB73="Other",0.126,0))+(IF(AY73="DCD",0.411,0))+(IF(AZ73="other",0.422,0))+(0.066*((170-BJ73)/10)+(IF(BE73="regional",0.105,0.244))+(0.01*(CQ73/60))))</f>
        <v>2.6702354890437756</v>
      </c>
      <c r="CH73" t="s">
        <v>197</v>
      </c>
      <c r="CI73" t="s">
        <v>197</v>
      </c>
      <c r="CJ73" t="s">
        <v>197</v>
      </c>
      <c r="CK73" t="s">
        <v>197</v>
      </c>
      <c r="CL73" t="s">
        <v>197</v>
      </c>
      <c r="CM73" t="s">
        <v>197</v>
      </c>
      <c r="CN73">
        <v>24</v>
      </c>
      <c r="CO73" t="s">
        <v>196</v>
      </c>
      <c r="CP73">
        <v>31</v>
      </c>
      <c r="CQ73" s="28">
        <v>355</v>
      </c>
      <c r="CR73">
        <f t="shared" si="30"/>
        <v>24</v>
      </c>
      <c r="CS73" t="e">
        <f t="shared" si="31"/>
        <v>#VALUE!</v>
      </c>
      <c r="CT73">
        <f t="shared" si="32"/>
        <v>379</v>
      </c>
      <c r="CU73">
        <v>500</v>
      </c>
      <c r="CV73">
        <v>0</v>
      </c>
      <c r="CW73">
        <v>7500</v>
      </c>
      <c r="CX73">
        <v>2000</v>
      </c>
      <c r="CY73">
        <v>320</v>
      </c>
      <c r="CZ73">
        <v>1.6</v>
      </c>
      <c r="DA73">
        <v>19</v>
      </c>
      <c r="DB73" s="26">
        <v>65</v>
      </c>
      <c r="DC73" s="26">
        <v>61</v>
      </c>
      <c r="DD73" s="28">
        <f t="shared" si="33"/>
        <v>6.1538461538461604</v>
      </c>
      <c r="DF73" t="str">
        <f t="shared" si="34"/>
        <v>no</v>
      </c>
      <c r="DG73" t="s">
        <v>181</v>
      </c>
      <c r="DH73" t="s">
        <v>197</v>
      </c>
      <c r="DI73" t="s">
        <v>197</v>
      </c>
      <c r="DJ73" t="s">
        <v>197</v>
      </c>
      <c r="DK73" t="s">
        <v>197</v>
      </c>
      <c r="DL73" t="s">
        <v>197</v>
      </c>
      <c r="DM73" t="s">
        <v>197</v>
      </c>
      <c r="DN73" t="s">
        <v>197</v>
      </c>
      <c r="DO73">
        <v>1370</v>
      </c>
      <c r="DP73" s="29">
        <f>((DO73/1000)*100)/F73</f>
        <v>2.2459016393442623</v>
      </c>
      <c r="DQ73">
        <v>1422</v>
      </c>
      <c r="DR73">
        <v>586</v>
      </c>
      <c r="DS73">
        <v>1.6</v>
      </c>
      <c r="DT73">
        <v>1.1100000000000001</v>
      </c>
      <c r="DU73">
        <v>0.87</v>
      </c>
      <c r="DV73">
        <v>0.87</v>
      </c>
      <c r="DW73" t="str">
        <f t="shared" si="35"/>
        <v>no</v>
      </c>
      <c r="DX73" t="str">
        <f t="shared" si="23"/>
        <v>no</v>
      </c>
      <c r="DY73" t="str">
        <f>IF(OR(DV73&gt;M73*2.9, DV73 &gt; 3.9, FD73="yes"), "3", IF(DV73&gt;M73*1.9, "2", IF(OR(DV73&gt;M73*1.4, DV73&gt;(M73+0.2)), "1", "no")))</f>
        <v>no</v>
      </c>
      <c r="DZ73" t="s">
        <v>181</v>
      </c>
      <c r="EA73" t="s">
        <v>197</v>
      </c>
      <c r="EB73" t="s">
        <v>184</v>
      </c>
      <c r="EC73">
        <v>1000</v>
      </c>
      <c r="ED73" t="s">
        <v>198</v>
      </c>
      <c r="EE73" t="b">
        <v>0</v>
      </c>
      <c r="EF73">
        <v>12.3</v>
      </c>
      <c r="EG73">
        <v>10.4</v>
      </c>
      <c r="EH73">
        <v>11.6</v>
      </c>
      <c r="EI73">
        <v>10.7</v>
      </c>
      <c r="EJ73">
        <v>7.7</v>
      </c>
      <c r="EK73">
        <v>5.9</v>
      </c>
      <c r="EL73" t="b">
        <v>0</v>
      </c>
      <c r="EM73" t="b">
        <v>0</v>
      </c>
      <c r="EN73" t="b">
        <v>0</v>
      </c>
      <c r="EO73" t="b">
        <v>0</v>
      </c>
      <c r="EP73" t="b">
        <v>0</v>
      </c>
      <c r="EQ73" t="b">
        <v>0</v>
      </c>
      <c r="ER73" t="b">
        <v>0</v>
      </c>
      <c r="ES73" s="30">
        <f t="shared" si="36"/>
        <v>9.7666666666666675</v>
      </c>
      <c r="ET73" s="30">
        <f t="shared" si="37"/>
        <v>9.7666666666666675</v>
      </c>
      <c r="EU73" s="30">
        <f t="shared" si="38"/>
        <v>9.7666666666666675</v>
      </c>
      <c r="EV73" s="30" t="s">
        <v>181</v>
      </c>
      <c r="EW73" t="s">
        <v>197</v>
      </c>
      <c r="EX73" t="s">
        <v>197</v>
      </c>
      <c r="EY73" s="30" t="s">
        <v>197</v>
      </c>
      <c r="EZ73" s="30" t="s">
        <v>181</v>
      </c>
      <c r="FA73" s="30" t="s">
        <v>181</v>
      </c>
      <c r="FB73" s="34">
        <v>2</v>
      </c>
      <c r="FC73" s="30" t="s">
        <v>181</v>
      </c>
      <c r="FD73" s="30" t="s">
        <v>181</v>
      </c>
      <c r="FE73" s="30" t="s">
        <v>492</v>
      </c>
      <c r="FF73">
        <v>2</v>
      </c>
      <c r="FG73" s="30" t="s">
        <v>181</v>
      </c>
      <c r="FH73" s="30" t="s">
        <v>197</v>
      </c>
      <c r="FI73" s="30" t="s">
        <v>197</v>
      </c>
      <c r="FJ73" s="30" t="s">
        <v>181</v>
      </c>
      <c r="FK73" s="30" t="s">
        <v>181</v>
      </c>
      <c r="FL73" s="30" t="s">
        <v>181</v>
      </c>
      <c r="FM73" s="30" t="s">
        <v>181</v>
      </c>
      <c r="FN73" s="30" t="s">
        <v>181</v>
      </c>
      <c r="FO73" s="30" t="s">
        <v>181</v>
      </c>
      <c r="FP73" s="30" t="s">
        <v>181</v>
      </c>
      <c r="FQ73" s="30" t="s">
        <v>181</v>
      </c>
      <c r="FR73">
        <v>8</v>
      </c>
      <c r="FS73" s="30" t="s">
        <v>493</v>
      </c>
      <c r="FT73" s="30" t="s">
        <v>181</v>
      </c>
      <c r="FU73">
        <f t="shared" si="39"/>
        <v>0</v>
      </c>
      <c r="FV73">
        <f t="shared" si="40"/>
        <v>0</v>
      </c>
    </row>
    <row r="74" spans="1:178" ht="15.5" x14ac:dyDescent="0.35">
      <c r="A74" s="26">
        <v>2890</v>
      </c>
      <c r="B74" t="s">
        <v>178</v>
      </c>
      <c r="C74" t="s">
        <v>252</v>
      </c>
      <c r="D74" s="28">
        <v>53.65</v>
      </c>
      <c r="E74" s="28">
        <v>1</v>
      </c>
      <c r="F74" s="26">
        <v>67</v>
      </c>
      <c r="G74" s="26">
        <v>163</v>
      </c>
      <c r="H74" s="28">
        <f t="shared" si="24"/>
        <v>25.217358575783809</v>
      </c>
      <c r="I74" s="29">
        <f t="shared" si="25"/>
        <v>1.7229954397385441</v>
      </c>
      <c r="J74" s="38">
        <v>2.6</v>
      </c>
      <c r="K74" s="26">
        <v>137</v>
      </c>
      <c r="L74" t="s">
        <v>180</v>
      </c>
      <c r="M74" s="29">
        <v>0.69</v>
      </c>
      <c r="N74" s="30">
        <v>18</v>
      </c>
      <c r="O74" s="29">
        <v>1.67</v>
      </c>
      <c r="P74">
        <f t="shared" si="26"/>
        <v>1</v>
      </c>
      <c r="Q74">
        <f t="shared" si="26"/>
        <v>18</v>
      </c>
      <c r="R74">
        <f t="shared" si="26"/>
        <v>1.67</v>
      </c>
      <c r="S74" s="31">
        <f t="shared" si="42"/>
        <v>23</v>
      </c>
      <c r="T74" t="s">
        <v>181</v>
      </c>
      <c r="U74" t="s">
        <v>181</v>
      </c>
      <c r="V74" t="s">
        <v>182</v>
      </c>
      <c r="W74" t="s">
        <v>181</v>
      </c>
      <c r="X74" t="s">
        <v>184</v>
      </c>
      <c r="Y74" t="s">
        <v>183</v>
      </c>
      <c r="Z74" t="s">
        <v>184</v>
      </c>
      <c r="AA74" t="s">
        <v>181</v>
      </c>
      <c r="AB74" t="s">
        <v>181</v>
      </c>
      <c r="AC74">
        <v>0</v>
      </c>
      <c r="AD74" s="32">
        <v>43042</v>
      </c>
      <c r="AE74">
        <v>363</v>
      </c>
      <c r="AG74">
        <v>0</v>
      </c>
      <c r="AH74" s="32">
        <v>43042</v>
      </c>
      <c r="AI74" s="33">
        <v>363</v>
      </c>
      <c r="AJ74" s="27"/>
      <c r="AK74" t="s">
        <v>494</v>
      </c>
      <c r="AL74" t="s">
        <v>181</v>
      </c>
      <c r="AM74" t="s">
        <v>181</v>
      </c>
      <c r="AN74" t="s">
        <v>181</v>
      </c>
      <c r="AO74" t="s">
        <v>181</v>
      </c>
      <c r="AP74" t="s">
        <v>181</v>
      </c>
      <c r="AQ74" t="s">
        <v>181</v>
      </c>
      <c r="AR74" t="s">
        <v>181</v>
      </c>
      <c r="AS74" t="s">
        <v>181</v>
      </c>
      <c r="AT74" t="s">
        <v>181</v>
      </c>
      <c r="AU74" t="s">
        <v>184</v>
      </c>
      <c r="AV74" t="s">
        <v>181</v>
      </c>
      <c r="AW74" s="27">
        <v>25343</v>
      </c>
      <c r="AX74" s="28">
        <v>47.458333333333336</v>
      </c>
      <c r="AY74" s="28" t="s">
        <v>185</v>
      </c>
      <c r="AZ74" s="28" t="s">
        <v>186</v>
      </c>
      <c r="BA74" s="28" t="s">
        <v>178</v>
      </c>
      <c r="BB74" s="28" t="s">
        <v>187</v>
      </c>
      <c r="BC74" s="28" t="s">
        <v>252</v>
      </c>
      <c r="BD74" s="28" t="s">
        <v>188</v>
      </c>
      <c r="BE74" s="28" t="s">
        <v>202</v>
      </c>
      <c r="BF74" t="s">
        <v>190</v>
      </c>
      <c r="BG74" s="28" t="s">
        <v>181</v>
      </c>
      <c r="BH74" s="28" t="s">
        <v>180</v>
      </c>
      <c r="BI74">
        <v>60</v>
      </c>
      <c r="BJ74">
        <v>150</v>
      </c>
      <c r="BK74" s="28">
        <f t="shared" si="27"/>
        <v>26.666666666666668</v>
      </c>
      <c r="BL74" s="29">
        <f t="shared" si="28"/>
        <v>1.547913785015234</v>
      </c>
      <c r="BM74">
        <v>153</v>
      </c>
      <c r="BN74" s="29">
        <v>0.52</v>
      </c>
      <c r="BO74">
        <v>8</v>
      </c>
      <c r="BP74" t="s">
        <v>181</v>
      </c>
      <c r="BQ74">
        <v>0</v>
      </c>
      <c r="BR74" t="s">
        <v>184</v>
      </c>
      <c r="BS74" t="s">
        <v>191</v>
      </c>
      <c r="BT74">
        <v>20</v>
      </c>
      <c r="BU74">
        <v>10</v>
      </c>
      <c r="BV74" t="s">
        <v>203</v>
      </c>
      <c r="BW74">
        <v>5</v>
      </c>
      <c r="BX74">
        <v>0</v>
      </c>
      <c r="BY74" t="s">
        <v>495</v>
      </c>
      <c r="BZ74" t="s">
        <v>496</v>
      </c>
      <c r="CA74" t="s">
        <v>205</v>
      </c>
      <c r="CB74">
        <v>0</v>
      </c>
      <c r="CC74">
        <v>0</v>
      </c>
      <c r="CD74">
        <f t="shared" si="29"/>
        <v>1092</v>
      </c>
      <c r="CE74">
        <f>SUM((IF(D74&lt;40.1,0,(IF(D74&gt;60,3,1)))),(IF(S74&lt;15.1,0,IF(15&lt;S74&lt;25.1,6,IF(25&lt;S74&lt;35.1,11,16)))),(IF(E74=1,0,5)),(IF(CQ74&lt;601,0,1)),(IF(AX74&lt;40.1,0,(IF(AX74&gt;60,2,1)))))</f>
        <v>18</v>
      </c>
      <c r="CF74">
        <f>(IF(AX74&gt;70,3,0))+(IF(10&lt;AX74&lt;20,-2,0))+(IF(BD74="Cerebrovascular",2,0))+(IF(BN74&gt;1.5,2,0))+(IF(CQ74&lt;360,-3,0))+(IF(D74&gt;70,4,0))+(IF(H74&gt;35,2,0))+(IF(E74=2,9,0))+(IF(E74=3,14,0))+(IF(T74="yes",2,0))+(IF(J74&lt;2,2,0))+(IF(U74="yes",3,0))+(IF(V74="hospital",3,0))+(IF(V74="ICU",6,0))+(IF(S74&gt;29,4,0))+(IF(W74="yes",9,0))+(IF(X74="yes",2,0))+(IF(AA74="yes",5,0))+(IF(AB74="yes",6,0))+(IF(Z74="yes",3,0))</f>
        <v>7</v>
      </c>
      <c r="CG74" s="29">
        <f>EXP((IF(39&lt;AX74&lt;50,0.154,0))+(IF(49&lt;AX74&lt;60,0.274,0))+(IF(59&lt;AX74&lt;70,0.424,0))+(IF(AX74&gt;69,0.501,0))+(IF(BD74="anoxia",0.079,0))+(IF(BD74="Cerebrovascular",0.145,0))+(IF(BD74="other",0.184,0))+(IF(BB74="African",0.176,0))+(IF(BB74="Other",0.126,0))+(IF(AY74="DCD",0.411,0))+(IF(AZ74="other",0.422,0))+(0.066*((170-BJ74)/10)+(IF(BE74="regional",0.105,0.244))+(0.01*(CQ74/60))))</f>
        <v>1.7982848208732916</v>
      </c>
      <c r="CH74" t="s">
        <v>197</v>
      </c>
      <c r="CI74" t="s">
        <v>197</v>
      </c>
      <c r="CJ74" t="s">
        <v>197</v>
      </c>
      <c r="CK74" t="s">
        <v>197</v>
      </c>
      <c r="CL74" t="s">
        <v>197</v>
      </c>
      <c r="CM74" t="s">
        <v>197</v>
      </c>
      <c r="CN74">
        <v>25</v>
      </c>
      <c r="CO74" t="s">
        <v>196</v>
      </c>
      <c r="CP74">
        <v>21</v>
      </c>
      <c r="CQ74" s="28">
        <v>395</v>
      </c>
      <c r="CR74">
        <f t="shared" si="30"/>
        <v>25</v>
      </c>
      <c r="CS74" t="e">
        <f t="shared" si="31"/>
        <v>#VALUE!</v>
      </c>
      <c r="CT74">
        <f t="shared" si="32"/>
        <v>420</v>
      </c>
      <c r="CU74" s="26">
        <v>1250</v>
      </c>
      <c r="CV74" s="26">
        <v>1500</v>
      </c>
      <c r="CW74" s="26">
        <v>2000</v>
      </c>
      <c r="CX74" s="26">
        <v>1750</v>
      </c>
      <c r="CY74" s="26">
        <v>413</v>
      </c>
      <c r="CZ74" s="26">
        <v>1.4</v>
      </c>
      <c r="DA74" s="26">
        <v>80</v>
      </c>
      <c r="DB74" s="26">
        <v>58</v>
      </c>
      <c r="DC74" s="26">
        <v>47</v>
      </c>
      <c r="DD74" s="28">
        <f t="shared" si="33"/>
        <v>18.965517241379317</v>
      </c>
      <c r="DE74" s="26"/>
      <c r="DF74" t="str">
        <f t="shared" si="34"/>
        <v>no</v>
      </c>
      <c r="DG74" t="s">
        <v>497</v>
      </c>
      <c r="DH74" t="s">
        <v>197</v>
      </c>
      <c r="DI74" t="s">
        <v>197</v>
      </c>
      <c r="DJ74" t="s">
        <v>197</v>
      </c>
      <c r="DK74" t="s">
        <v>197</v>
      </c>
      <c r="DL74" t="s">
        <v>197</v>
      </c>
      <c r="DM74" t="s">
        <v>197</v>
      </c>
      <c r="DN74" t="s">
        <v>197</v>
      </c>
      <c r="DO74">
        <v>1650</v>
      </c>
      <c r="DP74" s="29">
        <f>((DO74/1000)*100)/F74</f>
        <v>2.4626865671641789</v>
      </c>
      <c r="DQ74">
        <v>1052</v>
      </c>
      <c r="DR74">
        <v>517</v>
      </c>
      <c r="DS74">
        <v>6.7</v>
      </c>
      <c r="DT74">
        <v>1.18</v>
      </c>
      <c r="DU74">
        <v>1.41</v>
      </c>
      <c r="DV74">
        <v>1.41</v>
      </c>
      <c r="DW74" t="str">
        <f t="shared" si="35"/>
        <v>no</v>
      </c>
      <c r="DX74" t="str">
        <f t="shared" si="23"/>
        <v>no</v>
      </c>
      <c r="DY74" t="str">
        <f>IF(OR(DV74&gt;M74*2.9, DV74 &gt; 3.9, FD74="yes"), "3", IF(DV74&gt;M74*1.9, "2", IF(OR(DV74&gt;M74*1.4, DV74&gt;(M74+0.2)), "1", "no")))</f>
        <v>2</v>
      </c>
      <c r="DZ74" t="s">
        <v>181</v>
      </c>
      <c r="EA74" t="s">
        <v>197</v>
      </c>
      <c r="EB74" t="s">
        <v>184</v>
      </c>
      <c r="EC74">
        <v>1000</v>
      </c>
      <c r="ED74" t="s">
        <v>198</v>
      </c>
      <c r="EE74" t="b">
        <v>0</v>
      </c>
      <c r="EF74">
        <v>1.8</v>
      </c>
      <c r="EG74">
        <v>3.6</v>
      </c>
      <c r="EH74">
        <v>3.8</v>
      </c>
      <c r="EI74">
        <v>2.9</v>
      </c>
      <c r="EJ74">
        <v>2.1</v>
      </c>
      <c r="EK74">
        <v>9.6999999999999993</v>
      </c>
      <c r="EL74">
        <v>8.5</v>
      </c>
      <c r="EM74">
        <v>11.6</v>
      </c>
      <c r="EN74">
        <v>7.8</v>
      </c>
      <c r="EO74">
        <v>3.7</v>
      </c>
      <c r="EP74">
        <v>4.2</v>
      </c>
      <c r="EQ74">
        <v>5.7</v>
      </c>
      <c r="ER74" t="b">
        <v>0</v>
      </c>
      <c r="ES74" s="30">
        <f t="shared" si="36"/>
        <v>3.9833333333333329</v>
      </c>
      <c r="ET74" s="30">
        <f t="shared" si="37"/>
        <v>5.7555555555555555</v>
      </c>
      <c r="EU74" s="30">
        <f t="shared" si="38"/>
        <v>5.45</v>
      </c>
      <c r="EV74" s="30" t="s">
        <v>181</v>
      </c>
      <c r="EW74" t="s">
        <v>197</v>
      </c>
      <c r="EX74" t="s">
        <v>197</v>
      </c>
      <c r="EY74" s="30" t="s">
        <v>197</v>
      </c>
      <c r="EZ74" s="30" t="s">
        <v>181</v>
      </c>
      <c r="FA74" s="30" t="s">
        <v>181</v>
      </c>
      <c r="FB74" s="34">
        <v>2</v>
      </c>
      <c r="FC74" s="30" t="s">
        <v>184</v>
      </c>
      <c r="FD74" s="30" t="s">
        <v>181</v>
      </c>
      <c r="FE74" s="30" t="s">
        <v>498</v>
      </c>
      <c r="FF74">
        <v>8</v>
      </c>
      <c r="FG74" s="26" t="s">
        <v>181</v>
      </c>
      <c r="FH74" s="26" t="s">
        <v>197</v>
      </c>
      <c r="FI74" s="26" t="s">
        <v>197</v>
      </c>
      <c r="FJ74" s="26" t="s">
        <v>181</v>
      </c>
      <c r="FK74" s="26" t="s">
        <v>181</v>
      </c>
      <c r="FL74" s="26" t="s">
        <v>181</v>
      </c>
      <c r="FM74" s="26" t="s">
        <v>181</v>
      </c>
      <c r="FN74" s="26" t="s">
        <v>181</v>
      </c>
      <c r="FO74" s="26" t="s">
        <v>181</v>
      </c>
      <c r="FP74" s="26" t="s">
        <v>181</v>
      </c>
      <c r="FQ74" s="26" t="s">
        <v>181</v>
      </c>
      <c r="FR74">
        <v>25</v>
      </c>
      <c r="FS74" s="30" t="s">
        <v>499</v>
      </c>
      <c r="FT74" s="30" t="s">
        <v>181</v>
      </c>
      <c r="FU74">
        <f t="shared" si="39"/>
        <v>0</v>
      </c>
      <c r="FV74">
        <f t="shared" si="40"/>
        <v>0</v>
      </c>
    </row>
    <row r="75" spans="1:178" ht="15.5" x14ac:dyDescent="0.35">
      <c r="A75" s="26">
        <v>2891</v>
      </c>
      <c r="B75" t="s">
        <v>178</v>
      </c>
      <c r="C75" t="s">
        <v>179</v>
      </c>
      <c r="D75" s="28">
        <v>66.430555555555557</v>
      </c>
      <c r="E75" s="28">
        <v>1</v>
      </c>
      <c r="F75">
        <v>61</v>
      </c>
      <c r="G75">
        <v>160</v>
      </c>
      <c r="H75" s="28">
        <f t="shared" si="24"/>
        <v>23.828125</v>
      </c>
      <c r="I75" s="29">
        <f t="shared" si="25"/>
        <v>1.6334975632722233</v>
      </c>
      <c r="J75" s="38">
        <v>4.3</v>
      </c>
      <c r="K75" s="26">
        <v>143</v>
      </c>
      <c r="L75" t="s">
        <v>180</v>
      </c>
      <c r="M75" s="29">
        <v>0.77</v>
      </c>
      <c r="N75" s="30">
        <v>0.9</v>
      </c>
      <c r="O75" s="29">
        <v>1.25</v>
      </c>
      <c r="P75">
        <f t="shared" si="26"/>
        <v>1</v>
      </c>
      <c r="Q75">
        <f t="shared" si="26"/>
        <v>1</v>
      </c>
      <c r="R75">
        <f t="shared" si="26"/>
        <v>1.25</v>
      </c>
      <c r="S75" s="31">
        <f>ROUND((6.43+(11.2*LN(IF(R75&lt;1,1,R75)))+(3.78*LN(IF(Q75&lt;1,1,Q75)))+(9.57*LN(IF(U75="yes",4,IF(P75&lt;1,1,P75))))),0)</f>
        <v>9</v>
      </c>
      <c r="T75" t="s">
        <v>181</v>
      </c>
      <c r="U75" t="s">
        <v>181</v>
      </c>
      <c r="V75" t="s">
        <v>182</v>
      </c>
      <c r="W75" t="s">
        <v>181</v>
      </c>
      <c r="X75" t="s">
        <v>181</v>
      </c>
      <c r="Y75" t="s">
        <v>183</v>
      </c>
      <c r="Z75" t="s">
        <v>181</v>
      </c>
      <c r="AA75" t="s">
        <v>181</v>
      </c>
      <c r="AB75" t="s">
        <v>181</v>
      </c>
      <c r="AC75">
        <v>0</v>
      </c>
      <c r="AD75" s="27">
        <v>43252</v>
      </c>
      <c r="AE75">
        <v>571</v>
      </c>
      <c r="AG75">
        <v>0</v>
      </c>
      <c r="AH75" s="27">
        <v>43252</v>
      </c>
      <c r="AI75" s="33">
        <v>571</v>
      </c>
      <c r="AJ75" s="27"/>
      <c r="AK75" t="s">
        <v>347</v>
      </c>
      <c r="AL75" t="s">
        <v>184</v>
      </c>
      <c r="AM75" t="s">
        <v>181</v>
      </c>
      <c r="AN75" t="s">
        <v>184</v>
      </c>
      <c r="AO75" t="s">
        <v>181</v>
      </c>
      <c r="AP75" t="s">
        <v>181</v>
      </c>
      <c r="AQ75" t="s">
        <v>181</v>
      </c>
      <c r="AR75" t="s">
        <v>181</v>
      </c>
      <c r="AS75" t="s">
        <v>181</v>
      </c>
      <c r="AT75" t="s">
        <v>181</v>
      </c>
      <c r="AU75" t="s">
        <v>181</v>
      </c>
      <c r="AV75" t="s">
        <v>181</v>
      </c>
      <c r="AW75" s="27">
        <v>14918</v>
      </c>
      <c r="AX75" s="28">
        <v>76.011111111111106</v>
      </c>
      <c r="AY75" s="28" t="s">
        <v>185</v>
      </c>
      <c r="AZ75" s="28" t="s">
        <v>186</v>
      </c>
      <c r="BA75" s="28" t="s">
        <v>178</v>
      </c>
      <c r="BB75" s="28" t="s">
        <v>187</v>
      </c>
      <c r="BC75" s="28" t="s">
        <v>179</v>
      </c>
      <c r="BD75" s="28" t="s">
        <v>188</v>
      </c>
      <c r="BE75" s="28" t="s">
        <v>189</v>
      </c>
      <c r="BF75" s="28" t="s">
        <v>180</v>
      </c>
      <c r="BG75" s="28" t="s">
        <v>181</v>
      </c>
      <c r="BH75" s="28" t="s">
        <v>180</v>
      </c>
      <c r="BI75">
        <v>56</v>
      </c>
      <c r="BJ75">
        <v>163</v>
      </c>
      <c r="BK75" s="28">
        <f t="shared" si="27"/>
        <v>21.077195227520797</v>
      </c>
      <c r="BL75" s="29">
        <f t="shared" si="28"/>
        <v>1.5965489861488886</v>
      </c>
      <c r="BM75">
        <v>153</v>
      </c>
      <c r="BN75" s="29">
        <v>0.91</v>
      </c>
      <c r="BO75">
        <v>3</v>
      </c>
      <c r="BP75" t="s">
        <v>181</v>
      </c>
      <c r="BQ75">
        <v>0</v>
      </c>
      <c r="BR75" t="s">
        <v>184</v>
      </c>
      <c r="BS75" t="s">
        <v>191</v>
      </c>
      <c r="BT75">
        <v>0</v>
      </c>
      <c r="BU75">
        <v>10</v>
      </c>
      <c r="BV75" t="s">
        <v>192</v>
      </c>
      <c r="BW75">
        <v>5</v>
      </c>
      <c r="BX75">
        <v>0</v>
      </c>
      <c r="BY75" t="s">
        <v>500</v>
      </c>
      <c r="BZ75" t="s">
        <v>181</v>
      </c>
      <c r="CA75" t="s">
        <v>205</v>
      </c>
      <c r="CB75">
        <v>0</v>
      </c>
      <c r="CC75">
        <v>0</v>
      </c>
      <c r="CD75">
        <f t="shared" si="29"/>
        <v>684</v>
      </c>
      <c r="CE75">
        <f>SUM((IF(D75&lt;40.1,0,(IF(D75&gt;60,3,1)))),(IF(S75&lt;15.1,0,IF(15&lt;S75&lt;25.1,6,IF(25&lt;S75&lt;35.1,11,16)))),(IF(E75=1,0,5)),(IF(CQ75&lt;601,0,1)),(IF(AX75&lt;40.1,0,(IF(AX75&gt;60,2,1)))))</f>
        <v>5</v>
      </c>
      <c r="CF75">
        <f>(IF(AX75&gt;70,3,0))+(IF(10&lt;AX75&lt;20,-2,0))+(IF(BD75="Cerebrovascular",2,0))+(IF(BN75&gt;1.5,2,0))+(IF(CQ75&lt;360,-3,0))+(IF(D75&gt;70,4,0))+(IF(H75&gt;35,2,0))+(IF(E75=2,9,0))+(IF(E75=3,14,0))+(IF(T75="yes",2,0))+(IF(J75&lt;2,2,0))+(IF(U75="yes",3,0))+(IF(V75="hospital",3,0))+(IF(V75="ICU",6,0))+(IF(S75&gt;29,4,0))+(IF(W75="yes",9,0))+(IF(X75="yes",2,0))+(IF(AA75="yes",5,0))+(IF(AB75="yes",6,0))+(IF(Z75="yes",3,0))</f>
        <v>5</v>
      </c>
      <c r="CG75" s="29">
        <f>EXP((IF(39&lt;AX75&lt;50,0.154,0))+(IF(49&lt;AX75&lt;60,0.274,0))+(IF(59&lt;AX75&lt;70,0.424,0))+(IF(AX75&gt;69,0.501,0))+(IF(BD75="anoxia",0.079,0))+(IF(BD75="Cerebrovascular",0.145,0))+(IF(BD75="other",0.184,0))+(IF(BB75="African",0.176,0))+(IF(BB75="Other",0.126,0))+(IF(AY75="DCD",0.411,0))+(IF(AZ75="other",0.422,0))+(0.066*((170-BJ75)/10)+(IF(BE75="regional",0.105,0.244))+(0.01*(CQ75/60))))</f>
        <v>2.3806335903006843</v>
      </c>
      <c r="CH75">
        <v>52</v>
      </c>
      <c r="CI75">
        <v>9</v>
      </c>
      <c r="CJ75">
        <v>285</v>
      </c>
      <c r="CK75">
        <v>60</v>
      </c>
      <c r="CL75">
        <v>10</v>
      </c>
      <c r="CM75">
        <v>5</v>
      </c>
      <c r="CN75">
        <v>23</v>
      </c>
      <c r="CO75" t="s">
        <v>196</v>
      </c>
      <c r="CP75">
        <v>22</v>
      </c>
      <c r="CQ75" s="28">
        <f>CH75+CI75+CJ75+CK75+CL75+CM75</f>
        <v>421</v>
      </c>
      <c r="CR75">
        <f t="shared" si="30"/>
        <v>23</v>
      </c>
      <c r="CS75">
        <f t="shared" si="31"/>
        <v>75</v>
      </c>
      <c r="CT75">
        <f t="shared" si="32"/>
        <v>444</v>
      </c>
      <c r="CU75">
        <v>500</v>
      </c>
      <c r="CV75">
        <v>1000</v>
      </c>
      <c r="CW75">
        <v>6000</v>
      </c>
      <c r="CX75">
        <v>2000</v>
      </c>
      <c r="CY75">
        <v>256</v>
      </c>
      <c r="CZ75">
        <v>1.3</v>
      </c>
      <c r="DA75">
        <v>6</v>
      </c>
      <c r="DB75" s="26">
        <v>60</v>
      </c>
      <c r="DC75" s="26">
        <v>73</v>
      </c>
      <c r="DD75" s="28">
        <f t="shared" si="33"/>
        <v>-21.666666666666671</v>
      </c>
      <c r="DF75" t="str">
        <f t="shared" si="34"/>
        <v>no</v>
      </c>
      <c r="DG75" t="s">
        <v>181</v>
      </c>
      <c r="DH75">
        <v>14.4</v>
      </c>
      <c r="DI75">
        <v>9.5</v>
      </c>
      <c r="DJ75">
        <v>0</v>
      </c>
      <c r="DK75">
        <v>8.8000000000000007</v>
      </c>
      <c r="DL75">
        <v>1.6</v>
      </c>
      <c r="DM75">
        <v>4</v>
      </c>
      <c r="DN75">
        <v>16</v>
      </c>
      <c r="DO75">
        <v>1370</v>
      </c>
      <c r="DP75" s="29">
        <f>((DO75/1000)*100)/F75</f>
        <v>2.2459016393442623</v>
      </c>
      <c r="DQ75">
        <v>813</v>
      </c>
      <c r="DR75">
        <v>668</v>
      </c>
      <c r="DS75">
        <v>0.8</v>
      </c>
      <c r="DT75">
        <v>1.1100000000000001</v>
      </c>
      <c r="DU75">
        <v>0.84</v>
      </c>
      <c r="DV75">
        <v>0.84</v>
      </c>
      <c r="DW75" t="str">
        <f t="shared" si="35"/>
        <v>no</v>
      </c>
      <c r="DX75" t="str">
        <f t="shared" si="23"/>
        <v>no</v>
      </c>
      <c r="DY75" t="str">
        <f>IF(OR(DV75&gt;M75*2.9, DV75 &gt; 3.9, FD75="yes"), "3", IF(DV75&gt;M75*1.9, "2", IF(OR(DV75&gt;M75*1.4, DV75&gt;(M75+0.2)), "1", "no")))</f>
        <v>no</v>
      </c>
      <c r="DZ75" t="s">
        <v>181</v>
      </c>
      <c r="EA75" t="s">
        <v>197</v>
      </c>
      <c r="EB75" t="s">
        <v>184</v>
      </c>
      <c r="EC75">
        <v>1000</v>
      </c>
      <c r="ED75" t="s">
        <v>198</v>
      </c>
      <c r="EE75" t="b">
        <v>0</v>
      </c>
      <c r="EF75">
        <v>16.2</v>
      </c>
      <c r="EG75">
        <v>11</v>
      </c>
      <c r="EH75">
        <v>7.5</v>
      </c>
      <c r="EI75">
        <v>6.4</v>
      </c>
      <c r="EJ75">
        <v>9.6</v>
      </c>
      <c r="EK75">
        <v>6.6</v>
      </c>
      <c r="EL75">
        <v>5.7</v>
      </c>
      <c r="EM75" t="b">
        <v>0</v>
      </c>
      <c r="EN75" t="b">
        <v>0</v>
      </c>
      <c r="EO75" t="b">
        <v>0</v>
      </c>
      <c r="EP75" t="b">
        <v>0</v>
      </c>
      <c r="EQ75" t="b">
        <v>0</v>
      </c>
      <c r="ER75" t="b">
        <v>0</v>
      </c>
      <c r="ES75" s="30">
        <f t="shared" si="36"/>
        <v>9.5500000000000007</v>
      </c>
      <c r="ET75" s="30">
        <f t="shared" si="37"/>
        <v>9.0000000000000018</v>
      </c>
      <c r="EU75" s="30">
        <f t="shared" si="38"/>
        <v>9.0000000000000018</v>
      </c>
      <c r="EV75" s="30" t="s">
        <v>181</v>
      </c>
      <c r="EW75" t="s">
        <v>197</v>
      </c>
      <c r="EX75" t="s">
        <v>197</v>
      </c>
      <c r="EY75" s="30" t="s">
        <v>197</v>
      </c>
      <c r="EZ75" s="30" t="s">
        <v>181</v>
      </c>
      <c r="FA75" s="30" t="s">
        <v>181</v>
      </c>
      <c r="FB75" s="34">
        <v>1</v>
      </c>
      <c r="FC75" s="30" t="s">
        <v>181</v>
      </c>
      <c r="FD75" s="30" t="s">
        <v>181</v>
      </c>
      <c r="FE75" s="30" t="s">
        <v>199</v>
      </c>
      <c r="FF75">
        <v>0</v>
      </c>
      <c r="FG75" s="30" t="s">
        <v>181</v>
      </c>
      <c r="FH75" s="30" t="s">
        <v>197</v>
      </c>
      <c r="FI75" s="30" t="s">
        <v>197</v>
      </c>
      <c r="FJ75" s="30" t="s">
        <v>181</v>
      </c>
      <c r="FK75" s="30" t="s">
        <v>181</v>
      </c>
      <c r="FL75" s="30" t="s">
        <v>181</v>
      </c>
      <c r="FM75" s="30" t="s">
        <v>181</v>
      </c>
      <c r="FN75" s="30" t="s">
        <v>181</v>
      </c>
      <c r="FO75" s="30" t="s">
        <v>181</v>
      </c>
      <c r="FP75" s="30" t="s">
        <v>181</v>
      </c>
      <c r="FQ75" s="30" t="s">
        <v>181</v>
      </c>
      <c r="FR75">
        <v>9</v>
      </c>
      <c r="FS75" s="30" t="s">
        <v>199</v>
      </c>
      <c r="FT75" s="30" t="s">
        <v>181</v>
      </c>
      <c r="FU75">
        <f t="shared" si="39"/>
        <v>0</v>
      </c>
      <c r="FV75">
        <f t="shared" si="40"/>
        <v>0</v>
      </c>
    </row>
    <row r="76" spans="1:178" ht="15.5" x14ac:dyDescent="0.35">
      <c r="A76" s="26">
        <v>2892</v>
      </c>
      <c r="B76" t="s">
        <v>200</v>
      </c>
      <c r="C76" t="s">
        <v>179</v>
      </c>
      <c r="D76" s="28">
        <v>60.336111111111109</v>
      </c>
      <c r="E76" s="28">
        <v>1</v>
      </c>
      <c r="F76">
        <v>66</v>
      </c>
      <c r="G76">
        <v>173</v>
      </c>
      <c r="H76" s="28">
        <f t="shared" si="24"/>
        <v>22.052190183434128</v>
      </c>
      <c r="I76" s="29">
        <f t="shared" si="25"/>
        <v>1.787540626411066</v>
      </c>
      <c r="J76" s="30">
        <v>4.3</v>
      </c>
      <c r="K76">
        <v>144</v>
      </c>
      <c r="L76" t="s">
        <v>190</v>
      </c>
      <c r="M76" s="29">
        <v>0.88</v>
      </c>
      <c r="N76" s="30">
        <v>0.4</v>
      </c>
      <c r="O76" s="29">
        <v>1.06</v>
      </c>
      <c r="P76">
        <f t="shared" si="26"/>
        <v>1</v>
      </c>
      <c r="Q76">
        <f t="shared" si="26"/>
        <v>1</v>
      </c>
      <c r="R76">
        <f t="shared" si="26"/>
        <v>1.06</v>
      </c>
      <c r="S76" s="31">
        <f t="shared" ref="S76:S79" si="43">ROUND((6.43+(11.2*LN(IF(R76&lt;1,1,R76)))+(3.78*LN(IF(Q76&lt;1,1,Q76)))+(9.57*LN(IF(U76="yes",4,IF(P76&lt;1,1,P76))))),0)</f>
        <v>7</v>
      </c>
      <c r="T76" t="s">
        <v>181</v>
      </c>
      <c r="U76" t="s">
        <v>181</v>
      </c>
      <c r="V76" t="s">
        <v>182</v>
      </c>
      <c r="W76" t="s">
        <v>181</v>
      </c>
      <c r="X76" t="s">
        <v>181</v>
      </c>
      <c r="Y76" t="s">
        <v>183</v>
      </c>
      <c r="Z76" t="s">
        <v>181</v>
      </c>
      <c r="AA76" t="s">
        <v>181</v>
      </c>
      <c r="AB76" t="s">
        <v>181</v>
      </c>
      <c r="AC76">
        <v>0</v>
      </c>
      <c r="AD76" s="32">
        <v>43166</v>
      </c>
      <c r="AE76">
        <v>485</v>
      </c>
      <c r="AG76">
        <v>0</v>
      </c>
      <c r="AH76" s="27">
        <v>43166</v>
      </c>
      <c r="AI76" s="33">
        <v>485</v>
      </c>
      <c r="AJ76" s="27"/>
      <c r="AK76" t="s">
        <v>233</v>
      </c>
      <c r="AL76" t="s">
        <v>184</v>
      </c>
      <c r="AM76" t="s">
        <v>184</v>
      </c>
      <c r="AN76" t="s">
        <v>181</v>
      </c>
      <c r="AO76" t="s">
        <v>181</v>
      </c>
      <c r="AP76" t="s">
        <v>181</v>
      </c>
      <c r="AQ76" t="s">
        <v>181</v>
      </c>
      <c r="AR76" t="s">
        <v>181</v>
      </c>
      <c r="AS76" t="s">
        <v>181</v>
      </c>
      <c r="AT76" t="s">
        <v>181</v>
      </c>
      <c r="AU76" t="s">
        <v>181</v>
      </c>
      <c r="AV76" t="s">
        <v>181</v>
      </c>
      <c r="AW76" s="27">
        <v>23635</v>
      </c>
      <c r="AX76" s="28">
        <v>52.144444444444446</v>
      </c>
      <c r="AY76" s="28" t="s">
        <v>185</v>
      </c>
      <c r="AZ76" s="28" t="s">
        <v>186</v>
      </c>
      <c r="BA76" s="28" t="s">
        <v>200</v>
      </c>
      <c r="BB76" s="28" t="s">
        <v>187</v>
      </c>
      <c r="BC76" s="28" t="s">
        <v>179</v>
      </c>
      <c r="BD76" s="28" t="s">
        <v>188</v>
      </c>
      <c r="BE76" s="28" t="s">
        <v>189</v>
      </c>
      <c r="BF76" t="s">
        <v>190</v>
      </c>
      <c r="BG76" s="28" t="s">
        <v>181</v>
      </c>
      <c r="BH76" s="28" t="s">
        <v>180</v>
      </c>
      <c r="BI76">
        <v>91</v>
      </c>
      <c r="BJ76">
        <v>185</v>
      </c>
      <c r="BK76" s="28">
        <f t="shared" si="27"/>
        <v>26.588750913075238</v>
      </c>
      <c r="BL76" s="29">
        <f t="shared" si="28"/>
        <v>2.1510891934591538</v>
      </c>
      <c r="BM76">
        <v>164</v>
      </c>
      <c r="BN76" s="29">
        <v>0.85</v>
      </c>
      <c r="BO76">
        <v>9</v>
      </c>
      <c r="BP76" t="s">
        <v>181</v>
      </c>
      <c r="BQ76">
        <v>0</v>
      </c>
      <c r="BR76" t="s">
        <v>184</v>
      </c>
      <c r="BS76" t="s">
        <v>225</v>
      </c>
      <c r="BT76">
        <v>5</v>
      </c>
      <c r="BU76">
        <v>40</v>
      </c>
      <c r="BV76" t="s">
        <v>203</v>
      </c>
      <c r="BW76">
        <v>5</v>
      </c>
      <c r="BX76">
        <v>0</v>
      </c>
      <c r="BY76" t="s">
        <v>501</v>
      </c>
      <c r="BZ76" t="s">
        <v>502</v>
      </c>
      <c r="CA76" t="s">
        <v>205</v>
      </c>
      <c r="CB76">
        <v>0</v>
      </c>
      <c r="CC76">
        <v>0</v>
      </c>
      <c r="CD76">
        <f t="shared" si="29"/>
        <v>365</v>
      </c>
      <c r="CE76">
        <f>SUM((IF(D76&lt;40.1,0,(IF(D76&gt;60,3,1)))),(IF(S76&lt;15.1,0,IF(15&lt;S76&lt;25.1,6,IF(25&lt;S76&lt;35.1,11,16)))),(IF(E76=1,0,5)),(IF(CQ76&lt;601,0,1)),(IF(AX76&lt;40.1,0,(IF(AX76&gt;60,2,1)))))</f>
        <v>4</v>
      </c>
      <c r="CF76">
        <f>(IF(AX76&gt;70,3,0))+(IF(10&lt;AX76&lt;20,-2,0))+(IF(BD76="Cerebrovascular",2,0))+(IF(BN76&gt;1.5,2,0))+(IF(CQ76&lt;360,-3,0))+(IF(D76&gt;70,4,0))+(IF(H76&gt;35,2,0))+(IF(E76=2,9,0))+(IF(E76=3,14,0))+(IF(T76="yes",2,0))+(IF(J76&lt;2,2,0))+(IF(U76="yes",3,0))+(IF(V76="hospital",3,0))+(IF(V76="ICU",6,0))+(IF(S76&gt;29,4,0))+(IF(W76="yes",9,0))+(IF(X76="yes",2,0))+(IF(AA76="yes",5,0))+(IF(AB76="yes",6,0))+(IF(Z76="yes",3,0))</f>
        <v>-1</v>
      </c>
      <c r="CG76" s="29">
        <f>EXP((IF(39&lt;AX76&lt;50,0.154,0))+(IF(49&lt;AX76&lt;60,0.274,0))+(IF(59&lt;AX76&lt;70,0.424,0))+(IF(AX76&gt;69,0.501,0))+(IF(BD76="anoxia",0.079,0))+(IF(BD76="Cerebrovascular",0.145,0))+(IF(BD76="other",0.184,0))+(IF(BB76="African",0.176,0))+(IF(BB76="Other",0.126,0))+(IF(AY76="DCD",0.411,0))+(IF(AZ76="other",0.422,0))+(0.066*((170-BJ76)/10)+(IF(BE76="regional",0.105,0.244))+(0.01*(CQ76/60))))</f>
        <v>1.1847123470331209</v>
      </c>
      <c r="CH76">
        <v>42</v>
      </c>
      <c r="CI76">
        <v>29</v>
      </c>
      <c r="CL76">
        <v>40</v>
      </c>
      <c r="CN76">
        <v>22</v>
      </c>
      <c r="CO76" t="s">
        <v>196</v>
      </c>
      <c r="CP76">
        <v>13</v>
      </c>
      <c r="CQ76" s="28">
        <f>CH76+CI76+CJ76+CK76+CL76+CM76</f>
        <v>111</v>
      </c>
      <c r="CR76">
        <f t="shared" si="30"/>
        <v>22</v>
      </c>
      <c r="CS76">
        <f t="shared" si="31"/>
        <v>64</v>
      </c>
      <c r="CT76">
        <f t="shared" si="32"/>
        <v>133</v>
      </c>
      <c r="CU76">
        <v>0</v>
      </c>
      <c r="CV76">
        <v>0</v>
      </c>
      <c r="CW76">
        <v>6000</v>
      </c>
      <c r="CX76">
        <v>750</v>
      </c>
      <c r="CY76">
        <v>360</v>
      </c>
      <c r="CZ76">
        <v>1.5</v>
      </c>
      <c r="DA76">
        <v>11</v>
      </c>
      <c r="DB76" s="26">
        <v>89</v>
      </c>
      <c r="DC76" s="26">
        <v>86</v>
      </c>
      <c r="DD76" s="28">
        <f t="shared" si="33"/>
        <v>3.3707865168539257</v>
      </c>
      <c r="DF76" t="str">
        <f t="shared" si="34"/>
        <v>no</v>
      </c>
      <c r="DG76" t="s">
        <v>181</v>
      </c>
      <c r="DH76" t="s">
        <v>197</v>
      </c>
      <c r="DI76" t="s">
        <v>197</v>
      </c>
      <c r="DJ76" t="s">
        <v>197</v>
      </c>
      <c r="DK76">
        <v>12.3</v>
      </c>
      <c r="DL76">
        <v>6.9</v>
      </c>
      <c r="DM76" t="s">
        <v>197</v>
      </c>
      <c r="DN76" t="s">
        <v>197</v>
      </c>
      <c r="DO76">
        <v>2100</v>
      </c>
      <c r="DP76" s="29">
        <f>((DO76/1000)*100)/F76</f>
        <v>3.1818181818181817</v>
      </c>
      <c r="DQ76">
        <v>1591</v>
      </c>
      <c r="DR76">
        <v>838</v>
      </c>
      <c r="DS76">
        <v>0.5</v>
      </c>
      <c r="DT76">
        <v>1.1399999999999999</v>
      </c>
      <c r="DU76">
        <v>0.83</v>
      </c>
      <c r="DV76">
        <v>0.83</v>
      </c>
      <c r="DW76" t="str">
        <f t="shared" si="35"/>
        <v>no</v>
      </c>
      <c r="DX76" t="str">
        <f t="shared" si="23"/>
        <v>no</v>
      </c>
      <c r="DY76" t="str">
        <f>IF(OR(DV76&gt;M76*2.9, DV76 &gt; 3.9, FD76="yes"), "3", IF(DV76&gt;M76*1.9, "2", IF(OR(DV76&gt;M76*1.4, DV76&gt;(M76+0.2)), "1", "no")))</f>
        <v>no</v>
      </c>
      <c r="DZ76" t="s">
        <v>181</v>
      </c>
      <c r="EA76" t="s">
        <v>197</v>
      </c>
      <c r="EB76" t="s">
        <v>184</v>
      </c>
      <c r="EC76">
        <v>1000</v>
      </c>
      <c r="ED76" t="s">
        <v>198</v>
      </c>
      <c r="EE76" t="b">
        <v>0</v>
      </c>
      <c r="EF76">
        <v>0.6</v>
      </c>
      <c r="EG76">
        <v>1.2</v>
      </c>
      <c r="EH76">
        <v>2.2000000000000002</v>
      </c>
      <c r="EI76">
        <v>6.8</v>
      </c>
      <c r="EJ76">
        <v>5.3</v>
      </c>
      <c r="EK76">
        <v>4.8</v>
      </c>
      <c r="EL76">
        <v>5.7</v>
      </c>
      <c r="EM76" t="b">
        <v>0</v>
      </c>
      <c r="EN76" t="b">
        <v>0</v>
      </c>
      <c r="EO76" t="b">
        <v>0</v>
      </c>
      <c r="EP76" t="b">
        <v>0</v>
      </c>
      <c r="EQ76" t="b">
        <v>0</v>
      </c>
      <c r="ER76" t="b">
        <v>0</v>
      </c>
      <c r="ES76" s="30">
        <f t="shared" si="36"/>
        <v>3.4833333333333338</v>
      </c>
      <c r="ET76" s="30">
        <f t="shared" si="37"/>
        <v>3.8000000000000003</v>
      </c>
      <c r="EU76" s="30">
        <f t="shared" si="38"/>
        <v>3.8000000000000003</v>
      </c>
      <c r="EV76" s="30" t="s">
        <v>181</v>
      </c>
      <c r="EW76" t="s">
        <v>197</v>
      </c>
      <c r="EX76" t="s">
        <v>197</v>
      </c>
      <c r="EY76" s="30" t="s">
        <v>197</v>
      </c>
      <c r="EZ76" s="30" t="s">
        <v>181</v>
      </c>
      <c r="FA76" s="30" t="s">
        <v>181</v>
      </c>
      <c r="FB76" s="34">
        <v>2</v>
      </c>
      <c r="FC76" s="30" t="s">
        <v>181</v>
      </c>
      <c r="FD76" s="30" t="s">
        <v>181</v>
      </c>
      <c r="FE76" s="30" t="s">
        <v>503</v>
      </c>
      <c r="FF76">
        <v>3</v>
      </c>
      <c r="FG76" s="30" t="s">
        <v>181</v>
      </c>
      <c r="FH76" s="30" t="s">
        <v>197</v>
      </c>
      <c r="FI76" s="30" t="s">
        <v>197</v>
      </c>
      <c r="FJ76" s="30" t="s">
        <v>181</v>
      </c>
      <c r="FK76" s="30" t="s">
        <v>181</v>
      </c>
      <c r="FL76" s="30" t="s">
        <v>181</v>
      </c>
      <c r="FM76" s="30" t="s">
        <v>181</v>
      </c>
      <c r="FN76" s="30" t="s">
        <v>181</v>
      </c>
      <c r="FO76" s="30" t="s">
        <v>181</v>
      </c>
      <c r="FP76" s="30" t="s">
        <v>181</v>
      </c>
      <c r="FQ76" s="30" t="s">
        <v>181</v>
      </c>
      <c r="FR76">
        <v>11</v>
      </c>
      <c r="FS76" t="s">
        <v>503</v>
      </c>
      <c r="FT76" s="30" t="s">
        <v>181</v>
      </c>
      <c r="FU76">
        <f t="shared" si="39"/>
        <v>0</v>
      </c>
      <c r="FV76">
        <f t="shared" si="40"/>
        <v>0</v>
      </c>
    </row>
    <row r="77" spans="1:178" ht="15.5" x14ac:dyDescent="0.35">
      <c r="A77" s="26">
        <v>2893</v>
      </c>
      <c r="B77" t="s">
        <v>200</v>
      </c>
      <c r="C77" t="s">
        <v>201</v>
      </c>
      <c r="D77" s="28">
        <v>32.772222222222226</v>
      </c>
      <c r="E77" s="28">
        <v>1</v>
      </c>
      <c r="F77">
        <v>76</v>
      </c>
      <c r="G77">
        <v>180</v>
      </c>
      <c r="H77" s="28">
        <f t="shared" si="24"/>
        <v>23.456790123456791</v>
      </c>
      <c r="I77" s="29">
        <f t="shared" si="25"/>
        <v>1.9533706884832789</v>
      </c>
      <c r="J77" s="30">
        <v>4.3</v>
      </c>
      <c r="K77">
        <v>142</v>
      </c>
      <c r="L77" t="s">
        <v>190</v>
      </c>
      <c r="M77" s="29">
        <v>0.76</v>
      </c>
      <c r="N77" s="30">
        <v>1.8</v>
      </c>
      <c r="O77" s="29">
        <v>0.92</v>
      </c>
      <c r="P77">
        <f t="shared" si="26"/>
        <v>1</v>
      </c>
      <c r="Q77">
        <f t="shared" si="26"/>
        <v>1.8</v>
      </c>
      <c r="R77">
        <f t="shared" si="26"/>
        <v>1</v>
      </c>
      <c r="S77" s="31">
        <f t="shared" si="43"/>
        <v>9</v>
      </c>
      <c r="T77" t="s">
        <v>181</v>
      </c>
      <c r="U77" t="s">
        <v>181</v>
      </c>
      <c r="V77" t="s">
        <v>182</v>
      </c>
      <c r="W77" t="s">
        <v>181</v>
      </c>
      <c r="X77" t="s">
        <v>181</v>
      </c>
      <c r="Y77" t="s">
        <v>183</v>
      </c>
      <c r="Z77" t="s">
        <v>181</v>
      </c>
      <c r="AA77" t="s">
        <v>181</v>
      </c>
      <c r="AB77" t="s">
        <v>181</v>
      </c>
      <c r="AC77">
        <v>0</v>
      </c>
      <c r="AD77" s="32">
        <v>43206</v>
      </c>
      <c r="AE77">
        <v>525</v>
      </c>
      <c r="AG77">
        <v>0</v>
      </c>
      <c r="AH77" s="32">
        <v>43206</v>
      </c>
      <c r="AI77" s="33">
        <v>525</v>
      </c>
      <c r="AJ77" s="27"/>
      <c r="AK77" t="s">
        <v>504</v>
      </c>
      <c r="AL77" t="s">
        <v>181</v>
      </c>
      <c r="AM77" t="s">
        <v>181</v>
      </c>
      <c r="AN77" t="s">
        <v>181</v>
      </c>
      <c r="AO77" t="s">
        <v>181</v>
      </c>
      <c r="AP77" t="s">
        <v>181</v>
      </c>
      <c r="AQ77" t="s">
        <v>181</v>
      </c>
      <c r="AR77" t="s">
        <v>181</v>
      </c>
      <c r="AS77" t="s">
        <v>181</v>
      </c>
      <c r="AT77" t="s">
        <v>181</v>
      </c>
      <c r="AU77" t="s">
        <v>184</v>
      </c>
      <c r="AV77" t="s">
        <v>181</v>
      </c>
      <c r="AW77" s="27">
        <v>30623</v>
      </c>
      <c r="AX77" s="28">
        <v>33.011111111111113</v>
      </c>
      <c r="AY77" s="28" t="s">
        <v>185</v>
      </c>
      <c r="AZ77" s="28" t="s">
        <v>186</v>
      </c>
      <c r="BA77" s="28" t="s">
        <v>200</v>
      </c>
      <c r="BB77" s="28" t="s">
        <v>187</v>
      </c>
      <c r="BC77" s="28" t="s">
        <v>201</v>
      </c>
      <c r="BD77" s="28" t="s">
        <v>220</v>
      </c>
      <c r="BE77" s="28" t="s">
        <v>202</v>
      </c>
      <c r="BF77" t="s">
        <v>190</v>
      </c>
      <c r="BG77" s="28" t="s">
        <v>181</v>
      </c>
      <c r="BH77" s="28" t="s">
        <v>180</v>
      </c>
      <c r="BI77">
        <v>90</v>
      </c>
      <c r="BJ77">
        <v>180</v>
      </c>
      <c r="BK77" s="28">
        <f t="shared" si="27"/>
        <v>27.777777777777779</v>
      </c>
      <c r="BL77" s="29">
        <f t="shared" si="28"/>
        <v>2.0989010092229208</v>
      </c>
      <c r="BM77">
        <v>138</v>
      </c>
      <c r="BN77" s="29">
        <v>0.9</v>
      </c>
      <c r="BO77">
        <v>1</v>
      </c>
      <c r="BP77" t="s">
        <v>181</v>
      </c>
      <c r="BQ77">
        <v>0</v>
      </c>
      <c r="BR77" t="s">
        <v>184</v>
      </c>
      <c r="BS77" t="s">
        <v>191</v>
      </c>
      <c r="BT77">
        <v>1</v>
      </c>
      <c r="BU77">
        <v>70</v>
      </c>
      <c r="BV77" t="s">
        <v>192</v>
      </c>
      <c r="BW77">
        <v>5</v>
      </c>
      <c r="BX77">
        <v>0</v>
      </c>
      <c r="BY77" t="s">
        <v>505</v>
      </c>
      <c r="BZ77" t="s">
        <v>181</v>
      </c>
      <c r="CA77" t="s">
        <v>304</v>
      </c>
      <c r="CB77">
        <v>0</v>
      </c>
      <c r="CC77">
        <v>0</v>
      </c>
      <c r="CD77">
        <f t="shared" si="29"/>
        <v>297</v>
      </c>
      <c r="CE77">
        <f>SUM((IF(D77&lt;40.1,0,(IF(D77&gt;60,3,1)))),(IF(S77&lt;15.1,0,IF(15&lt;S77&lt;25.1,6,IF(25&lt;S77&lt;35.1,11,16)))),(IF(E77=1,0,5)),(IF(CQ77&lt;601,0,1)),(IF(AX77&lt;40.1,0,(IF(AX77&gt;60,2,1)))))</f>
        <v>0</v>
      </c>
      <c r="CF77">
        <f>(IF(AX77&gt;70,3,0))+(IF(10&lt;AX77&lt;20,-2,0))+(IF(BD77="Cerebrovascular",2,0))+(IF(BN77&gt;1.5,2,0))+(IF(CQ77&lt;360,-3,0))+(IF(D77&gt;70,4,0))+(IF(H77&gt;35,2,0))+(IF(E77=2,9,0))+(IF(E77=3,14,0))+(IF(T77="yes",2,0))+(IF(J77&lt;2,2,0))+(IF(U77="yes",3,0))+(IF(V77="hospital",3,0))+(IF(V77="ICU",6,0))+(IF(S77&gt;29,4,0))+(IF(W77="yes",9,0))+(IF(X77="yes",2,0))+(IF(AA77="yes",5,0))+(IF(AB77="yes",6,0))+(IF(Z77="yes",3,0))</f>
        <v>0</v>
      </c>
      <c r="CG77" s="29">
        <f>EXP((IF(39&lt;AX77&lt;50,0.154,0))+(IF(49&lt;AX77&lt;60,0.274,0))+(IF(59&lt;AX77&lt;70,0.424,0))+(IF(AX77&gt;69,0.501,0))+(IF(BD77="anoxia",0.079,0))+(IF(BD77="Cerebrovascular",0.145,0))+(IF(BD77="other",0.184,0))+(IF(BB77="African",0.176,0))+(IF(BB77="Other",0.126,0))+(IF(AY77="DCD",0.411,0))+(IF(AZ77="other",0.422,0))+(0.066*((170-BJ77)/10)+(IF(BE77="regional",0.105,0.244))+(0.01*(CQ77/60))))</f>
        <v>1.3032137553846079</v>
      </c>
      <c r="CH77">
        <v>52</v>
      </c>
      <c r="CI77">
        <v>17</v>
      </c>
      <c r="CJ77" t="s">
        <v>197</v>
      </c>
      <c r="CK77" t="s">
        <v>197</v>
      </c>
      <c r="CL77" t="s">
        <v>197</v>
      </c>
      <c r="CM77" t="s">
        <v>197</v>
      </c>
      <c r="CN77">
        <v>19</v>
      </c>
      <c r="CO77" t="s">
        <v>196</v>
      </c>
      <c r="CP77">
        <v>17</v>
      </c>
      <c r="CQ77" s="28">
        <v>521</v>
      </c>
      <c r="CR77">
        <f t="shared" si="30"/>
        <v>19</v>
      </c>
      <c r="CS77">
        <f t="shared" si="31"/>
        <v>71</v>
      </c>
      <c r="CT77">
        <f t="shared" si="32"/>
        <v>540</v>
      </c>
      <c r="CU77">
        <v>750</v>
      </c>
      <c r="CV77">
        <v>2000</v>
      </c>
      <c r="CW77">
        <v>8000</v>
      </c>
      <c r="CX77">
        <v>1000</v>
      </c>
      <c r="CY77">
        <v>300</v>
      </c>
      <c r="CZ77">
        <v>2</v>
      </c>
      <c r="DA77">
        <v>18</v>
      </c>
      <c r="DB77" s="26">
        <v>79</v>
      </c>
      <c r="DC77" s="26">
        <v>70</v>
      </c>
      <c r="DD77" s="28">
        <f t="shared" si="33"/>
        <v>11.392405063291136</v>
      </c>
      <c r="DF77" t="str">
        <f t="shared" si="34"/>
        <v>no</v>
      </c>
      <c r="DG77" t="s">
        <v>506</v>
      </c>
      <c r="DH77" t="s">
        <v>197</v>
      </c>
      <c r="DI77" t="s">
        <v>197</v>
      </c>
      <c r="DJ77" t="s">
        <v>197</v>
      </c>
      <c r="DK77" t="s">
        <v>197</v>
      </c>
      <c r="DL77" t="s">
        <v>197</v>
      </c>
      <c r="DM77" t="s">
        <v>197</v>
      </c>
      <c r="DN77" t="s">
        <v>197</v>
      </c>
      <c r="DO77">
        <v>1820</v>
      </c>
      <c r="DP77" s="29">
        <f>((DO77/1000)*100)/F77</f>
        <v>2.3947368421052633</v>
      </c>
      <c r="DQ77">
        <v>1682</v>
      </c>
      <c r="DR77">
        <v>1840</v>
      </c>
      <c r="DS77">
        <v>3.8</v>
      </c>
      <c r="DT77">
        <v>1.2</v>
      </c>
      <c r="DU77">
        <v>0.98</v>
      </c>
      <c r="DV77">
        <v>0.98</v>
      </c>
      <c r="DW77" t="str">
        <f t="shared" si="35"/>
        <v>no</v>
      </c>
      <c r="DX77" t="str">
        <f t="shared" si="23"/>
        <v>no</v>
      </c>
      <c r="DY77" t="str">
        <f>IF(OR(DV77&gt;M77*2.9, DV77 &gt; 3.9, FD77="yes"), "3", IF(DV77&gt;M77*1.9, "2", IF(OR(DV77&gt;M77*1.4, DV77&gt;(M77+0.2)), "1", "no")))</f>
        <v>1</v>
      </c>
      <c r="DZ77" t="s">
        <v>184</v>
      </c>
      <c r="EA77" t="s">
        <v>263</v>
      </c>
      <c r="EB77" t="s">
        <v>184</v>
      </c>
      <c r="EC77">
        <v>1000</v>
      </c>
      <c r="ED77" t="s">
        <v>198</v>
      </c>
      <c r="EE77" t="b">
        <v>0</v>
      </c>
      <c r="EF77">
        <v>6.5</v>
      </c>
      <c r="EG77">
        <v>6.5</v>
      </c>
      <c r="EH77">
        <v>9.6</v>
      </c>
      <c r="EI77">
        <v>8.1999999999999993</v>
      </c>
      <c r="EJ77">
        <v>9.8000000000000007</v>
      </c>
      <c r="EK77">
        <v>8.3000000000000007</v>
      </c>
      <c r="EL77">
        <v>5.2</v>
      </c>
      <c r="EM77" t="b">
        <v>0</v>
      </c>
      <c r="EN77" t="b">
        <v>0</v>
      </c>
      <c r="EO77" t="b">
        <v>0</v>
      </c>
      <c r="EP77" t="b">
        <v>0</v>
      </c>
      <c r="EQ77" t="b">
        <v>0</v>
      </c>
      <c r="ER77" t="b">
        <v>0</v>
      </c>
      <c r="ES77" s="30">
        <f t="shared" si="36"/>
        <v>8.15</v>
      </c>
      <c r="ET77" s="30">
        <f t="shared" si="37"/>
        <v>7.7285714285714295</v>
      </c>
      <c r="EU77" s="30">
        <f t="shared" si="38"/>
        <v>7.7285714285714295</v>
      </c>
      <c r="EV77" s="30" t="s">
        <v>181</v>
      </c>
      <c r="EW77" t="s">
        <v>197</v>
      </c>
      <c r="EX77" t="s">
        <v>197</v>
      </c>
      <c r="EY77" s="30" t="s">
        <v>197</v>
      </c>
      <c r="EZ77" s="30" t="s">
        <v>181</v>
      </c>
      <c r="FA77" s="30" t="s">
        <v>181</v>
      </c>
      <c r="FB77" s="34">
        <v>1</v>
      </c>
      <c r="FC77" s="30" t="s">
        <v>181</v>
      </c>
      <c r="FD77" s="30" t="s">
        <v>181</v>
      </c>
      <c r="FE77" s="30" t="s">
        <v>507</v>
      </c>
      <c r="FF77">
        <v>3</v>
      </c>
      <c r="FG77" s="30" t="s">
        <v>181</v>
      </c>
      <c r="FH77" s="30" t="s">
        <v>197</v>
      </c>
      <c r="FI77" s="30" t="s">
        <v>197</v>
      </c>
      <c r="FJ77" s="30" t="s">
        <v>181</v>
      </c>
      <c r="FK77" s="30" t="s">
        <v>181</v>
      </c>
      <c r="FL77" s="30" t="s">
        <v>181</v>
      </c>
      <c r="FM77" s="30" t="s">
        <v>181</v>
      </c>
      <c r="FN77" s="30" t="s">
        <v>181</v>
      </c>
      <c r="FO77" s="30" t="s">
        <v>181</v>
      </c>
      <c r="FP77" s="30" t="s">
        <v>181</v>
      </c>
      <c r="FQ77" s="30" t="s">
        <v>181</v>
      </c>
      <c r="FR77">
        <v>10</v>
      </c>
      <c r="FS77" t="s">
        <v>199</v>
      </c>
      <c r="FT77" s="30" t="s">
        <v>181</v>
      </c>
      <c r="FU77">
        <f t="shared" si="39"/>
        <v>0</v>
      </c>
      <c r="FV77">
        <f t="shared" si="40"/>
        <v>0</v>
      </c>
    </row>
    <row r="78" spans="1:178" ht="15.5" x14ac:dyDescent="0.35">
      <c r="A78" s="26">
        <v>2894</v>
      </c>
      <c r="B78" t="s">
        <v>200</v>
      </c>
      <c r="C78" t="s">
        <v>201</v>
      </c>
      <c r="D78" s="28">
        <v>55.705555555555556</v>
      </c>
      <c r="E78" s="28">
        <v>1</v>
      </c>
      <c r="F78">
        <v>64</v>
      </c>
      <c r="G78">
        <v>162</v>
      </c>
      <c r="H78" s="28">
        <f t="shared" si="24"/>
        <v>24.386526444139612</v>
      </c>
      <c r="I78" s="29">
        <f t="shared" si="25"/>
        <v>1.6822525610640755</v>
      </c>
      <c r="J78" s="30">
        <v>3.6</v>
      </c>
      <c r="K78">
        <v>140</v>
      </c>
      <c r="L78" t="s">
        <v>180</v>
      </c>
      <c r="M78" s="29">
        <v>0.82</v>
      </c>
      <c r="N78" s="30">
        <v>0.9</v>
      </c>
      <c r="O78" s="29">
        <v>1.03</v>
      </c>
      <c r="P78">
        <f t="shared" si="26"/>
        <v>1</v>
      </c>
      <c r="Q78">
        <f t="shared" si="26"/>
        <v>1</v>
      </c>
      <c r="R78">
        <f t="shared" si="26"/>
        <v>1.03</v>
      </c>
      <c r="S78" s="31">
        <f>ROUND((6.43+(11.2*LN(IF(R78&lt;1,1,R78)))+(3.78*LN(IF(Q78&lt;1,1,Q78)))+(9.57*LN(IF(U78="yes",4,IF(P78&lt;1,1,P78))))),0)</f>
        <v>7</v>
      </c>
      <c r="T78" t="s">
        <v>181</v>
      </c>
      <c r="U78" t="s">
        <v>181</v>
      </c>
      <c r="V78" t="s">
        <v>182</v>
      </c>
      <c r="W78" t="s">
        <v>181</v>
      </c>
      <c r="X78" t="s">
        <v>181</v>
      </c>
      <c r="Y78" t="s">
        <v>183</v>
      </c>
      <c r="Z78" t="s">
        <v>181</v>
      </c>
      <c r="AA78" t="s">
        <v>181</v>
      </c>
      <c r="AB78" t="s">
        <v>181</v>
      </c>
      <c r="AC78">
        <v>0</v>
      </c>
      <c r="AD78" s="32">
        <v>43189</v>
      </c>
      <c r="AE78">
        <v>504</v>
      </c>
      <c r="AG78">
        <v>0</v>
      </c>
      <c r="AH78" s="27">
        <v>43189</v>
      </c>
      <c r="AI78" s="33">
        <v>504</v>
      </c>
      <c r="AJ78" s="27"/>
      <c r="AK78" t="s">
        <v>233</v>
      </c>
      <c r="AL78" t="s">
        <v>184</v>
      </c>
      <c r="AM78" t="s">
        <v>184</v>
      </c>
      <c r="AN78" t="s">
        <v>181</v>
      </c>
      <c r="AO78" t="s">
        <v>181</v>
      </c>
      <c r="AP78" t="s">
        <v>181</v>
      </c>
      <c r="AQ78" t="s">
        <v>181</v>
      </c>
      <c r="AR78" t="s">
        <v>181</v>
      </c>
      <c r="AS78" t="s">
        <v>181</v>
      </c>
      <c r="AT78" t="s">
        <v>181</v>
      </c>
      <c r="AU78" t="s">
        <v>181</v>
      </c>
      <c r="AV78" t="s">
        <v>181</v>
      </c>
      <c r="AW78" s="27">
        <v>14815</v>
      </c>
      <c r="AX78" s="28">
        <v>76.3</v>
      </c>
      <c r="AY78" s="28" t="s">
        <v>185</v>
      </c>
      <c r="AZ78" s="28" t="s">
        <v>186</v>
      </c>
      <c r="BA78" s="28" t="s">
        <v>178</v>
      </c>
      <c r="BB78" s="28" t="s">
        <v>187</v>
      </c>
      <c r="BC78" s="28" t="s">
        <v>201</v>
      </c>
      <c r="BD78" s="28" t="s">
        <v>188</v>
      </c>
      <c r="BE78" s="28" t="s">
        <v>202</v>
      </c>
      <c r="BF78" t="s">
        <v>190</v>
      </c>
      <c r="BG78" s="28" t="s">
        <v>181</v>
      </c>
      <c r="BH78" s="28" t="s">
        <v>180</v>
      </c>
      <c r="BI78">
        <v>65</v>
      </c>
      <c r="BJ78">
        <v>165</v>
      </c>
      <c r="BK78" s="28">
        <f t="shared" si="27"/>
        <v>23.875114784205692</v>
      </c>
      <c r="BL78" s="29">
        <f t="shared" si="28"/>
        <v>1.7160516682260571</v>
      </c>
      <c r="BM78">
        <v>148</v>
      </c>
      <c r="BN78" s="29">
        <v>0.65</v>
      </c>
      <c r="BO78">
        <v>1</v>
      </c>
      <c r="BP78" t="s">
        <v>181</v>
      </c>
      <c r="BQ78">
        <v>0</v>
      </c>
      <c r="BR78" t="s">
        <v>184</v>
      </c>
      <c r="BS78" t="s">
        <v>249</v>
      </c>
      <c r="BT78">
        <v>1</v>
      </c>
      <c r="BU78">
        <v>5</v>
      </c>
      <c r="BV78" t="s">
        <v>203</v>
      </c>
      <c r="BW78">
        <v>5</v>
      </c>
      <c r="BX78">
        <v>0</v>
      </c>
      <c r="BY78" t="s">
        <v>508</v>
      </c>
      <c r="BZ78" t="s">
        <v>181</v>
      </c>
      <c r="CA78" t="s">
        <v>205</v>
      </c>
      <c r="CB78">
        <v>0</v>
      </c>
      <c r="CC78">
        <v>0</v>
      </c>
      <c r="CD78">
        <f t="shared" si="29"/>
        <v>534</v>
      </c>
      <c r="CE78">
        <f>SUM((IF(D78&lt;40.1,0,(IF(D78&gt;60,3,1)))),(IF(S78&lt;15.1,0,IF(15&lt;S78&lt;25.1,6,IF(25&lt;S78&lt;35.1,11,16)))),(IF(E78=1,0,5)),(IF(CQ78&lt;601,0,1)),(IF(AX78&lt;40.1,0,(IF(AX78&gt;60,2,1)))))</f>
        <v>3</v>
      </c>
      <c r="CF78">
        <f>(IF(AX78&gt;70,3,0))+(IF(10&lt;AX78&lt;20,-2,0))+(IF(BD78="Cerebrovascular",2,0))+(IF(BN78&gt;1.5,2,0))+(IF(CQ78&lt;360,-3,0))+(IF(D78&gt;70,4,0))+(IF(H78&gt;35,2,0))+(IF(E78=2,9,0))+(IF(E78=3,14,0))+(IF(T78="yes",2,0))+(IF(J78&lt;2,2,0))+(IF(U78="yes",3,0))+(IF(V78="hospital",3,0))+(IF(V78="ICU",6,0))+(IF(S78&gt;29,4,0))+(IF(W78="yes",9,0))+(IF(X78="yes",2,0))+(IF(AA78="yes",5,0))+(IF(AB78="yes",6,0))+(IF(Z78="yes",3,0))</f>
        <v>5</v>
      </c>
      <c r="CG78" s="29">
        <f>EXP((IF(39&lt;AX78&lt;50,0.154,0))+(IF(49&lt;AX78&lt;60,0.274,0))+(IF(59&lt;AX78&lt;70,0.424,0))+(IF(AX78&gt;69,0.501,0))+(IF(BD78="anoxia",0.079,0))+(IF(BD78="Cerebrovascular",0.145,0))+(IF(BD78="other",0.184,0))+(IF(BB78="African",0.176,0))+(IF(BB78="Other",0.126,0))+(IF(AY78="DCD",0.411,0))+(IF(AZ78="other",0.422,0))+(0.066*((170-BJ78)/10)+(IF(BE78="regional",0.105,0.244))+(0.01*(CQ78/60))))</f>
        <v>2.7543091989119945</v>
      </c>
      <c r="CH78">
        <v>46</v>
      </c>
      <c r="CI78">
        <v>7</v>
      </c>
      <c r="CJ78">
        <v>311</v>
      </c>
      <c r="CK78">
        <v>88</v>
      </c>
      <c r="CL78">
        <v>44</v>
      </c>
      <c r="CM78">
        <v>45</v>
      </c>
      <c r="CN78">
        <v>28</v>
      </c>
      <c r="CO78" t="s">
        <v>196</v>
      </c>
      <c r="CP78">
        <v>42</v>
      </c>
      <c r="CQ78" s="28">
        <f t="shared" ref="CQ78:CQ83" si="44">CH78+CI78+CJ78+CK78+CL78+CM78</f>
        <v>541</v>
      </c>
      <c r="CR78">
        <f t="shared" si="30"/>
        <v>28</v>
      </c>
      <c r="CS78">
        <f t="shared" si="31"/>
        <v>74</v>
      </c>
      <c r="CT78">
        <f t="shared" si="32"/>
        <v>569</v>
      </c>
      <c r="CU78">
        <v>500</v>
      </c>
      <c r="CV78">
        <v>1000</v>
      </c>
      <c r="CW78">
        <v>10500</v>
      </c>
      <c r="CX78">
        <v>2000</v>
      </c>
      <c r="CY78">
        <v>382</v>
      </c>
      <c r="CZ78">
        <v>3.8</v>
      </c>
      <c r="DA78">
        <v>17</v>
      </c>
      <c r="DB78">
        <v>58</v>
      </c>
      <c r="DC78">
        <v>50</v>
      </c>
      <c r="DD78" s="28">
        <f t="shared" si="33"/>
        <v>13.793103448275858</v>
      </c>
      <c r="DF78" t="str">
        <f t="shared" si="34"/>
        <v>no</v>
      </c>
      <c r="DG78" t="s">
        <v>509</v>
      </c>
      <c r="DH78">
        <v>13.5</v>
      </c>
      <c r="DI78">
        <v>12.3</v>
      </c>
      <c r="DJ78">
        <v>0</v>
      </c>
      <c r="DK78">
        <v>8.5</v>
      </c>
      <c r="DL78">
        <v>3.5</v>
      </c>
      <c r="DM78">
        <v>13</v>
      </c>
      <c r="DN78">
        <v>17</v>
      </c>
      <c r="DO78">
        <v>1120</v>
      </c>
      <c r="DP78" s="29">
        <f>((DO78/1000)*100)/F78</f>
        <v>1.7500000000000002</v>
      </c>
      <c r="DQ78">
        <v>1140</v>
      </c>
      <c r="DR78">
        <v>1968</v>
      </c>
      <c r="DS78">
        <v>6.1</v>
      </c>
      <c r="DT78">
        <v>1.28</v>
      </c>
      <c r="DU78">
        <v>0.85</v>
      </c>
      <c r="DV78">
        <v>0.85</v>
      </c>
      <c r="DW78" t="str">
        <f t="shared" si="35"/>
        <v>no</v>
      </c>
      <c r="DX78" t="str">
        <f t="shared" si="23"/>
        <v>no</v>
      </c>
      <c r="DY78" t="str">
        <f>IF(OR(DV78&gt;M78*2.9, DV78 &gt; 3.9, FD78="yes"), "3", IF(DV78&gt;M78*1.9, "2", IF(OR(DV78&gt;M78*1.4, DV78&gt;(M78+0.2)), "1", "no")))</f>
        <v>no</v>
      </c>
      <c r="DZ78" t="s">
        <v>181</v>
      </c>
      <c r="EA78" t="s">
        <v>197</v>
      </c>
      <c r="EB78" t="s">
        <v>184</v>
      </c>
      <c r="EC78">
        <v>1000</v>
      </c>
      <c r="ED78" t="s">
        <v>198</v>
      </c>
      <c r="EE78" t="b">
        <v>0</v>
      </c>
      <c r="EF78">
        <v>16</v>
      </c>
      <c r="EG78">
        <v>14.8</v>
      </c>
      <c r="EH78">
        <v>13.6</v>
      </c>
      <c r="EI78">
        <v>17.3</v>
      </c>
      <c r="EJ78">
        <v>19.5</v>
      </c>
      <c r="EK78">
        <v>10.5</v>
      </c>
      <c r="EL78">
        <v>9</v>
      </c>
      <c r="EM78" t="b">
        <v>0</v>
      </c>
      <c r="EN78" t="b">
        <v>0</v>
      </c>
      <c r="EO78" t="b">
        <v>0</v>
      </c>
      <c r="EP78" t="b">
        <v>0</v>
      </c>
      <c r="EQ78" t="b">
        <v>0</v>
      </c>
      <c r="ER78" t="b">
        <v>0</v>
      </c>
      <c r="ES78" s="30">
        <f t="shared" si="36"/>
        <v>15.283333333333333</v>
      </c>
      <c r="ET78" s="30">
        <f t="shared" si="37"/>
        <v>14.385714285714286</v>
      </c>
      <c r="EU78" s="30">
        <f t="shared" si="38"/>
        <v>14.385714285714286</v>
      </c>
      <c r="EV78" s="30" t="s">
        <v>181</v>
      </c>
      <c r="EW78" t="s">
        <v>197</v>
      </c>
      <c r="EX78" t="s">
        <v>197</v>
      </c>
      <c r="EY78" s="30" t="s">
        <v>197</v>
      </c>
      <c r="EZ78" s="30" t="s">
        <v>181</v>
      </c>
      <c r="FA78" s="30" t="s">
        <v>181</v>
      </c>
      <c r="FB78" s="34">
        <v>1</v>
      </c>
      <c r="FC78" s="30" t="s">
        <v>181</v>
      </c>
      <c r="FD78" s="30" t="s">
        <v>181</v>
      </c>
      <c r="FE78" s="30" t="s">
        <v>181</v>
      </c>
      <c r="FF78">
        <v>4</v>
      </c>
      <c r="FG78" s="30" t="s">
        <v>181</v>
      </c>
      <c r="FH78" s="30" t="s">
        <v>197</v>
      </c>
      <c r="FI78" s="30" t="s">
        <v>197</v>
      </c>
      <c r="FJ78" s="30" t="s">
        <v>181</v>
      </c>
      <c r="FK78" s="30" t="s">
        <v>181</v>
      </c>
      <c r="FL78" s="30" t="s">
        <v>181</v>
      </c>
      <c r="FM78" s="30" t="s">
        <v>181</v>
      </c>
      <c r="FN78" s="30" t="s">
        <v>181</v>
      </c>
      <c r="FO78" s="30" t="s">
        <v>181</v>
      </c>
      <c r="FP78" s="30" t="s">
        <v>181</v>
      </c>
      <c r="FQ78" s="30" t="s">
        <v>181</v>
      </c>
      <c r="FR78">
        <v>9</v>
      </c>
      <c r="FS78" t="s">
        <v>199</v>
      </c>
      <c r="FT78" s="30" t="s">
        <v>181</v>
      </c>
      <c r="FU78">
        <f t="shared" si="39"/>
        <v>0</v>
      </c>
      <c r="FV78">
        <f t="shared" si="40"/>
        <v>0</v>
      </c>
    </row>
    <row r="79" spans="1:178" ht="15.5" x14ac:dyDescent="0.35">
      <c r="A79" s="26">
        <v>2895</v>
      </c>
      <c r="B79" s="26" t="s">
        <v>178</v>
      </c>
      <c r="C79" s="26" t="s">
        <v>201</v>
      </c>
      <c r="D79" s="28">
        <v>64.738888888888894</v>
      </c>
      <c r="E79" s="36">
        <v>1</v>
      </c>
      <c r="F79" s="26">
        <v>48</v>
      </c>
      <c r="G79" s="26">
        <v>145</v>
      </c>
      <c r="H79" s="36">
        <f t="shared" si="24"/>
        <v>22.829964328180736</v>
      </c>
      <c r="I79" s="37">
        <f t="shared" si="25"/>
        <v>1.3736802402362145</v>
      </c>
      <c r="J79" s="38">
        <v>2.2999999999999998</v>
      </c>
      <c r="K79" s="26">
        <v>137</v>
      </c>
      <c r="L79" s="26" t="s">
        <v>180</v>
      </c>
      <c r="M79" s="37">
        <v>0.72</v>
      </c>
      <c r="N79" s="38">
        <v>13</v>
      </c>
      <c r="O79" s="37">
        <v>2.86</v>
      </c>
      <c r="P79" s="26">
        <f t="shared" si="26"/>
        <v>1</v>
      </c>
      <c r="Q79" s="26">
        <f t="shared" si="26"/>
        <v>13</v>
      </c>
      <c r="R79" s="26">
        <f t="shared" si="26"/>
        <v>2.86</v>
      </c>
      <c r="S79" s="31">
        <f t="shared" si="43"/>
        <v>28</v>
      </c>
      <c r="T79" s="26" t="s">
        <v>184</v>
      </c>
      <c r="U79" s="26" t="s">
        <v>181</v>
      </c>
      <c r="V79" s="26" t="s">
        <v>281</v>
      </c>
      <c r="W79" s="26" t="s">
        <v>184</v>
      </c>
      <c r="X79" s="26" t="s">
        <v>184</v>
      </c>
      <c r="Y79" t="s">
        <v>463</v>
      </c>
      <c r="Z79" s="26" t="s">
        <v>184</v>
      </c>
      <c r="AA79" s="26" t="s">
        <v>181</v>
      </c>
      <c r="AB79" s="26" t="s">
        <v>181</v>
      </c>
      <c r="AC79" s="26">
        <v>0</v>
      </c>
      <c r="AD79" s="32">
        <v>43070</v>
      </c>
      <c r="AE79" s="26">
        <v>381</v>
      </c>
      <c r="AF79" s="26"/>
      <c r="AG79" s="26">
        <v>0</v>
      </c>
      <c r="AH79" s="32">
        <v>43070</v>
      </c>
      <c r="AI79" s="33">
        <v>381</v>
      </c>
      <c r="AJ79" s="27"/>
      <c r="AK79" t="s">
        <v>44</v>
      </c>
      <c r="AL79" t="s">
        <v>181</v>
      </c>
      <c r="AM79" t="s">
        <v>181</v>
      </c>
      <c r="AN79" t="s">
        <v>184</v>
      </c>
      <c r="AO79" t="s">
        <v>181</v>
      </c>
      <c r="AP79" t="s">
        <v>181</v>
      </c>
      <c r="AQ79" t="s">
        <v>181</v>
      </c>
      <c r="AR79" t="s">
        <v>181</v>
      </c>
      <c r="AS79" t="s">
        <v>184</v>
      </c>
      <c r="AT79" t="s">
        <v>181</v>
      </c>
      <c r="AU79" t="s">
        <v>181</v>
      </c>
      <c r="AV79" t="s">
        <v>181</v>
      </c>
      <c r="AW79" s="27">
        <v>31317</v>
      </c>
      <c r="AX79" s="28">
        <v>31.133333333333333</v>
      </c>
      <c r="AY79" s="28" t="s">
        <v>185</v>
      </c>
      <c r="AZ79" s="28" t="s">
        <v>186</v>
      </c>
      <c r="BA79" s="28" t="s">
        <v>200</v>
      </c>
      <c r="BB79" s="28" t="s">
        <v>187</v>
      </c>
      <c r="BC79" s="28" t="s">
        <v>201</v>
      </c>
      <c r="BD79" s="28" t="s">
        <v>188</v>
      </c>
      <c r="BE79" s="28" t="s">
        <v>202</v>
      </c>
      <c r="BF79" t="s">
        <v>190</v>
      </c>
      <c r="BG79" s="28" t="s">
        <v>181</v>
      </c>
      <c r="BH79" s="28" t="s">
        <v>180</v>
      </c>
      <c r="BI79">
        <v>60</v>
      </c>
      <c r="BJ79">
        <v>175</v>
      </c>
      <c r="BK79" s="28">
        <f t="shared" si="27"/>
        <v>19.591836734693878</v>
      </c>
      <c r="BL79" s="29">
        <f t="shared" si="28"/>
        <v>1.7309446882719364</v>
      </c>
      <c r="BM79">
        <v>141</v>
      </c>
      <c r="BN79" s="29">
        <v>0.5</v>
      </c>
      <c r="BO79">
        <v>1</v>
      </c>
      <c r="BP79" t="s">
        <v>181</v>
      </c>
      <c r="BQ79">
        <v>0</v>
      </c>
      <c r="BR79" t="s">
        <v>184</v>
      </c>
      <c r="BS79" t="s">
        <v>249</v>
      </c>
      <c r="BT79">
        <v>0</v>
      </c>
      <c r="BU79">
        <v>0</v>
      </c>
      <c r="BV79" t="s">
        <v>192</v>
      </c>
      <c r="BW79">
        <v>0</v>
      </c>
      <c r="BX79">
        <v>0</v>
      </c>
      <c r="BY79" t="s">
        <v>510</v>
      </c>
      <c r="BZ79" t="s">
        <v>181</v>
      </c>
      <c r="CA79" t="s">
        <v>511</v>
      </c>
      <c r="CB79">
        <v>0</v>
      </c>
      <c r="CC79">
        <v>0</v>
      </c>
      <c r="CD79">
        <f t="shared" si="29"/>
        <v>872</v>
      </c>
      <c r="CE79">
        <f>SUM((IF(D79&lt;40.1,0,(IF(D79&gt;60,3,1)))),(IF(S79&lt;15.1,0,IF(15&lt;S79&lt;25.1,6,IF(25&lt;S79&lt;35.1,11,16)))),(IF(E79=1,0,5)),(IF(CQ79&lt;601,0,1)),(IF(AX79&lt;40.1,0,(IF(AX79&gt;60,2,1)))))</f>
        <v>19</v>
      </c>
      <c r="CF79">
        <f>(IF(AX79&gt;70,3,0))+(IF(10&lt;AX79&lt;20,-2,0))+(IF(BD79="Cerebrovascular",2,0))+(IF(BN79&gt;1.5,2,0))+(IF(CQ79&lt;360,-3,0))+(IF(D79&gt;70,4,0))+(IF(H79&gt;35,2,0))+(IF(E79=2,9,0))+(IF(E79=3,14,0))+(IF(T79="yes",2,0))+(IF(J79&lt;2,2,0))+(IF(U79="yes",3,0))+(IF(V79="hospital",3,0))+(IF(V79="ICU",6,0))+(IF(S79&gt;29,4,0))+(IF(W79="yes",9,0))+(IF(X79="yes",2,0))+(IF(AA79="yes",5,0))+(IF(AB79="yes",6,0))+(IF(Z79="yes",3,0))</f>
        <v>21</v>
      </c>
      <c r="CG79" s="29">
        <f>EXP((IF(39&lt;AX79&lt;50,0.154,0))+(IF(49&lt;AX79&lt;60,0.274,0))+(IF(59&lt;AX79&lt;70,0.424,0))+(IF(AX79&gt;69,0.501,0))+(IF(BD79="anoxia",0.079,0))+(IF(BD79="Cerebrovascular",0.145,0))+(IF(BD79="other",0.184,0))+(IF(BB79="African",0.176,0))+(IF(BB79="Other",0.126,0))+(IF(AY79="DCD",0.411,0))+(IF(AZ79="other",0.422,0))+(0.066*((170-BJ79)/10)+(IF(BE79="regional",0.105,0.244))+(0.01*(CQ79/60))))</f>
        <v>1.509582818224781</v>
      </c>
      <c r="CH79">
        <v>73</v>
      </c>
      <c r="CI79">
        <v>15</v>
      </c>
      <c r="CJ79">
        <v>165</v>
      </c>
      <c r="CK79">
        <v>70</v>
      </c>
      <c r="CL79">
        <v>12</v>
      </c>
      <c r="CM79">
        <v>0</v>
      </c>
      <c r="CN79">
        <v>23</v>
      </c>
      <c r="CO79" t="s">
        <v>196</v>
      </c>
      <c r="CP79">
        <v>23</v>
      </c>
      <c r="CQ79" s="28">
        <f t="shared" si="44"/>
        <v>335</v>
      </c>
      <c r="CR79">
        <f t="shared" si="30"/>
        <v>23</v>
      </c>
      <c r="CS79">
        <f t="shared" si="31"/>
        <v>96</v>
      </c>
      <c r="CT79">
        <f t="shared" si="32"/>
        <v>358</v>
      </c>
      <c r="CU79">
        <v>500</v>
      </c>
      <c r="CV79">
        <v>500</v>
      </c>
      <c r="CW79">
        <v>4000</v>
      </c>
      <c r="CX79">
        <v>0</v>
      </c>
      <c r="CY79">
        <v>297</v>
      </c>
      <c r="CZ79">
        <v>1.9</v>
      </c>
      <c r="DA79">
        <v>53</v>
      </c>
      <c r="DB79">
        <v>67</v>
      </c>
      <c r="DC79">
        <v>77</v>
      </c>
      <c r="DD79" s="28">
        <f t="shared" si="33"/>
        <v>-14.925373134328353</v>
      </c>
      <c r="DF79" t="str">
        <f t="shared" si="34"/>
        <v>no</v>
      </c>
      <c r="DG79" t="s">
        <v>181</v>
      </c>
      <c r="DH79">
        <v>20.3</v>
      </c>
      <c r="DI79">
        <v>14.9</v>
      </c>
      <c r="DJ79">
        <v>0</v>
      </c>
      <c r="DK79">
        <v>7.3</v>
      </c>
      <c r="DL79">
        <v>0</v>
      </c>
      <c r="DM79">
        <v>9.5</v>
      </c>
      <c r="DN79">
        <v>18.399999999999999</v>
      </c>
      <c r="DO79">
        <v>1280</v>
      </c>
      <c r="DP79" s="29">
        <f>((DO79/1000)*100)/F79</f>
        <v>2.6666666666666665</v>
      </c>
      <c r="DQ79">
        <v>1552</v>
      </c>
      <c r="DR79">
        <v>1022</v>
      </c>
      <c r="DS79">
        <v>1.4</v>
      </c>
      <c r="DT79">
        <v>0.97</v>
      </c>
      <c r="DU79">
        <v>1.18</v>
      </c>
      <c r="DV79">
        <v>1.33</v>
      </c>
      <c r="DW79" t="str">
        <f t="shared" si="35"/>
        <v>no</v>
      </c>
      <c r="DX79" t="str">
        <f t="shared" si="23"/>
        <v>no</v>
      </c>
      <c r="DY79" t="str">
        <f>IF(OR(DV79&gt;M79*2.9, DV79 &gt; 3.9, FD79="yes"), "3", IF(DV79&gt;M79*1.9, "2", IF(OR(DV79&gt;M79*1.4, DV79&gt;(M79+0.2)), "1", "no")))</f>
        <v>1</v>
      </c>
      <c r="DZ79" t="s">
        <v>181</v>
      </c>
      <c r="EA79" t="s">
        <v>197</v>
      </c>
      <c r="EB79" t="s">
        <v>184</v>
      </c>
      <c r="EC79">
        <v>1000</v>
      </c>
      <c r="ED79" t="s">
        <v>198</v>
      </c>
      <c r="EE79">
        <v>31.9</v>
      </c>
      <c r="EF79">
        <v>11.9</v>
      </c>
      <c r="EG79">
        <v>5.6</v>
      </c>
      <c r="EH79">
        <v>5.6</v>
      </c>
      <c r="EI79">
        <v>7.9</v>
      </c>
      <c r="EJ79">
        <v>7.9</v>
      </c>
      <c r="EK79">
        <v>5.5</v>
      </c>
      <c r="EL79">
        <v>5.0999999999999996</v>
      </c>
      <c r="EM79">
        <v>9.9</v>
      </c>
      <c r="EN79">
        <v>5</v>
      </c>
      <c r="EO79">
        <v>5.7</v>
      </c>
      <c r="EP79">
        <v>7</v>
      </c>
      <c r="EQ79" t="b">
        <v>0</v>
      </c>
      <c r="ER79" t="b">
        <v>0</v>
      </c>
      <c r="ES79" s="30">
        <f t="shared" si="36"/>
        <v>10.9</v>
      </c>
      <c r="ET79" s="30">
        <f t="shared" si="37"/>
        <v>9.629999999999999</v>
      </c>
      <c r="EU79" s="30">
        <f t="shared" si="38"/>
        <v>9.0833333333333339</v>
      </c>
      <c r="EV79" s="30" t="s">
        <v>181</v>
      </c>
      <c r="EW79" t="s">
        <v>197</v>
      </c>
      <c r="EX79" t="s">
        <v>197</v>
      </c>
      <c r="EY79" s="30" t="s">
        <v>197</v>
      </c>
      <c r="EZ79" s="30" t="s">
        <v>181</v>
      </c>
      <c r="FA79" s="30" t="s">
        <v>181</v>
      </c>
      <c r="FB79" s="34" t="s">
        <v>287</v>
      </c>
      <c r="FC79" s="30" t="s">
        <v>181</v>
      </c>
      <c r="FD79" s="30" t="s">
        <v>181</v>
      </c>
      <c r="FE79" s="30" t="s">
        <v>512</v>
      </c>
      <c r="FF79">
        <v>3</v>
      </c>
      <c r="FG79" s="30" t="s">
        <v>181</v>
      </c>
      <c r="FH79" s="30" t="s">
        <v>197</v>
      </c>
      <c r="FI79" s="30" t="s">
        <v>197</v>
      </c>
      <c r="FJ79" s="30" t="s">
        <v>181</v>
      </c>
      <c r="FK79" s="30" t="s">
        <v>181</v>
      </c>
      <c r="FL79" s="30" t="s">
        <v>181</v>
      </c>
      <c r="FM79" s="30" t="s">
        <v>181</v>
      </c>
      <c r="FN79" s="30" t="s">
        <v>181</v>
      </c>
      <c r="FO79" s="30" t="s">
        <v>181</v>
      </c>
      <c r="FP79" s="30" t="s">
        <v>181</v>
      </c>
      <c r="FQ79" s="30" t="s">
        <v>181</v>
      </c>
      <c r="FR79">
        <v>21</v>
      </c>
      <c r="FS79" t="s">
        <v>219</v>
      </c>
      <c r="FT79" s="30" t="s">
        <v>181</v>
      </c>
      <c r="FU79">
        <f t="shared" si="39"/>
        <v>0</v>
      </c>
      <c r="FV79">
        <f t="shared" si="40"/>
        <v>0</v>
      </c>
    </row>
    <row r="80" spans="1:178" ht="15.5" x14ac:dyDescent="0.35">
      <c r="A80" s="26">
        <v>2896</v>
      </c>
      <c r="B80" t="s">
        <v>200</v>
      </c>
      <c r="C80" t="s">
        <v>317</v>
      </c>
      <c r="D80" s="28">
        <v>55.616666666666667</v>
      </c>
      <c r="E80" s="28">
        <v>1</v>
      </c>
      <c r="F80">
        <v>84</v>
      </c>
      <c r="G80">
        <v>168</v>
      </c>
      <c r="H80" s="28">
        <f t="shared" si="24"/>
        <v>29.761904761904763</v>
      </c>
      <c r="I80" s="29">
        <f t="shared" si="25"/>
        <v>1.9388055286985868</v>
      </c>
      <c r="J80" s="30">
        <v>3.6</v>
      </c>
      <c r="K80">
        <v>138</v>
      </c>
      <c r="L80" t="s">
        <v>180</v>
      </c>
      <c r="M80" s="29">
        <v>0.84</v>
      </c>
      <c r="N80" s="30">
        <v>0.8</v>
      </c>
      <c r="O80" s="29">
        <v>1.1200000000000001</v>
      </c>
      <c r="P80">
        <f t="shared" si="26"/>
        <v>1</v>
      </c>
      <c r="Q80">
        <f t="shared" si="26"/>
        <v>1</v>
      </c>
      <c r="R80">
        <f t="shared" si="26"/>
        <v>1.1200000000000001</v>
      </c>
      <c r="S80" s="31">
        <f>ROUND((6.43+(11.2*LN(IF(R80&lt;1,1,R80)))+(3.78*LN(IF(Q80&lt;1,1,Q80)))+(9.57*LN(IF(U80="yes",4,IF(P80&lt;1,1,P80))))),0)</f>
        <v>8</v>
      </c>
      <c r="T80" t="s">
        <v>181</v>
      </c>
      <c r="U80" t="s">
        <v>181</v>
      </c>
      <c r="V80" t="s">
        <v>182</v>
      </c>
      <c r="W80" t="s">
        <v>181</v>
      </c>
      <c r="X80" t="s">
        <v>181</v>
      </c>
      <c r="Y80" t="s">
        <v>183</v>
      </c>
      <c r="Z80" t="s">
        <v>181</v>
      </c>
      <c r="AA80" t="s">
        <v>181</v>
      </c>
      <c r="AB80" t="s">
        <v>181</v>
      </c>
      <c r="AC80">
        <v>0</v>
      </c>
      <c r="AD80" s="32">
        <v>43195</v>
      </c>
      <c r="AE80">
        <v>504</v>
      </c>
      <c r="AG80">
        <v>0</v>
      </c>
      <c r="AH80" s="27">
        <v>43195</v>
      </c>
      <c r="AI80" s="33">
        <v>504</v>
      </c>
      <c r="AJ80" s="27"/>
      <c r="AK80" t="s">
        <v>233</v>
      </c>
      <c r="AL80" t="s">
        <v>184</v>
      </c>
      <c r="AM80" t="s">
        <v>184</v>
      </c>
      <c r="AN80" t="s">
        <v>181</v>
      </c>
      <c r="AO80" t="s">
        <v>181</v>
      </c>
      <c r="AP80" t="s">
        <v>181</v>
      </c>
      <c r="AQ80" t="s">
        <v>181</v>
      </c>
      <c r="AR80" t="s">
        <v>181</v>
      </c>
      <c r="AS80" t="s">
        <v>181</v>
      </c>
      <c r="AT80" t="s">
        <v>181</v>
      </c>
      <c r="AU80" t="s">
        <v>181</v>
      </c>
      <c r="AV80" t="s">
        <v>181</v>
      </c>
      <c r="AW80" s="27">
        <v>13574</v>
      </c>
      <c r="AX80" s="28">
        <v>79.713888888888889</v>
      </c>
      <c r="AY80" s="28" t="s">
        <v>185</v>
      </c>
      <c r="AZ80" s="28" t="s">
        <v>186</v>
      </c>
      <c r="BA80" s="28" t="s">
        <v>200</v>
      </c>
      <c r="BB80" s="28" t="s">
        <v>187</v>
      </c>
      <c r="BC80" s="28" t="s">
        <v>252</v>
      </c>
      <c r="BD80" s="28" t="s">
        <v>188</v>
      </c>
      <c r="BE80" s="28" t="s">
        <v>189</v>
      </c>
      <c r="BF80" t="s">
        <v>190</v>
      </c>
      <c r="BG80" s="28" t="s">
        <v>181</v>
      </c>
      <c r="BH80" s="28" t="s">
        <v>180</v>
      </c>
      <c r="BI80">
        <v>67</v>
      </c>
      <c r="BJ80">
        <v>180</v>
      </c>
      <c r="BK80" s="28">
        <f t="shared" si="27"/>
        <v>20.679012345679013</v>
      </c>
      <c r="BL80" s="29">
        <f t="shared" si="28"/>
        <v>1.8514870595095652</v>
      </c>
      <c r="BM80">
        <v>143</v>
      </c>
      <c r="BN80" s="29">
        <v>1</v>
      </c>
      <c r="BO80">
        <v>2</v>
      </c>
      <c r="BP80" t="s">
        <v>181</v>
      </c>
      <c r="BQ80">
        <v>0</v>
      </c>
      <c r="BR80" t="s">
        <v>184</v>
      </c>
      <c r="BS80" t="s">
        <v>191</v>
      </c>
      <c r="BT80">
        <v>0</v>
      </c>
      <c r="BU80">
        <v>30</v>
      </c>
      <c r="BV80" t="s">
        <v>192</v>
      </c>
      <c r="BW80">
        <v>5</v>
      </c>
      <c r="BX80">
        <v>0</v>
      </c>
      <c r="BY80" t="s">
        <v>513</v>
      </c>
      <c r="BZ80" t="s">
        <v>514</v>
      </c>
      <c r="CA80" t="s">
        <v>205</v>
      </c>
      <c r="CB80">
        <v>0</v>
      </c>
      <c r="CC80">
        <v>0</v>
      </c>
      <c r="CD80">
        <f t="shared" si="29"/>
        <v>638</v>
      </c>
      <c r="CE80">
        <f>SUM((IF(D80&lt;40.1,0,(IF(D80&gt;60,3,1)))),(IF(S80&lt;15.1,0,IF(15&lt;S80&lt;25.1,6,IF(25&lt;S80&lt;35.1,11,16)))),(IF(E80=1,0,5)),(IF(CQ80&lt;601,0,1)),(IF(AX80&lt;40.1,0,(IF(AX80&gt;60,2,1)))))</f>
        <v>3</v>
      </c>
      <c r="CF80">
        <f>(IF(AX80&gt;70,3,0))+(IF(10&lt;AX80&lt;20,-2,0))+(IF(BD80="Cerebrovascular",2,0))+(IF(BN80&gt;1.5,2,0))+(IF(CQ80&lt;360,-3,0))+(IF(D80&gt;70,4,0))+(IF(H80&gt;35,2,0))+(IF(E80=2,9,0))+(IF(E80=3,14,0))+(IF(T80="yes",2,0))+(IF(J80&lt;2,2,0))+(IF(U80="yes",3,0))+(IF(V80="hospital",3,0))+(IF(V80="ICU",6,0))+(IF(S80&gt;29,4,0))+(IF(W80="yes",9,0))+(IF(X80="yes",2,0))+(IF(AA80="yes",5,0))+(IF(AB80="yes",6,0))+(IF(Z80="yes",3,0))</f>
        <v>5</v>
      </c>
      <c r="CG80" s="29">
        <f>EXP((IF(39&lt;AX80&lt;50,0.154,0))+(IF(49&lt;AX80&lt;60,0.274,0))+(IF(59&lt;AX80&lt;70,0.424,0))+(IF(AX80&gt;69,0.501,0))+(IF(BD80="anoxia",0.079,0))+(IF(BD80="Cerebrovascular",0.145,0))+(IF(BD80="other",0.184,0))+(IF(BB80="African",0.176,0))+(IF(BB80="Other",0.126,0))+(IF(AY80="DCD",0.411,0))+(IF(AZ80="other",0.422,0))+(0.066*((170-BJ80)/10)+(IF(BE80="regional",0.105,0.244))+(0.01*(CQ80/60))))</f>
        <v>2.1170000166126748</v>
      </c>
      <c r="CH80">
        <v>48</v>
      </c>
      <c r="CI80">
        <v>15</v>
      </c>
      <c r="CJ80">
        <v>185</v>
      </c>
      <c r="CK80">
        <v>90</v>
      </c>
      <c r="CL80">
        <v>29</v>
      </c>
      <c r="CM80">
        <v>23</v>
      </c>
      <c r="CN80">
        <v>18</v>
      </c>
      <c r="CO80" t="s">
        <v>196</v>
      </c>
      <c r="CP80">
        <v>16</v>
      </c>
      <c r="CQ80" s="28">
        <f t="shared" si="44"/>
        <v>390</v>
      </c>
      <c r="CR80">
        <f t="shared" si="30"/>
        <v>18</v>
      </c>
      <c r="CS80">
        <f t="shared" si="31"/>
        <v>66</v>
      </c>
      <c r="CT80">
        <f t="shared" si="32"/>
        <v>408</v>
      </c>
      <c r="CU80">
        <v>0</v>
      </c>
      <c r="CV80">
        <v>1000</v>
      </c>
      <c r="CW80">
        <v>5500</v>
      </c>
      <c r="CX80">
        <v>2250</v>
      </c>
      <c r="CY80">
        <v>378</v>
      </c>
      <c r="CZ80">
        <v>1.2</v>
      </c>
      <c r="DA80">
        <v>7</v>
      </c>
      <c r="DB80">
        <v>84</v>
      </c>
      <c r="DC80">
        <v>56</v>
      </c>
      <c r="DD80" s="28">
        <f t="shared" si="33"/>
        <v>33.333333333333329</v>
      </c>
      <c r="DF80" t="str">
        <f t="shared" si="34"/>
        <v>yes</v>
      </c>
      <c r="DG80" t="s">
        <v>181</v>
      </c>
      <c r="DH80" t="s">
        <v>197</v>
      </c>
      <c r="DI80" t="s">
        <v>197</v>
      </c>
      <c r="DJ80">
        <v>0.4</v>
      </c>
      <c r="DK80">
        <v>7.3</v>
      </c>
      <c r="DL80">
        <v>3.1</v>
      </c>
      <c r="DM80">
        <v>18.899999999999999</v>
      </c>
      <c r="DN80" t="s">
        <v>197</v>
      </c>
      <c r="DO80">
        <v>1310</v>
      </c>
      <c r="DP80" s="29">
        <f>((DO80/1000)*100)/F80</f>
        <v>1.5595238095238095</v>
      </c>
      <c r="DQ80">
        <v>618</v>
      </c>
      <c r="DR80">
        <v>416</v>
      </c>
      <c r="DS80">
        <v>2.7</v>
      </c>
      <c r="DT80">
        <v>1.35</v>
      </c>
      <c r="DU80">
        <v>0.92</v>
      </c>
      <c r="DV80">
        <v>0.92</v>
      </c>
      <c r="DW80" t="str">
        <f t="shared" si="35"/>
        <v>no</v>
      </c>
      <c r="DX80" t="str">
        <f t="shared" si="23"/>
        <v>no</v>
      </c>
      <c r="DY80" t="str">
        <f>IF(OR(DV80&gt;M80*2.9, DV80 &gt; 3.9, FD80="yes"), "3", IF(DV80&gt;M80*1.9, "2", IF(OR(DV80&gt;M80*1.4, DV80&gt;(M80+0.2)), "1", "no")))</f>
        <v>no</v>
      </c>
      <c r="DZ80" t="s">
        <v>181</v>
      </c>
      <c r="EA80" t="s">
        <v>197</v>
      </c>
      <c r="EB80" t="s">
        <v>184</v>
      </c>
      <c r="EC80">
        <v>1000</v>
      </c>
      <c r="ED80" t="s">
        <v>198</v>
      </c>
      <c r="EE80" t="b">
        <v>0</v>
      </c>
      <c r="EF80">
        <v>8.8000000000000007</v>
      </c>
      <c r="EG80">
        <v>7.4</v>
      </c>
      <c r="EH80">
        <v>5.9</v>
      </c>
      <c r="EI80">
        <v>6.9</v>
      </c>
      <c r="EJ80">
        <v>7.5</v>
      </c>
      <c r="EK80">
        <v>6</v>
      </c>
      <c r="EL80" t="b">
        <v>0</v>
      </c>
      <c r="EM80" t="b">
        <v>0</v>
      </c>
      <c r="EN80" t="b">
        <v>0</v>
      </c>
      <c r="EO80" t="b">
        <v>0</v>
      </c>
      <c r="EP80" t="b">
        <v>0</v>
      </c>
      <c r="EQ80" t="b">
        <v>0</v>
      </c>
      <c r="ER80" t="b">
        <v>0</v>
      </c>
      <c r="ES80" s="30">
        <f t="shared" si="36"/>
        <v>7.083333333333333</v>
      </c>
      <c r="ET80" s="30">
        <f t="shared" si="37"/>
        <v>7.083333333333333</v>
      </c>
      <c r="EU80" s="30">
        <f t="shared" si="38"/>
        <v>7.083333333333333</v>
      </c>
      <c r="EV80" s="30" t="s">
        <v>181</v>
      </c>
      <c r="EW80" t="s">
        <v>197</v>
      </c>
      <c r="EX80" t="s">
        <v>197</v>
      </c>
      <c r="EY80" s="30" t="s">
        <v>197</v>
      </c>
      <c r="EZ80" s="30" t="s">
        <v>181</v>
      </c>
      <c r="FA80" s="30" t="s">
        <v>181</v>
      </c>
      <c r="FB80" s="34">
        <v>2</v>
      </c>
      <c r="FC80" s="30" t="s">
        <v>181</v>
      </c>
      <c r="FD80" s="30" t="s">
        <v>181</v>
      </c>
      <c r="FE80" s="30" t="s">
        <v>515</v>
      </c>
      <c r="FF80">
        <v>3</v>
      </c>
      <c r="FG80" s="30" t="s">
        <v>181</v>
      </c>
      <c r="FH80" s="30" t="s">
        <v>197</v>
      </c>
      <c r="FI80" s="30" t="s">
        <v>197</v>
      </c>
      <c r="FJ80" s="30" t="s">
        <v>181</v>
      </c>
      <c r="FK80" s="30" t="s">
        <v>181</v>
      </c>
      <c r="FL80" s="30" t="s">
        <v>181</v>
      </c>
      <c r="FM80" s="30" t="s">
        <v>181</v>
      </c>
      <c r="FN80" s="30" t="s">
        <v>181</v>
      </c>
      <c r="FO80" s="30" t="s">
        <v>181</v>
      </c>
      <c r="FP80" s="30" t="s">
        <v>181</v>
      </c>
      <c r="FQ80" s="30" t="s">
        <v>181</v>
      </c>
      <c r="FR80">
        <v>8</v>
      </c>
      <c r="FS80" t="s">
        <v>219</v>
      </c>
      <c r="FT80" s="30" t="s">
        <v>181</v>
      </c>
      <c r="FU80">
        <f t="shared" si="39"/>
        <v>0</v>
      </c>
      <c r="FV80">
        <f t="shared" si="40"/>
        <v>0</v>
      </c>
    </row>
    <row r="81" spans="1:179" ht="15.5" x14ac:dyDescent="0.35">
      <c r="A81" s="26">
        <v>2897</v>
      </c>
      <c r="B81" t="s">
        <v>200</v>
      </c>
      <c r="C81" t="s">
        <v>179</v>
      </c>
      <c r="D81" s="28">
        <v>51.988888888888887</v>
      </c>
      <c r="E81" s="28">
        <v>1</v>
      </c>
      <c r="F81">
        <v>80</v>
      </c>
      <c r="G81">
        <v>178</v>
      </c>
      <c r="H81" s="28">
        <f t="shared" si="24"/>
        <v>25.249337204898371</v>
      </c>
      <c r="I81" s="29">
        <f t="shared" si="25"/>
        <v>1.980314054902822</v>
      </c>
      <c r="J81" s="30">
        <v>3.7</v>
      </c>
      <c r="K81">
        <v>137</v>
      </c>
      <c r="L81" t="s">
        <v>180</v>
      </c>
      <c r="M81" s="29">
        <v>0.74</v>
      </c>
      <c r="N81" s="30">
        <v>2</v>
      </c>
      <c r="O81" s="29">
        <v>1.28</v>
      </c>
      <c r="P81">
        <f t="shared" si="26"/>
        <v>1</v>
      </c>
      <c r="Q81">
        <f t="shared" si="26"/>
        <v>2</v>
      </c>
      <c r="R81">
        <f t="shared" si="26"/>
        <v>1.28</v>
      </c>
      <c r="S81" s="31">
        <f t="shared" ref="S81:S86" si="45">ROUND((6.43+(11.2*LN(IF(R81&lt;1,1,R81)))+(3.78*LN(IF(Q81&lt;1,1,Q81)))+(9.57*LN(IF(U81="yes",4,IF(P81&lt;1,1,P81))))),0)</f>
        <v>12</v>
      </c>
      <c r="T81" t="s">
        <v>181</v>
      </c>
      <c r="U81" t="s">
        <v>181</v>
      </c>
      <c r="V81" t="s">
        <v>182</v>
      </c>
      <c r="W81" t="s">
        <v>181</v>
      </c>
      <c r="X81" t="s">
        <v>181</v>
      </c>
      <c r="Y81" t="s">
        <v>183</v>
      </c>
      <c r="Z81" t="s">
        <v>184</v>
      </c>
      <c r="AA81" t="s">
        <v>181</v>
      </c>
      <c r="AB81" t="s">
        <v>181</v>
      </c>
      <c r="AC81">
        <v>0</v>
      </c>
      <c r="AD81" s="32">
        <v>43224</v>
      </c>
      <c r="AE81">
        <v>533</v>
      </c>
      <c r="AG81">
        <v>0</v>
      </c>
      <c r="AH81" s="27">
        <v>43224</v>
      </c>
      <c r="AI81" s="33">
        <v>533</v>
      </c>
      <c r="AJ81" s="27"/>
      <c r="AK81" t="s">
        <v>340</v>
      </c>
      <c r="AL81" t="s">
        <v>181</v>
      </c>
      <c r="AM81" t="s">
        <v>184</v>
      </c>
      <c r="AN81" t="s">
        <v>181</v>
      </c>
      <c r="AO81" t="s">
        <v>181</v>
      </c>
      <c r="AP81" t="s">
        <v>184</v>
      </c>
      <c r="AQ81" t="s">
        <v>181</v>
      </c>
      <c r="AR81" t="s">
        <v>181</v>
      </c>
      <c r="AS81" t="s">
        <v>181</v>
      </c>
      <c r="AT81" t="s">
        <v>181</v>
      </c>
      <c r="AU81" t="s">
        <v>181</v>
      </c>
      <c r="AV81" t="s">
        <v>181</v>
      </c>
      <c r="AW81" s="27">
        <v>34523</v>
      </c>
      <c r="AX81" s="28">
        <v>22.358333333333334</v>
      </c>
      <c r="AY81" s="28" t="s">
        <v>185</v>
      </c>
      <c r="AZ81" s="28" t="s">
        <v>186</v>
      </c>
      <c r="BA81" s="28" t="s">
        <v>200</v>
      </c>
      <c r="BB81" s="28" t="s">
        <v>187</v>
      </c>
      <c r="BC81" s="28" t="s">
        <v>179</v>
      </c>
      <c r="BD81" s="28" t="s">
        <v>276</v>
      </c>
      <c r="BE81" s="28" t="s">
        <v>189</v>
      </c>
      <c r="BF81" t="s">
        <v>190</v>
      </c>
      <c r="BG81" s="28" t="s">
        <v>181</v>
      </c>
      <c r="BH81" s="28" t="s">
        <v>180</v>
      </c>
      <c r="BI81">
        <v>70</v>
      </c>
      <c r="BJ81">
        <v>185</v>
      </c>
      <c r="BK81" s="28">
        <f t="shared" si="27"/>
        <v>20.452885317750184</v>
      </c>
      <c r="BL81" s="29">
        <f t="shared" si="28"/>
        <v>1.9241215060277288</v>
      </c>
      <c r="BM81">
        <v>146</v>
      </c>
      <c r="BN81" s="29">
        <v>9.07</v>
      </c>
      <c r="BO81">
        <v>9</v>
      </c>
      <c r="BP81" t="s">
        <v>184</v>
      </c>
      <c r="BQ81">
        <v>55</v>
      </c>
      <c r="BR81" t="s">
        <v>181</v>
      </c>
      <c r="BS81" t="s">
        <v>181</v>
      </c>
      <c r="BT81">
        <v>0</v>
      </c>
      <c r="BU81">
        <v>0</v>
      </c>
      <c r="BV81" t="s">
        <v>203</v>
      </c>
      <c r="BW81">
        <v>15</v>
      </c>
      <c r="BX81">
        <v>0</v>
      </c>
      <c r="BY81" t="s">
        <v>516</v>
      </c>
      <c r="BZ81" t="s">
        <v>517</v>
      </c>
      <c r="CA81" t="s">
        <v>205</v>
      </c>
      <c r="CB81">
        <v>0</v>
      </c>
      <c r="CC81">
        <v>0</v>
      </c>
      <c r="CD81">
        <f t="shared" si="29"/>
        <v>268</v>
      </c>
      <c r="CE81">
        <f>SUM((IF(D81&lt;40.1,0,(IF(D81&gt;60,3,1)))),(IF(S81&lt;15.1,0,IF(15&lt;S81&lt;25.1,6,IF(25&lt;S81&lt;35.1,11,16)))),(IF(E81=1,0,5)),(IF(CQ81&lt;601,0,1)),(IF(AX81&lt;40.1,0,(IF(AX81&gt;60,2,1)))))</f>
        <v>1</v>
      </c>
      <c r="CF81">
        <f>(IF(AX81&gt;70,3,0))+(IF(10&lt;AX81&lt;20,-2,0))+(IF(BD81="Cerebrovascular",2,0))+(IF(BN81&gt;1.5,2,0))+(IF(CQ81&lt;360,-3,0))+(IF(D81&gt;70,4,0))+(IF(H81&gt;35,2,0))+(IF(E81=2,9,0))+(IF(E81=3,14,0))+(IF(T81="yes",2,0))+(IF(J81&lt;2,2,0))+(IF(U81="yes",3,0))+(IF(V81="hospital",3,0))+(IF(V81="ICU",6,0))+(IF(S81&gt;29,4,0))+(IF(W81="yes",9,0))+(IF(X81="yes",2,0))+(IF(AA81="yes",5,0))+(IF(AB81="yes",6,0))+(IF(Z81="yes",3,0))</f>
        <v>2</v>
      </c>
      <c r="CG81" s="29">
        <f>EXP((IF(39&lt;AX81&lt;50,0.154,0))+(IF(49&lt;AX81&lt;60,0.274,0))+(IF(59&lt;AX81&lt;70,0.424,0))+(IF(AX81&gt;69,0.501,0))+(IF(BD81="anoxia",0.079,0))+(IF(BD81="Cerebrovascular",0.145,0))+(IF(BD81="other",0.184,0))+(IF(BB81="African",0.176,0))+(IF(BB81="Other",0.126,0))+(IF(AY81="DCD",0.411,0))+(IF(AZ81="other",0.422,0))+(0.066*((170-BJ81)/10)+(IF(BE81="regional",0.105,0.244))+(0.01*(CQ81/60))))</f>
        <v>1.1405379077223712</v>
      </c>
      <c r="CH81">
        <v>61</v>
      </c>
      <c r="CI81">
        <v>5</v>
      </c>
      <c r="CJ81">
        <v>45</v>
      </c>
      <c r="CK81">
        <v>75</v>
      </c>
      <c r="CL81">
        <v>72</v>
      </c>
      <c r="CM81">
        <v>21</v>
      </c>
      <c r="CN81">
        <v>29</v>
      </c>
      <c r="CO81" t="s">
        <v>196</v>
      </c>
      <c r="CP81">
        <v>41</v>
      </c>
      <c r="CQ81" s="28">
        <f t="shared" si="44"/>
        <v>279</v>
      </c>
      <c r="CR81">
        <f t="shared" si="30"/>
        <v>29</v>
      </c>
      <c r="CS81">
        <f t="shared" si="31"/>
        <v>90</v>
      </c>
      <c r="CT81">
        <f t="shared" si="32"/>
        <v>308</v>
      </c>
      <c r="CU81">
        <v>3500</v>
      </c>
      <c r="CV81">
        <v>5500</v>
      </c>
      <c r="CW81">
        <v>8500</v>
      </c>
      <c r="CX81">
        <v>750</v>
      </c>
      <c r="CY81">
        <v>380</v>
      </c>
      <c r="CZ81">
        <v>5.6</v>
      </c>
      <c r="DA81">
        <v>29</v>
      </c>
      <c r="DB81">
        <v>60</v>
      </c>
      <c r="DC81">
        <v>60</v>
      </c>
      <c r="DD81" s="28">
        <f t="shared" si="33"/>
        <v>0</v>
      </c>
      <c r="DF81" t="str">
        <f t="shared" si="34"/>
        <v>no</v>
      </c>
      <c r="DG81" t="s">
        <v>518</v>
      </c>
      <c r="DH81" t="s">
        <v>197</v>
      </c>
      <c r="DI81" t="s">
        <v>197</v>
      </c>
      <c r="DJ81">
        <v>0.9</v>
      </c>
      <c r="DK81">
        <v>10</v>
      </c>
      <c r="DL81">
        <v>4.8</v>
      </c>
      <c r="DM81" t="s">
        <v>197</v>
      </c>
      <c r="DN81" t="s">
        <v>197</v>
      </c>
      <c r="DO81">
        <v>2590</v>
      </c>
      <c r="DP81" s="29">
        <f>((DO81/1000)*100)/F81</f>
        <v>3.2374999999999998</v>
      </c>
      <c r="DQ81">
        <v>1306</v>
      </c>
      <c r="DR81">
        <v>74</v>
      </c>
      <c r="DS81">
        <v>2.9</v>
      </c>
      <c r="DT81">
        <v>1.26</v>
      </c>
      <c r="DU81">
        <v>2.84</v>
      </c>
      <c r="DV81">
        <v>3.23</v>
      </c>
      <c r="DW81" t="str">
        <f t="shared" si="35"/>
        <v>no</v>
      </c>
      <c r="DX81" t="str">
        <f t="shared" si="23"/>
        <v>no</v>
      </c>
      <c r="DY81" t="str">
        <f>IF(OR(DV81&gt;M81*2.9, DV81 &gt; 3.9, FD81="yes"), "3", IF(DV81&gt;M81*1.9, "2", IF(OR(DV81&gt;M81*1.4, DV81&gt;(M81+0.2)), "1", "no")))</f>
        <v>3</v>
      </c>
      <c r="DZ81" t="s">
        <v>181</v>
      </c>
      <c r="EA81" t="s">
        <v>197</v>
      </c>
      <c r="EB81" t="s">
        <v>184</v>
      </c>
      <c r="EC81">
        <v>1000</v>
      </c>
      <c r="ED81" t="s">
        <v>198</v>
      </c>
      <c r="EE81" t="b">
        <v>0</v>
      </c>
      <c r="EF81">
        <v>8.5</v>
      </c>
      <c r="EG81">
        <v>8.8000000000000007</v>
      </c>
      <c r="EH81">
        <v>7.5</v>
      </c>
      <c r="EI81">
        <v>3.3</v>
      </c>
      <c r="EJ81">
        <v>2.2000000000000002</v>
      </c>
      <c r="EK81">
        <v>3.5</v>
      </c>
      <c r="EL81">
        <v>5.7</v>
      </c>
      <c r="EM81">
        <v>3.2</v>
      </c>
      <c r="EN81">
        <v>5</v>
      </c>
      <c r="EO81">
        <v>6.5</v>
      </c>
      <c r="EP81" t="b">
        <v>0</v>
      </c>
      <c r="EQ81" t="b">
        <v>0</v>
      </c>
      <c r="ER81" t="b">
        <v>0</v>
      </c>
      <c r="ES81" s="30">
        <f t="shared" si="36"/>
        <v>5.6333333333333329</v>
      </c>
      <c r="ET81" s="30">
        <f t="shared" si="37"/>
        <v>5.3000000000000007</v>
      </c>
      <c r="EU81" s="30">
        <f t="shared" si="38"/>
        <v>5.42</v>
      </c>
      <c r="EV81" s="30" t="s">
        <v>181</v>
      </c>
      <c r="EW81" t="s">
        <v>197</v>
      </c>
      <c r="EX81" t="s">
        <v>197</v>
      </c>
      <c r="EY81" s="30" t="s">
        <v>197</v>
      </c>
      <c r="EZ81" s="30" t="s">
        <v>181</v>
      </c>
      <c r="FA81" s="30" t="s">
        <v>184</v>
      </c>
      <c r="FB81" s="34" t="s">
        <v>237</v>
      </c>
      <c r="FC81" s="30" t="s">
        <v>181</v>
      </c>
      <c r="FD81" s="30" t="s">
        <v>181</v>
      </c>
      <c r="FE81" s="30" t="s">
        <v>519</v>
      </c>
      <c r="FF81">
        <v>10</v>
      </c>
      <c r="FG81" s="30" t="s">
        <v>181</v>
      </c>
      <c r="FH81" s="30" t="s">
        <v>197</v>
      </c>
      <c r="FI81" s="30" t="s">
        <v>197</v>
      </c>
      <c r="FJ81" s="30" t="s">
        <v>181</v>
      </c>
      <c r="FK81" s="30" t="s">
        <v>181</v>
      </c>
      <c r="FL81" s="30" t="s">
        <v>181</v>
      </c>
      <c r="FM81" s="30" t="s">
        <v>181</v>
      </c>
      <c r="FN81" s="30" t="s">
        <v>181</v>
      </c>
      <c r="FO81" s="30" t="s">
        <v>181</v>
      </c>
      <c r="FP81" s="30" t="s">
        <v>181</v>
      </c>
      <c r="FQ81" s="30" t="s">
        <v>181</v>
      </c>
      <c r="FR81">
        <v>18</v>
      </c>
      <c r="FS81" t="s">
        <v>520</v>
      </c>
      <c r="FT81" s="30" t="s">
        <v>181</v>
      </c>
      <c r="FU81">
        <f t="shared" si="39"/>
        <v>0</v>
      </c>
      <c r="FV81">
        <f t="shared" si="40"/>
        <v>0</v>
      </c>
    </row>
    <row r="82" spans="1:179" ht="15.5" x14ac:dyDescent="0.35">
      <c r="A82" s="26">
        <v>2898</v>
      </c>
      <c r="B82" t="s">
        <v>200</v>
      </c>
      <c r="C82" t="s">
        <v>179</v>
      </c>
      <c r="D82" s="28">
        <v>58.31388888888889</v>
      </c>
      <c r="E82" s="28">
        <v>1</v>
      </c>
      <c r="F82">
        <v>94</v>
      </c>
      <c r="G82">
        <v>172</v>
      </c>
      <c r="H82" s="28">
        <f t="shared" si="24"/>
        <v>31.773931855056787</v>
      </c>
      <c r="I82" s="29">
        <f t="shared" si="25"/>
        <v>2.0687298712204822</v>
      </c>
      <c r="J82" s="30">
        <v>4.3</v>
      </c>
      <c r="K82">
        <v>141</v>
      </c>
      <c r="L82" t="s">
        <v>180</v>
      </c>
      <c r="M82" s="29">
        <v>1.21</v>
      </c>
      <c r="N82" s="30">
        <v>0.5</v>
      </c>
      <c r="O82" s="29">
        <v>1.35</v>
      </c>
      <c r="P82">
        <f t="shared" si="26"/>
        <v>1.21</v>
      </c>
      <c r="Q82">
        <f t="shared" si="26"/>
        <v>1</v>
      </c>
      <c r="R82">
        <f t="shared" si="26"/>
        <v>1.35</v>
      </c>
      <c r="S82" s="31">
        <f t="shared" si="45"/>
        <v>12</v>
      </c>
      <c r="T82" t="s">
        <v>181</v>
      </c>
      <c r="U82" t="s">
        <v>181</v>
      </c>
      <c r="V82" t="s">
        <v>182</v>
      </c>
      <c r="W82" t="s">
        <v>181</v>
      </c>
      <c r="X82" t="s">
        <v>181</v>
      </c>
      <c r="Y82" t="s">
        <v>183</v>
      </c>
      <c r="Z82" t="s">
        <v>181</v>
      </c>
      <c r="AA82" t="s">
        <v>181</v>
      </c>
      <c r="AB82" t="s">
        <v>181</v>
      </c>
      <c r="AC82">
        <v>0</v>
      </c>
      <c r="AD82" s="32">
        <v>43160</v>
      </c>
      <c r="AE82">
        <v>462</v>
      </c>
      <c r="AG82">
        <v>0</v>
      </c>
      <c r="AH82" s="27">
        <v>43160</v>
      </c>
      <c r="AI82" s="33">
        <v>462</v>
      </c>
      <c r="AJ82" s="27"/>
      <c r="AK82" t="s">
        <v>233</v>
      </c>
      <c r="AL82" t="s">
        <v>184</v>
      </c>
      <c r="AM82" t="s">
        <v>184</v>
      </c>
      <c r="AN82" t="s">
        <v>181</v>
      </c>
      <c r="AO82" t="s">
        <v>181</v>
      </c>
      <c r="AP82" t="s">
        <v>181</v>
      </c>
      <c r="AQ82" t="s">
        <v>181</v>
      </c>
      <c r="AR82" t="s">
        <v>181</v>
      </c>
      <c r="AS82" t="s">
        <v>181</v>
      </c>
      <c r="AT82" t="s">
        <v>181</v>
      </c>
      <c r="AU82" t="s">
        <v>181</v>
      </c>
      <c r="AV82" t="s">
        <v>181</v>
      </c>
      <c r="AW82" s="27">
        <v>22851</v>
      </c>
      <c r="AX82" s="28">
        <v>54.333333333333336</v>
      </c>
      <c r="AY82" s="28" t="s">
        <v>185</v>
      </c>
      <c r="AZ82" s="28" t="s">
        <v>186</v>
      </c>
      <c r="BA82" s="28" t="s">
        <v>200</v>
      </c>
      <c r="BB82" s="28" t="s">
        <v>187</v>
      </c>
      <c r="BC82" s="28" t="s">
        <v>179</v>
      </c>
      <c r="BD82" s="28" t="s">
        <v>188</v>
      </c>
      <c r="BE82" s="28" t="s">
        <v>189</v>
      </c>
      <c r="BF82" t="s">
        <v>190</v>
      </c>
      <c r="BG82" s="28" t="s">
        <v>181</v>
      </c>
      <c r="BH82" s="28" t="s">
        <v>180</v>
      </c>
      <c r="BI82">
        <v>85</v>
      </c>
      <c r="BJ82">
        <v>175</v>
      </c>
      <c r="BK82" s="28">
        <f t="shared" si="27"/>
        <v>27.755102040816325</v>
      </c>
      <c r="BL82" s="29">
        <f t="shared" si="28"/>
        <v>2.0071135940086586</v>
      </c>
      <c r="BM82">
        <v>142</v>
      </c>
      <c r="BN82" s="29">
        <v>0.6</v>
      </c>
      <c r="BO82">
        <v>1</v>
      </c>
      <c r="BP82" t="s">
        <v>184</v>
      </c>
      <c r="BQ82">
        <v>5</v>
      </c>
      <c r="BR82" t="s">
        <v>184</v>
      </c>
      <c r="BS82" t="s">
        <v>191</v>
      </c>
      <c r="BT82">
        <v>10</v>
      </c>
      <c r="BU82">
        <v>30</v>
      </c>
      <c r="BV82" t="s">
        <v>203</v>
      </c>
      <c r="BW82">
        <v>10</v>
      </c>
      <c r="BX82">
        <v>0</v>
      </c>
      <c r="BY82" t="s">
        <v>521</v>
      </c>
      <c r="BZ82" t="s">
        <v>522</v>
      </c>
      <c r="CA82" t="s">
        <v>205</v>
      </c>
      <c r="CB82">
        <v>0</v>
      </c>
      <c r="CC82">
        <v>0</v>
      </c>
      <c r="CD82">
        <f t="shared" si="29"/>
        <v>652</v>
      </c>
      <c r="CE82">
        <f>SUM((IF(D82&lt;40.1,0,(IF(D82&gt;60,3,1)))),(IF(S82&lt;15.1,0,IF(15&lt;S82&lt;25.1,6,IF(25&lt;S82&lt;35.1,11,16)))),(IF(E82=1,0,5)),(IF(CQ82&lt;601,0,1)),(IF(AX82&lt;40.1,0,(IF(AX82&gt;60,2,1)))))</f>
        <v>2</v>
      </c>
      <c r="CF82">
        <f>(IF(AX82&gt;70,3,0))+(IF(10&lt;AX82&lt;20,-2,0))+(IF(BD82="Cerebrovascular",2,0))+(IF(BN82&gt;1.5,2,0))+(IF(CQ82&lt;360,-3,0))+(IF(D82&gt;70,4,0))+(IF(H82&gt;35,2,0))+(IF(E82=2,9,0))+(IF(E82=3,14,0))+(IF(T82="yes",2,0))+(IF(J82&lt;2,2,0))+(IF(U82="yes",3,0))+(IF(V82="hospital",3,0))+(IF(V82="ICU",6,0))+(IF(S82&gt;29,4,0))+(IF(W82="yes",9,0))+(IF(X82="yes",2,0))+(IF(AA82="yes",5,0))+(IF(AB82="yes",6,0))+(IF(Z82="yes",3,0))</f>
        <v>2</v>
      </c>
      <c r="CG82" s="29">
        <f>EXP((IF(39&lt;AX82&lt;50,0.154,0))+(IF(49&lt;AX82&lt;60,0.274,0))+(IF(59&lt;AX82&lt;70,0.424,0))+(IF(AX82&gt;69,0.501,0))+(IF(BD82="anoxia",0.079,0))+(IF(BD82="Cerebrovascular",0.145,0))+(IF(BD82="other",0.184,0))+(IF(BB82="African",0.176,0))+(IF(BB82="Other",0.126,0))+(IF(AY82="DCD",0.411,0))+(IF(AZ82="other",0.422,0))+(0.066*((170-BJ82)/10)+(IF(BE82="regional",0.105,0.244))+(0.01*(CQ82/60))))</f>
        <v>1.3473863335558205</v>
      </c>
      <c r="CH82">
        <v>45</v>
      </c>
      <c r="CI82">
        <v>41</v>
      </c>
      <c r="CJ82">
        <v>183</v>
      </c>
      <c r="CK82">
        <v>120</v>
      </c>
      <c r="CL82">
        <v>55</v>
      </c>
      <c r="CM82">
        <v>43</v>
      </c>
      <c r="CN82">
        <v>28</v>
      </c>
      <c r="CO82" t="s">
        <v>196</v>
      </c>
      <c r="CP82">
        <v>29</v>
      </c>
      <c r="CQ82" s="28">
        <f t="shared" si="44"/>
        <v>487</v>
      </c>
      <c r="CR82">
        <f t="shared" si="30"/>
        <v>28</v>
      </c>
      <c r="CS82">
        <f t="shared" si="31"/>
        <v>73</v>
      </c>
      <c r="CT82">
        <f t="shared" si="32"/>
        <v>515</v>
      </c>
      <c r="CU82">
        <v>500</v>
      </c>
      <c r="CV82">
        <v>1000</v>
      </c>
      <c r="CW82">
        <v>7500</v>
      </c>
      <c r="CX82">
        <v>2250</v>
      </c>
      <c r="CY82">
        <v>469</v>
      </c>
      <c r="CZ82">
        <v>2</v>
      </c>
      <c r="DA82">
        <v>151</v>
      </c>
      <c r="DB82">
        <v>68</v>
      </c>
      <c r="DC82">
        <v>65</v>
      </c>
      <c r="DD82" s="28">
        <f t="shared" si="33"/>
        <v>4.4117647058823479</v>
      </c>
      <c r="DF82" t="str">
        <f t="shared" si="34"/>
        <v>no</v>
      </c>
      <c r="DG82" t="s">
        <v>523</v>
      </c>
      <c r="DH82">
        <v>14.2</v>
      </c>
      <c r="DI82">
        <v>7.1</v>
      </c>
      <c r="DJ82" t="s">
        <v>197</v>
      </c>
      <c r="DK82">
        <v>1.3</v>
      </c>
      <c r="DL82">
        <v>10.5</v>
      </c>
      <c r="DM82" t="s">
        <v>197</v>
      </c>
      <c r="DN82" t="s">
        <v>197</v>
      </c>
      <c r="DO82">
        <v>1340</v>
      </c>
      <c r="DP82" s="29">
        <f>((DO82/1000)*100)/F82</f>
        <v>1.425531914893617</v>
      </c>
      <c r="DQ82">
        <v>2635</v>
      </c>
      <c r="DR82">
        <v>1415</v>
      </c>
      <c r="DS82">
        <v>6.4</v>
      </c>
      <c r="DT82">
        <v>1.2</v>
      </c>
      <c r="DU82">
        <v>2.68</v>
      </c>
      <c r="DV82">
        <v>3.14</v>
      </c>
      <c r="DW82" t="str">
        <f t="shared" si="35"/>
        <v>yes</v>
      </c>
      <c r="DX82" t="str">
        <f t="shared" si="23"/>
        <v>mild</v>
      </c>
      <c r="DY82" t="str">
        <f>IF(OR(DV82&gt;M82*2.9, DV82 &gt; 3.9, FD82="yes"), "3", IF(DV82&gt;M82*1.9, "2", IF(OR(DV82&gt;M82*1.4, DV82&gt;(M82+0.2)), "1", "no")))</f>
        <v>2</v>
      </c>
      <c r="DZ82" t="s">
        <v>181</v>
      </c>
      <c r="EA82" t="s">
        <v>197</v>
      </c>
      <c r="EB82" t="s">
        <v>184</v>
      </c>
      <c r="EC82">
        <v>1000</v>
      </c>
      <c r="ED82" t="s">
        <v>198</v>
      </c>
      <c r="EE82" t="b">
        <v>0</v>
      </c>
      <c r="EF82">
        <v>6.3</v>
      </c>
      <c r="EG82">
        <v>4.7</v>
      </c>
      <c r="EH82">
        <v>3.1</v>
      </c>
      <c r="EI82">
        <v>2.4</v>
      </c>
      <c r="EJ82">
        <v>1.2</v>
      </c>
      <c r="EK82">
        <v>1.9</v>
      </c>
      <c r="EL82">
        <v>2.2999999999999998</v>
      </c>
      <c r="EM82">
        <v>6.7</v>
      </c>
      <c r="EN82">
        <v>6.8</v>
      </c>
      <c r="EO82">
        <v>7.1</v>
      </c>
      <c r="EP82">
        <v>9.9</v>
      </c>
      <c r="EQ82">
        <v>3.9</v>
      </c>
      <c r="ER82" t="b">
        <v>0</v>
      </c>
      <c r="ES82" s="30">
        <f t="shared" si="36"/>
        <v>3.2666666666666662</v>
      </c>
      <c r="ET82" s="30">
        <f t="shared" si="37"/>
        <v>3.9333333333333331</v>
      </c>
      <c r="EU82" s="30">
        <f t="shared" si="38"/>
        <v>4.6916666666666664</v>
      </c>
      <c r="EV82" s="30" t="s">
        <v>184</v>
      </c>
      <c r="EW82">
        <v>1</v>
      </c>
      <c r="EX82" t="s">
        <v>184</v>
      </c>
      <c r="EY82" t="s">
        <v>181</v>
      </c>
      <c r="EZ82" t="s">
        <v>181</v>
      </c>
      <c r="FA82" t="s">
        <v>181</v>
      </c>
      <c r="FB82" s="34" t="s">
        <v>217</v>
      </c>
      <c r="FC82" t="s">
        <v>181</v>
      </c>
      <c r="FD82" s="30" t="s">
        <v>181</v>
      </c>
      <c r="FE82" t="s">
        <v>524</v>
      </c>
      <c r="FF82">
        <v>11</v>
      </c>
      <c r="FG82" t="s">
        <v>181</v>
      </c>
      <c r="FH82" s="30" t="s">
        <v>197</v>
      </c>
      <c r="FI82" s="30" t="s">
        <v>197</v>
      </c>
      <c r="FJ82" s="30" t="s">
        <v>181</v>
      </c>
      <c r="FK82" s="30" t="s">
        <v>181</v>
      </c>
      <c r="FL82" s="30" t="s">
        <v>181</v>
      </c>
      <c r="FM82" s="30" t="s">
        <v>181</v>
      </c>
      <c r="FN82" s="30" t="s">
        <v>181</v>
      </c>
      <c r="FO82" s="30" t="s">
        <v>181</v>
      </c>
      <c r="FP82" s="30" t="s">
        <v>181</v>
      </c>
      <c r="FQ82" s="30" t="s">
        <v>181</v>
      </c>
      <c r="FR82">
        <v>27</v>
      </c>
      <c r="FS82" s="30" t="s">
        <v>219</v>
      </c>
      <c r="FT82" s="30" t="s">
        <v>181</v>
      </c>
      <c r="FU82">
        <f t="shared" si="39"/>
        <v>1</v>
      </c>
      <c r="FV82">
        <f t="shared" si="40"/>
        <v>1</v>
      </c>
    </row>
    <row r="83" spans="1:179" ht="15.5" x14ac:dyDescent="0.35">
      <c r="A83" s="26">
        <v>2899</v>
      </c>
      <c r="B83" t="s">
        <v>178</v>
      </c>
      <c r="C83" t="s">
        <v>201</v>
      </c>
      <c r="D83" s="28">
        <v>58.56388888888889</v>
      </c>
      <c r="E83" s="28">
        <v>1</v>
      </c>
      <c r="F83">
        <v>53</v>
      </c>
      <c r="G83">
        <v>158</v>
      </c>
      <c r="H83" s="28">
        <f t="shared" si="24"/>
        <v>21.230572023714149</v>
      </c>
      <c r="I83" s="29">
        <f t="shared" si="25"/>
        <v>1.5247897233464196</v>
      </c>
      <c r="J83" s="30">
        <v>3.9</v>
      </c>
      <c r="K83">
        <v>140</v>
      </c>
      <c r="L83" t="s">
        <v>180</v>
      </c>
      <c r="M83" s="29">
        <v>0.48</v>
      </c>
      <c r="N83" s="30">
        <v>1.7</v>
      </c>
      <c r="O83" s="29">
        <v>1.85</v>
      </c>
      <c r="P83">
        <f t="shared" si="26"/>
        <v>1</v>
      </c>
      <c r="Q83">
        <f t="shared" si="26"/>
        <v>1.7</v>
      </c>
      <c r="R83">
        <f t="shared" si="26"/>
        <v>1.85</v>
      </c>
      <c r="S83" s="31">
        <f>ROUND((6.43+(11.2*LN(IF(R83&lt;1,1,R83)))+(3.78*LN(IF(Q83&lt;1,1,Q83)))+(9.57*LN(IF(U83="yes",4,IF(P83&lt;1,1,P83))))),0)</f>
        <v>15</v>
      </c>
      <c r="T83" t="s">
        <v>184</v>
      </c>
      <c r="U83" t="s">
        <v>181</v>
      </c>
      <c r="V83" t="s">
        <v>182</v>
      </c>
      <c r="W83" t="s">
        <v>181</v>
      </c>
      <c r="X83" t="s">
        <v>181</v>
      </c>
      <c r="Y83" t="s">
        <v>183</v>
      </c>
      <c r="Z83" t="s">
        <v>181</v>
      </c>
      <c r="AA83" t="s">
        <v>181</v>
      </c>
      <c r="AB83" t="s">
        <v>181</v>
      </c>
      <c r="AC83">
        <v>0</v>
      </c>
      <c r="AD83" s="27">
        <v>43256</v>
      </c>
      <c r="AE83">
        <v>555</v>
      </c>
      <c r="AG83">
        <v>0</v>
      </c>
      <c r="AH83" s="27">
        <v>43256</v>
      </c>
      <c r="AI83" s="33">
        <v>555</v>
      </c>
      <c r="AJ83" s="27"/>
      <c r="AK83" t="s">
        <v>525</v>
      </c>
      <c r="AL83" t="s">
        <v>184</v>
      </c>
      <c r="AM83" t="s">
        <v>181</v>
      </c>
      <c r="AN83" t="s">
        <v>181</v>
      </c>
      <c r="AO83" t="s">
        <v>181</v>
      </c>
      <c r="AP83" t="s">
        <v>181</v>
      </c>
      <c r="AQ83" t="s">
        <v>181</v>
      </c>
      <c r="AR83" t="s">
        <v>181</v>
      </c>
      <c r="AS83" t="s">
        <v>181</v>
      </c>
      <c r="AT83" t="s">
        <v>181</v>
      </c>
      <c r="AU83" t="s">
        <v>181</v>
      </c>
      <c r="AV83" t="s">
        <v>184</v>
      </c>
      <c r="AW83" s="27">
        <v>16543</v>
      </c>
      <c r="AX83" s="28">
        <v>71.613888888888894</v>
      </c>
      <c r="AY83" s="28" t="s">
        <v>185</v>
      </c>
      <c r="AZ83" s="28" t="s">
        <v>186</v>
      </c>
      <c r="BA83" s="28" t="s">
        <v>178</v>
      </c>
      <c r="BB83" s="28" t="s">
        <v>187</v>
      </c>
      <c r="BC83" s="28" t="s">
        <v>201</v>
      </c>
      <c r="BD83" s="28" t="s">
        <v>188</v>
      </c>
      <c r="BE83" s="28" t="s">
        <v>189</v>
      </c>
      <c r="BF83" s="28" t="s">
        <v>180</v>
      </c>
      <c r="BG83" s="28" t="s">
        <v>181</v>
      </c>
      <c r="BH83" s="28" t="s">
        <v>180</v>
      </c>
      <c r="BI83">
        <v>70</v>
      </c>
      <c r="BJ83">
        <v>165</v>
      </c>
      <c r="BK83" s="28">
        <f t="shared" si="27"/>
        <v>25.711662075298438</v>
      </c>
      <c r="BL83" s="29">
        <f t="shared" si="28"/>
        <v>1.7709604002911536</v>
      </c>
      <c r="BM83">
        <v>161</v>
      </c>
      <c r="BN83" s="29">
        <v>0.8</v>
      </c>
      <c r="BO83">
        <v>8</v>
      </c>
      <c r="BP83" t="s">
        <v>181</v>
      </c>
      <c r="BQ83">
        <v>0</v>
      </c>
      <c r="BR83" t="s">
        <v>184</v>
      </c>
      <c r="BS83" t="s">
        <v>191</v>
      </c>
      <c r="BT83">
        <v>5</v>
      </c>
      <c r="BU83">
        <v>10</v>
      </c>
      <c r="BV83" t="s">
        <v>203</v>
      </c>
      <c r="BW83">
        <v>5</v>
      </c>
      <c r="BX83">
        <v>0</v>
      </c>
      <c r="BY83" t="s">
        <v>526</v>
      </c>
      <c r="BZ83" t="s">
        <v>181</v>
      </c>
      <c r="CA83" t="s">
        <v>205</v>
      </c>
      <c r="CB83">
        <v>0</v>
      </c>
      <c r="CC83">
        <v>0</v>
      </c>
      <c r="CD83">
        <f t="shared" si="29"/>
        <v>1074</v>
      </c>
      <c r="CE83">
        <f>SUM((IF(D83&lt;40.1,0,(IF(D83&gt;60,3,1)))),(IF(S83&lt;15.1,0,IF(15&lt;S83&lt;25.1,6,IF(25&lt;S83&lt;35.1,11,16)))),(IF(E83=1,0,5)),(IF(CQ83&lt;601,0,1)),(IF(AX83&lt;40.1,0,(IF(AX83&gt;60,2,1)))))</f>
        <v>3</v>
      </c>
      <c r="CF83">
        <f>(IF(AX83&gt;70,3,0))+(IF(10&lt;AX83&lt;20,-2,0))+(IF(BD83="Cerebrovascular",2,0))+(IF(BN83&gt;1.5,2,0))+(IF(CQ83&lt;360,-3,0))+(IF(D83&gt;70,4,0))+(IF(H83&gt;35,2,0))+(IF(E83=2,9,0))+(IF(E83=3,14,0))+(IF(T83="yes",2,0))+(IF(J83&lt;2,2,0))+(IF(U83="yes",3,0))+(IF(V83="hospital",3,0))+(IF(V83="ICU",6,0))+(IF(S83&gt;29,4,0))+(IF(W83="yes",9,0))+(IF(X83="yes",2,0))+(IF(AA83="yes",5,0))+(IF(AB83="yes",6,0))+(IF(Z83="yes",3,0))</f>
        <v>7</v>
      </c>
      <c r="CG83" s="29">
        <f>EXP((IF(39&lt;AX83&lt;50,0.154,0))+(IF(49&lt;AX83&lt;60,0.274,0))+(IF(59&lt;AX83&lt;70,0.424,0))+(IF(AX83&gt;69,0.501,0))+(IF(BD83="anoxia",0.079,0))+(IF(BD83="Cerebrovascular",0.145,0))+(IF(BD83="other",0.184,0))+(IF(BB83="African",0.176,0))+(IF(BB83="Other",0.126,0))+(IF(AY83="DCD",0.411,0))+(IF(AZ83="other",0.422,0))+(0.066*((170-BJ83)/10)+(IF(BE83="regional",0.105,0.244))+(0.01*(CQ83/60))))</f>
        <v>2.3264263465739821</v>
      </c>
      <c r="CH83">
        <v>31</v>
      </c>
      <c r="CI83">
        <v>4</v>
      </c>
      <c r="CJ83">
        <v>152</v>
      </c>
      <c r="CK83">
        <v>120</v>
      </c>
      <c r="CL83">
        <v>25</v>
      </c>
      <c r="CM83">
        <v>30</v>
      </c>
      <c r="CN83">
        <v>24</v>
      </c>
      <c r="CO83" t="s">
        <v>196</v>
      </c>
      <c r="CP83">
        <v>23</v>
      </c>
      <c r="CQ83" s="28">
        <f t="shared" si="44"/>
        <v>362</v>
      </c>
      <c r="CR83">
        <f t="shared" si="30"/>
        <v>24</v>
      </c>
      <c r="CS83">
        <f t="shared" si="31"/>
        <v>55</v>
      </c>
      <c r="CT83">
        <f t="shared" si="32"/>
        <v>386</v>
      </c>
      <c r="CU83">
        <v>1000</v>
      </c>
      <c r="CV83">
        <v>1000</v>
      </c>
      <c r="CW83">
        <v>4000</v>
      </c>
      <c r="CX83">
        <v>1000</v>
      </c>
      <c r="CY83">
        <v>330</v>
      </c>
      <c r="CZ83">
        <v>5.5</v>
      </c>
      <c r="DA83">
        <v>25</v>
      </c>
      <c r="DB83">
        <v>93</v>
      </c>
      <c r="DC83">
        <v>60</v>
      </c>
      <c r="DD83" s="28">
        <f t="shared" si="33"/>
        <v>35.483870967741936</v>
      </c>
      <c r="DF83" t="str">
        <f t="shared" si="34"/>
        <v>yes</v>
      </c>
      <c r="DG83" t="s">
        <v>527</v>
      </c>
      <c r="DH83">
        <v>22.8</v>
      </c>
      <c r="DI83">
        <v>13.7</v>
      </c>
      <c r="DJ83">
        <v>3.8</v>
      </c>
      <c r="DK83">
        <v>0</v>
      </c>
      <c r="DL83" t="s">
        <v>197</v>
      </c>
      <c r="DM83">
        <v>4.8</v>
      </c>
      <c r="DN83">
        <v>19.3</v>
      </c>
      <c r="DO83">
        <v>1690</v>
      </c>
      <c r="DP83" s="29">
        <f>((DO83/1000)*100)/F83</f>
        <v>3.1886792452830188</v>
      </c>
      <c r="DQ83">
        <v>1854</v>
      </c>
      <c r="DR83">
        <v>1231</v>
      </c>
      <c r="DS83">
        <v>2.2000000000000002</v>
      </c>
      <c r="DT83">
        <v>1.3</v>
      </c>
      <c r="DU83">
        <v>0.53</v>
      </c>
      <c r="DV83">
        <v>0.53</v>
      </c>
      <c r="DW83" t="str">
        <f t="shared" si="35"/>
        <v>no</v>
      </c>
      <c r="DX83" t="str">
        <f t="shared" si="23"/>
        <v>no</v>
      </c>
      <c r="DY83" t="str">
        <f>IF(OR(DV83&gt;M83*2.9, DV83 &gt; 3.9, FD83="yes"), "3", IF(DV83&gt;M83*1.9, "2", IF(OR(DV83&gt;M83*1.4, DV83&gt;(M83+0.2)), "1", "no")))</f>
        <v>no</v>
      </c>
      <c r="DZ83" t="s">
        <v>181</v>
      </c>
      <c r="EA83" t="s">
        <v>197</v>
      </c>
      <c r="EB83" t="s">
        <v>184</v>
      </c>
      <c r="EC83">
        <v>1000</v>
      </c>
      <c r="ED83" t="s">
        <v>198</v>
      </c>
      <c r="EE83" t="b">
        <v>0</v>
      </c>
      <c r="EF83">
        <v>13.9</v>
      </c>
      <c r="EG83">
        <v>14.7</v>
      </c>
      <c r="EH83">
        <v>11.7</v>
      </c>
      <c r="EI83">
        <v>14</v>
      </c>
      <c r="EJ83">
        <v>10.9</v>
      </c>
      <c r="EK83">
        <v>9.5</v>
      </c>
      <c r="EL83">
        <v>4.9000000000000004</v>
      </c>
      <c r="EM83">
        <v>7.3</v>
      </c>
      <c r="EN83" t="b">
        <v>0</v>
      </c>
      <c r="EO83" t="b">
        <v>0</v>
      </c>
      <c r="EP83" t="b">
        <v>0</v>
      </c>
      <c r="EQ83" t="b">
        <v>0</v>
      </c>
      <c r="ER83" t="b">
        <v>0</v>
      </c>
      <c r="ES83" s="30">
        <f t="shared" si="36"/>
        <v>12.450000000000001</v>
      </c>
      <c r="ET83" s="30">
        <f t="shared" si="37"/>
        <v>10.862500000000001</v>
      </c>
      <c r="EU83" s="30">
        <f t="shared" si="38"/>
        <v>10.862500000000001</v>
      </c>
      <c r="EV83" s="30" t="s">
        <v>181</v>
      </c>
      <c r="EW83" t="s">
        <v>197</v>
      </c>
      <c r="EX83" t="s">
        <v>197</v>
      </c>
      <c r="EY83" s="30" t="s">
        <v>197</v>
      </c>
      <c r="EZ83" s="30" t="s">
        <v>181</v>
      </c>
      <c r="FA83" s="30" t="s">
        <v>181</v>
      </c>
      <c r="FB83" s="34">
        <v>1</v>
      </c>
      <c r="FC83" s="30" t="s">
        <v>181</v>
      </c>
      <c r="FD83" s="30" t="s">
        <v>181</v>
      </c>
      <c r="FE83" s="30" t="s">
        <v>199</v>
      </c>
      <c r="FF83">
        <v>4</v>
      </c>
      <c r="FG83" s="30" t="s">
        <v>181</v>
      </c>
      <c r="FH83" s="30" t="s">
        <v>197</v>
      </c>
      <c r="FI83" s="30" t="s">
        <v>197</v>
      </c>
      <c r="FJ83" s="30" t="s">
        <v>181</v>
      </c>
      <c r="FK83" s="30" t="s">
        <v>181</v>
      </c>
      <c r="FL83" s="30" t="s">
        <v>181</v>
      </c>
      <c r="FM83" s="30" t="s">
        <v>181</v>
      </c>
      <c r="FN83" s="30" t="s">
        <v>181</v>
      </c>
      <c r="FO83" s="30" t="s">
        <v>181</v>
      </c>
      <c r="FP83" s="30" t="s">
        <v>181</v>
      </c>
      <c r="FQ83" s="30" t="s">
        <v>181</v>
      </c>
      <c r="FR83">
        <v>12</v>
      </c>
      <c r="FS83" s="30" t="s">
        <v>199</v>
      </c>
      <c r="FT83" s="30" t="s">
        <v>184</v>
      </c>
      <c r="FU83">
        <f t="shared" si="39"/>
        <v>0</v>
      </c>
      <c r="FV83">
        <f t="shared" si="40"/>
        <v>1</v>
      </c>
    </row>
    <row r="84" spans="1:179" ht="15.5" x14ac:dyDescent="0.35">
      <c r="A84" s="26">
        <v>2900</v>
      </c>
      <c r="B84" t="s">
        <v>200</v>
      </c>
      <c r="C84" t="s">
        <v>252</v>
      </c>
      <c r="D84" s="28">
        <v>57.538888888888891</v>
      </c>
      <c r="E84" s="28">
        <v>1</v>
      </c>
      <c r="F84" s="39">
        <v>84</v>
      </c>
      <c r="G84" s="39">
        <v>170</v>
      </c>
      <c r="H84" s="28">
        <f t="shared" si="24"/>
        <v>29.065743944636679</v>
      </c>
      <c r="I84" s="29">
        <f t="shared" si="25"/>
        <v>1.9555120130140042</v>
      </c>
      <c r="J84" s="40">
        <v>3.7</v>
      </c>
      <c r="K84" s="41">
        <v>141</v>
      </c>
      <c r="L84" t="s">
        <v>180</v>
      </c>
      <c r="M84" s="29">
        <v>1.08</v>
      </c>
      <c r="N84" s="30">
        <v>0.7</v>
      </c>
      <c r="O84" s="29">
        <v>1.2</v>
      </c>
      <c r="P84">
        <f t="shared" si="26"/>
        <v>1.08</v>
      </c>
      <c r="Q84">
        <f t="shared" si="26"/>
        <v>1</v>
      </c>
      <c r="R84">
        <f t="shared" si="26"/>
        <v>1.2</v>
      </c>
      <c r="S84" s="31">
        <f t="shared" si="45"/>
        <v>9</v>
      </c>
      <c r="T84" t="s">
        <v>184</v>
      </c>
      <c r="U84" t="s">
        <v>181</v>
      </c>
      <c r="V84" t="s">
        <v>182</v>
      </c>
      <c r="W84" t="s">
        <v>181</v>
      </c>
      <c r="X84" t="s">
        <v>181</v>
      </c>
      <c r="Y84" t="s">
        <v>183</v>
      </c>
      <c r="Z84" t="s">
        <v>181</v>
      </c>
      <c r="AA84" t="s">
        <v>181</v>
      </c>
      <c r="AB84" t="s">
        <v>181</v>
      </c>
      <c r="AC84">
        <v>0</v>
      </c>
      <c r="AD84" s="32">
        <v>43193</v>
      </c>
      <c r="AE84">
        <v>487</v>
      </c>
      <c r="AG84">
        <v>1</v>
      </c>
      <c r="AH84" s="27">
        <v>42803</v>
      </c>
      <c r="AI84" s="33">
        <v>97</v>
      </c>
      <c r="AJ84" s="27" t="s">
        <v>528</v>
      </c>
      <c r="AK84" t="s">
        <v>529</v>
      </c>
      <c r="AL84" t="s">
        <v>184</v>
      </c>
      <c r="AM84" t="s">
        <v>181</v>
      </c>
      <c r="AN84" t="s">
        <v>181</v>
      </c>
      <c r="AO84" t="s">
        <v>181</v>
      </c>
      <c r="AP84" t="s">
        <v>184</v>
      </c>
      <c r="AQ84" t="s">
        <v>181</v>
      </c>
      <c r="AR84" t="s">
        <v>181</v>
      </c>
      <c r="AS84" t="s">
        <v>181</v>
      </c>
      <c r="AT84" t="s">
        <v>181</v>
      </c>
      <c r="AU84" t="s">
        <v>181</v>
      </c>
      <c r="AV84" t="s">
        <v>181</v>
      </c>
      <c r="AW84" s="27">
        <v>20695</v>
      </c>
      <c r="AX84" s="28">
        <v>60.261111111111113</v>
      </c>
      <c r="AY84" s="28" t="s">
        <v>530</v>
      </c>
      <c r="AZ84" s="28" t="s">
        <v>186</v>
      </c>
      <c r="BA84" s="28" t="s">
        <v>200</v>
      </c>
      <c r="BB84" s="28" t="s">
        <v>187</v>
      </c>
      <c r="BC84" s="28" t="s">
        <v>201</v>
      </c>
      <c r="BD84" s="28" t="s">
        <v>276</v>
      </c>
      <c r="BE84" s="28" t="s">
        <v>189</v>
      </c>
      <c r="BF84" t="s">
        <v>190</v>
      </c>
      <c r="BG84" s="28" t="s">
        <v>181</v>
      </c>
      <c r="BH84" s="28" t="s">
        <v>180</v>
      </c>
      <c r="BI84" s="41">
        <v>80</v>
      </c>
      <c r="BJ84" s="41">
        <v>160</v>
      </c>
      <c r="BK84" s="28">
        <f t="shared" si="27"/>
        <v>31.25</v>
      </c>
      <c r="BL84" s="29">
        <f t="shared" si="28"/>
        <v>1.8330172650003764</v>
      </c>
      <c r="BM84" s="41">
        <v>155</v>
      </c>
      <c r="BN84" s="42">
        <v>1.6</v>
      </c>
      <c r="BO84">
        <v>14</v>
      </c>
      <c r="BP84" t="s">
        <v>184</v>
      </c>
      <c r="BQ84" t="s">
        <v>197</v>
      </c>
      <c r="BR84" t="s">
        <v>181</v>
      </c>
      <c r="BS84" t="s">
        <v>181</v>
      </c>
      <c r="BT84">
        <v>0</v>
      </c>
      <c r="BU84">
        <v>0</v>
      </c>
      <c r="BV84" t="s">
        <v>192</v>
      </c>
      <c r="BW84">
        <v>2</v>
      </c>
      <c r="BX84">
        <v>0</v>
      </c>
      <c r="BY84" t="s">
        <v>531</v>
      </c>
      <c r="BZ84" t="s">
        <v>532</v>
      </c>
      <c r="CA84" t="s">
        <v>205</v>
      </c>
      <c r="CB84">
        <v>1</v>
      </c>
      <c r="CC84" t="s">
        <v>197</v>
      </c>
      <c r="CD84">
        <f t="shared" si="29"/>
        <v>542</v>
      </c>
      <c r="CE84">
        <f>SUM((IF(D84&lt;40.1,0,(IF(D84&gt;60,3,1)))),(IF(S84&lt;15.1,0,IF(15&lt;S84&lt;25.1,6,IF(25&lt;S84&lt;35.1,11,16)))),(IF(E84=1,0,5)),(IF(CQ84&lt;601,0,1)),(IF(AX84&lt;40.1,0,(IF(AX84&gt;60,2,1)))))</f>
        <v>3</v>
      </c>
      <c r="CF84">
        <f>(IF(AX84&gt;70,3,0))+(IF(10&lt;AX84&lt;20,-2,0))+(IF(BD84="Cerebrovascular",2,0))+(IF(BN84&gt;1.5,2,0))+(IF(CQ84&lt;360,-3,0))+(IF(D84&gt;70,4,0))+(IF(H84&gt;35,2,0))+(IF(E84=2,9,0))+(IF(E84=3,14,0))+(IF(T84="yes",2,0))+(IF(J84&lt;2,2,0))+(IF(U84="yes",3,0))+(IF(V84="hospital",3,0))+(IF(V84="ICU",6,0))+(IF(S84&gt;29,4,0))+(IF(W84="yes",9,0))+(IF(X84="yes",2,0))+(IF(AA84="yes",5,0))+(IF(AB84="yes",6,0))+(IF(Z84="yes",3,0))</f>
        <v>4</v>
      </c>
      <c r="CG84" s="29">
        <f>EXP((IF(39&lt;AX84&lt;50,0.154,0))+(IF(49&lt;AX84&lt;60,0.274,0))+(IF(59&lt;AX84&lt;70,0.424,0))+(IF(AX84&gt;69,0.501,0))+(IF(BD84="anoxia",0.079,0))+(IF(BD84="Cerebrovascular",0.145,0))+(IF(BD84="other",0.184,0))+(IF(BB84="African",0.176,0))+(IF(BB84="Other",0.126,0))+(IF(AY84="DCD",0.411,0))+(IF(AZ84="other",0.422,0))+(0.066*((170-BJ84)/10)+(IF(BE84="regional",0.105,0.244))+(0.01*(CQ84/60))))</f>
        <v>2.0674859108989434</v>
      </c>
      <c r="CH84">
        <v>31</v>
      </c>
      <c r="CI84">
        <v>7</v>
      </c>
      <c r="CJ84" s="41" t="s">
        <v>197</v>
      </c>
      <c r="CK84" s="41" t="s">
        <v>197</v>
      </c>
      <c r="CL84" s="41" t="s">
        <v>197</v>
      </c>
      <c r="CM84" s="41" t="s">
        <v>197</v>
      </c>
      <c r="CN84">
        <v>19</v>
      </c>
      <c r="CO84" t="s">
        <v>196</v>
      </c>
      <c r="CP84">
        <v>30</v>
      </c>
      <c r="CQ84" s="28">
        <v>392</v>
      </c>
      <c r="CR84">
        <f t="shared" si="30"/>
        <v>19</v>
      </c>
      <c r="CS84">
        <f t="shared" si="31"/>
        <v>50</v>
      </c>
      <c r="CT84">
        <f t="shared" si="32"/>
        <v>411</v>
      </c>
      <c r="CU84" s="26">
        <v>0</v>
      </c>
      <c r="CV84" s="26">
        <v>1500</v>
      </c>
      <c r="CW84" s="26">
        <v>7500</v>
      </c>
      <c r="CX84" s="26">
        <v>1000</v>
      </c>
      <c r="CY84" s="26">
        <v>385</v>
      </c>
      <c r="CZ84" s="26">
        <v>0.9</v>
      </c>
      <c r="DA84" s="26">
        <v>12</v>
      </c>
      <c r="DB84" s="26">
        <v>87</v>
      </c>
      <c r="DC84" s="26">
        <v>80</v>
      </c>
      <c r="DD84" s="28">
        <f t="shared" si="33"/>
        <v>8.0459770114942586</v>
      </c>
      <c r="DE84" s="26"/>
      <c r="DF84" t="str">
        <f t="shared" si="34"/>
        <v>no</v>
      </c>
      <c r="DG84" t="s">
        <v>533</v>
      </c>
      <c r="DH84">
        <v>21.2</v>
      </c>
      <c r="DI84">
        <v>13</v>
      </c>
      <c r="DJ84">
        <v>15.9</v>
      </c>
      <c r="DK84" t="s">
        <v>197</v>
      </c>
      <c r="DL84" t="s">
        <v>197</v>
      </c>
      <c r="DM84" t="s">
        <v>197</v>
      </c>
      <c r="DN84" t="s">
        <v>197</v>
      </c>
      <c r="DO84">
        <v>1600</v>
      </c>
      <c r="DP84" s="29">
        <f>((DO84/1000)*100)/F84</f>
        <v>1.9047619047619047</v>
      </c>
      <c r="DQ84" s="41">
        <v>1243</v>
      </c>
      <c r="DR84" s="41">
        <v>474</v>
      </c>
      <c r="DS84" s="41">
        <v>8</v>
      </c>
      <c r="DT84" s="41">
        <v>1.42</v>
      </c>
      <c r="DU84" s="41">
        <v>0.98</v>
      </c>
      <c r="DV84" s="41">
        <v>1.05</v>
      </c>
      <c r="DW84" t="str">
        <f t="shared" si="35"/>
        <v>no</v>
      </c>
      <c r="DX84" t="str">
        <f t="shared" si="23"/>
        <v>no</v>
      </c>
      <c r="DY84" t="str">
        <f>IF(OR(DV84&gt;M84*2.9, DV84 &gt; 3.9, FD84="yes"), "3", IF(DV84&gt;M84*1.9, "2", IF(OR(DV84&gt;M84*1.4, DV84&gt;(M84+0.2)), "1", "no")))</f>
        <v>no</v>
      </c>
      <c r="DZ84" s="41" t="s">
        <v>181</v>
      </c>
      <c r="EA84" s="41" t="s">
        <v>197</v>
      </c>
      <c r="EB84" s="41" t="s">
        <v>184</v>
      </c>
      <c r="EC84" s="41">
        <v>1000</v>
      </c>
      <c r="ED84" s="41" t="s">
        <v>198</v>
      </c>
      <c r="EE84" s="41">
        <v>10.8</v>
      </c>
      <c r="EF84" s="41">
        <v>6</v>
      </c>
      <c r="EG84" s="41">
        <v>6.3</v>
      </c>
      <c r="EH84" s="41">
        <v>8.6999999999999993</v>
      </c>
      <c r="EI84" s="41">
        <v>5.8</v>
      </c>
      <c r="EJ84" s="41">
        <v>5.4</v>
      </c>
      <c r="EK84" s="41">
        <v>9</v>
      </c>
      <c r="EL84" s="41">
        <v>6.3</v>
      </c>
      <c r="EM84" s="41">
        <v>11.1</v>
      </c>
      <c r="EN84" s="41">
        <v>7.4</v>
      </c>
      <c r="EO84" s="41">
        <v>9.6</v>
      </c>
      <c r="EP84" s="41">
        <v>5.8</v>
      </c>
      <c r="EQ84" s="41" t="b">
        <v>0</v>
      </c>
      <c r="ER84" s="41" t="b">
        <v>0</v>
      </c>
      <c r="ES84" s="30">
        <f t="shared" si="36"/>
        <v>7.4285714285714288</v>
      </c>
      <c r="ET84" s="30">
        <f t="shared" si="37"/>
        <v>7.68</v>
      </c>
      <c r="EU84" s="30">
        <f t="shared" si="38"/>
        <v>7.6833333333333327</v>
      </c>
      <c r="EV84" s="30" t="s">
        <v>181</v>
      </c>
      <c r="EW84" t="s">
        <v>197</v>
      </c>
      <c r="EX84" t="s">
        <v>197</v>
      </c>
      <c r="EY84" s="30" t="s">
        <v>197</v>
      </c>
      <c r="EZ84" s="30" t="s">
        <v>181</v>
      </c>
      <c r="FA84" s="30" t="s">
        <v>181</v>
      </c>
      <c r="FB84" s="34">
        <v>2</v>
      </c>
      <c r="FC84" s="30" t="s">
        <v>181</v>
      </c>
      <c r="FD84" s="30" t="s">
        <v>181</v>
      </c>
      <c r="FE84" s="30" t="s">
        <v>534</v>
      </c>
      <c r="FF84">
        <v>1</v>
      </c>
      <c r="FG84" s="30" t="s">
        <v>181</v>
      </c>
      <c r="FH84" s="30" t="s">
        <v>197</v>
      </c>
      <c r="FI84" s="30" t="s">
        <v>197</v>
      </c>
      <c r="FJ84" s="30" t="s">
        <v>181</v>
      </c>
      <c r="FK84" s="30" t="s">
        <v>181</v>
      </c>
      <c r="FL84" s="30" t="s">
        <v>181</v>
      </c>
      <c r="FM84" s="30" t="s">
        <v>181</v>
      </c>
      <c r="FN84" s="30" t="s">
        <v>181</v>
      </c>
      <c r="FO84" s="30" t="s">
        <v>181</v>
      </c>
      <c r="FP84" s="30" t="s">
        <v>181</v>
      </c>
      <c r="FQ84" s="30" t="s">
        <v>181</v>
      </c>
      <c r="FR84">
        <v>22</v>
      </c>
      <c r="FS84" s="30" t="s">
        <v>535</v>
      </c>
      <c r="FT84" s="39" t="s">
        <v>184</v>
      </c>
      <c r="FU84">
        <f t="shared" si="39"/>
        <v>0</v>
      </c>
      <c r="FV84">
        <f t="shared" si="40"/>
        <v>1</v>
      </c>
      <c r="FW84" s="43"/>
    </row>
    <row r="85" spans="1:179" ht="15.5" x14ac:dyDescent="0.35">
      <c r="A85" s="26">
        <v>2901</v>
      </c>
      <c r="B85" t="s">
        <v>200</v>
      </c>
      <c r="C85" t="s">
        <v>201</v>
      </c>
      <c r="D85" s="28">
        <v>58.44166666666667</v>
      </c>
      <c r="E85" s="28">
        <v>1</v>
      </c>
      <c r="F85">
        <v>77</v>
      </c>
      <c r="G85">
        <v>167</v>
      </c>
      <c r="H85" s="28">
        <f t="shared" si="24"/>
        <v>27.609451755172291</v>
      </c>
      <c r="I85" s="29">
        <f t="shared" si="25"/>
        <v>1.8603485642600797</v>
      </c>
      <c r="J85" s="30">
        <v>3.3</v>
      </c>
      <c r="K85" s="41">
        <v>143</v>
      </c>
      <c r="L85" t="s">
        <v>180</v>
      </c>
      <c r="M85" s="29">
        <v>0.8</v>
      </c>
      <c r="N85" s="30">
        <v>1</v>
      </c>
      <c r="O85" s="29">
        <v>1.29</v>
      </c>
      <c r="P85">
        <f t="shared" si="26"/>
        <v>1</v>
      </c>
      <c r="Q85">
        <f t="shared" si="26"/>
        <v>1</v>
      </c>
      <c r="R85">
        <f t="shared" si="26"/>
        <v>1.29</v>
      </c>
      <c r="S85" s="31">
        <f>ROUND((6.43+(11.2*LN(IF(R85&lt;1,1,R85)))+(3.78*LN(IF(Q85&lt;1,1,Q85)))+(9.57*LN(IF(U85="yes",4,IF(P85&lt;1,1,P85))))),0)</f>
        <v>9</v>
      </c>
      <c r="T85" t="s">
        <v>181</v>
      </c>
      <c r="U85" t="s">
        <v>181</v>
      </c>
      <c r="V85" t="s">
        <v>182</v>
      </c>
      <c r="W85" t="s">
        <v>181</v>
      </c>
      <c r="X85" t="s">
        <v>181</v>
      </c>
      <c r="Y85" t="s">
        <v>183</v>
      </c>
      <c r="Z85" t="s">
        <v>181</v>
      </c>
      <c r="AA85" t="s">
        <v>181</v>
      </c>
      <c r="AB85" t="s">
        <v>181</v>
      </c>
      <c r="AC85">
        <v>0</v>
      </c>
      <c r="AD85" s="32">
        <v>43200</v>
      </c>
      <c r="AE85">
        <v>493</v>
      </c>
      <c r="AG85">
        <v>0</v>
      </c>
      <c r="AH85" s="27">
        <v>43200</v>
      </c>
      <c r="AI85" s="33">
        <v>493</v>
      </c>
      <c r="AJ85" s="27"/>
      <c r="AK85" t="s">
        <v>273</v>
      </c>
      <c r="AL85" t="s">
        <v>184</v>
      </c>
      <c r="AM85" t="s">
        <v>181</v>
      </c>
      <c r="AN85" t="s">
        <v>181</v>
      </c>
      <c r="AO85" t="s">
        <v>181</v>
      </c>
      <c r="AP85" t="s">
        <v>181</v>
      </c>
      <c r="AQ85" t="s">
        <v>181</v>
      </c>
      <c r="AR85" t="s">
        <v>184</v>
      </c>
      <c r="AS85" t="s">
        <v>181</v>
      </c>
      <c r="AT85" t="s">
        <v>181</v>
      </c>
      <c r="AU85" t="s">
        <v>181</v>
      </c>
      <c r="AV85" t="s">
        <v>181</v>
      </c>
      <c r="AW85" s="27">
        <v>23107</v>
      </c>
      <c r="AX85" s="28">
        <v>53.658333333333331</v>
      </c>
      <c r="AY85" s="28" t="s">
        <v>185</v>
      </c>
      <c r="AZ85" s="28" t="s">
        <v>239</v>
      </c>
      <c r="BA85" s="28" t="s">
        <v>200</v>
      </c>
      <c r="BB85" s="28" t="s">
        <v>187</v>
      </c>
      <c r="BC85" s="28" t="s">
        <v>201</v>
      </c>
      <c r="BD85" s="28" t="s">
        <v>188</v>
      </c>
      <c r="BE85" s="28" t="s">
        <v>202</v>
      </c>
      <c r="BF85" t="s">
        <v>190</v>
      </c>
      <c r="BG85" s="28" t="s">
        <v>181</v>
      </c>
      <c r="BH85" s="28" t="s">
        <v>180</v>
      </c>
      <c r="BI85">
        <v>75</v>
      </c>
      <c r="BJ85" s="28">
        <v>170</v>
      </c>
      <c r="BK85" s="28">
        <f t="shared" si="27"/>
        <v>25.951557093425606</v>
      </c>
      <c r="BL85" s="29">
        <f t="shared" si="28"/>
        <v>1.8635576337190232</v>
      </c>
      <c r="BM85">
        <v>153</v>
      </c>
      <c r="BN85" s="29">
        <v>0.79</v>
      </c>
      <c r="BO85">
        <v>5</v>
      </c>
      <c r="BP85" t="s">
        <v>181</v>
      </c>
      <c r="BQ85">
        <v>0</v>
      </c>
      <c r="BR85" t="s">
        <v>184</v>
      </c>
      <c r="BS85" t="s">
        <v>191</v>
      </c>
      <c r="BT85">
        <v>20</v>
      </c>
      <c r="BU85">
        <v>15</v>
      </c>
      <c r="BV85" t="s">
        <v>208</v>
      </c>
      <c r="BW85">
        <v>20</v>
      </c>
      <c r="BX85">
        <v>0</v>
      </c>
      <c r="BY85" t="s">
        <v>536</v>
      </c>
      <c r="BZ85" t="s">
        <v>417</v>
      </c>
      <c r="CA85" t="s">
        <v>205</v>
      </c>
      <c r="CB85">
        <v>0</v>
      </c>
      <c r="CC85">
        <v>0</v>
      </c>
      <c r="CD85">
        <f t="shared" si="29"/>
        <v>483</v>
      </c>
      <c r="CE85">
        <f>SUM((IF(D85&lt;40.1,0,(IF(D85&gt;60,3,1)))),(IF(S85&lt;15.1,0,IF(15&lt;S85&lt;25.1,6,IF(25&lt;S85&lt;35.1,11,16)))),(IF(E85=1,0,5)),(IF(CQ85&lt;601,0,1)),(IF(AX85&lt;40.1,0,(IF(AX85&gt;60,2,1)))))</f>
        <v>2</v>
      </c>
      <c r="CF85">
        <f>(IF(AX85&gt;70,3,0))+(IF(10&lt;AX85&lt;20,-2,0))+(IF(BD85="Cerebrovascular",2,0))+(IF(BN85&gt;1.5,2,0))+(IF(CQ85&lt;360,-3,0))+(IF(D85&gt;70,4,0))+(IF(H85&gt;35,2,0))+(IF(E85=2,9,0))+(IF(E85=3,14,0))+(IF(T85="yes",2,0))+(IF(J85&lt;2,2,0))+(IF(U85="yes",3,0))+(IF(V85="hospital",3,0))+(IF(V85="ICU",6,0))+(IF(S85&gt;29,4,0))+(IF(W85="yes",9,0))+(IF(X85="yes",2,0))+(IF(AA85="yes",5,0))+(IF(AB85="yes",6,0))+(IF(Z85="yes",3,0))</f>
        <v>2</v>
      </c>
      <c r="CG85" s="29">
        <f>EXP((IF(39&lt;AX85&lt;50,0.154,0))+(IF(49&lt;AX85&lt;60,0.274,0))+(IF(59&lt;AX85&lt;70,0.424,0))+(IF(AX85&gt;69,0.501,0))+(IF(BD85="anoxia",0.079,0))+(IF(BD85="Cerebrovascular",0.145,0))+(IF(BD85="other",0.184,0))+(IF(BB85="African",0.176,0))+(IF(BB85="Other",0.126,0))+(IF(AY85="DCD",0.411,0))+(IF(AZ85="other",0.422,0))+(0.066*((170-BJ85)/10)+(IF(BE85="regional",0.105,0.244))+(0.01*(CQ85/60))))</f>
        <v>1.5880391243159433</v>
      </c>
      <c r="CH85">
        <v>60</v>
      </c>
      <c r="CI85">
        <v>5</v>
      </c>
      <c r="CJ85">
        <v>270</v>
      </c>
      <c r="CK85">
        <v>101</v>
      </c>
      <c r="CL85">
        <v>4</v>
      </c>
      <c r="CM85">
        <v>1</v>
      </c>
      <c r="CN85">
        <v>29</v>
      </c>
      <c r="CO85" t="s">
        <v>196</v>
      </c>
      <c r="CP85">
        <v>36</v>
      </c>
      <c r="CQ85" s="28">
        <f t="shared" ref="CQ85:CQ128" si="46">CH85+CI85+CJ85+CK85+CL85+CM85</f>
        <v>441</v>
      </c>
      <c r="CR85">
        <f t="shared" si="30"/>
        <v>29</v>
      </c>
      <c r="CS85">
        <f t="shared" si="31"/>
        <v>89</v>
      </c>
      <c r="CT85">
        <f t="shared" si="32"/>
        <v>470</v>
      </c>
      <c r="CU85">
        <v>1240</v>
      </c>
      <c r="CV85">
        <v>2000</v>
      </c>
      <c r="CW85">
        <v>5500</v>
      </c>
      <c r="CX85">
        <v>1250</v>
      </c>
      <c r="CY85">
        <v>350</v>
      </c>
      <c r="CZ85">
        <v>2.9</v>
      </c>
      <c r="DA85">
        <v>25</v>
      </c>
      <c r="DB85" s="26">
        <v>63</v>
      </c>
      <c r="DC85" s="26">
        <v>72</v>
      </c>
      <c r="DD85" s="28">
        <f t="shared" si="33"/>
        <v>-14.285714285714292</v>
      </c>
      <c r="DF85" t="str">
        <f t="shared" si="34"/>
        <v>no</v>
      </c>
      <c r="DG85" t="s">
        <v>537</v>
      </c>
      <c r="DH85">
        <v>18.399999999999999</v>
      </c>
      <c r="DI85">
        <v>11.3</v>
      </c>
      <c r="DJ85">
        <v>0.6</v>
      </c>
      <c r="DK85">
        <v>6.1</v>
      </c>
      <c r="DL85">
        <v>5.8</v>
      </c>
      <c r="DM85" t="s">
        <v>197</v>
      </c>
      <c r="DN85" t="s">
        <v>197</v>
      </c>
      <c r="DO85">
        <v>1200</v>
      </c>
      <c r="DP85" s="29">
        <f>((DO85/1000)*100)/F85</f>
        <v>1.5584415584415585</v>
      </c>
      <c r="DQ85">
        <v>4558</v>
      </c>
      <c r="DR85">
        <v>2501</v>
      </c>
      <c r="DS85">
        <v>13.1</v>
      </c>
      <c r="DT85">
        <v>1.1299999999999999</v>
      </c>
      <c r="DU85" s="41">
        <v>1.83</v>
      </c>
      <c r="DV85" s="41">
        <v>1.83</v>
      </c>
      <c r="DW85" t="str">
        <f t="shared" si="35"/>
        <v>yes</v>
      </c>
      <c r="DX85" t="str">
        <f t="shared" si="23"/>
        <v>severe</v>
      </c>
      <c r="DY85" t="str">
        <f>IF(OR(DV85&gt;M85*2.9, DV85 &gt; 3.9, FD85="yes"), "3", IF(DV85&gt;M85*1.9, "2", IF(OR(DV85&gt;M85*1.4, DV85&gt;(M85+0.2)), "1", "no")))</f>
        <v>2</v>
      </c>
      <c r="DZ85" t="s">
        <v>181</v>
      </c>
      <c r="EA85" t="s">
        <v>197</v>
      </c>
      <c r="EB85" t="s">
        <v>184</v>
      </c>
      <c r="EC85">
        <v>1000</v>
      </c>
      <c r="ED85" t="s">
        <v>198</v>
      </c>
      <c r="EE85" t="b">
        <v>0</v>
      </c>
      <c r="EF85">
        <v>12.7</v>
      </c>
      <c r="EG85">
        <v>16.899999999999999</v>
      </c>
      <c r="EH85">
        <v>10.6</v>
      </c>
      <c r="EI85">
        <v>12.7</v>
      </c>
      <c r="EJ85">
        <v>10.3</v>
      </c>
      <c r="EK85">
        <v>13.5</v>
      </c>
      <c r="EL85">
        <v>5.8</v>
      </c>
      <c r="EM85">
        <v>8.6</v>
      </c>
      <c r="EN85">
        <v>8.1</v>
      </c>
      <c r="EO85">
        <v>9.6999999999999993</v>
      </c>
      <c r="EP85">
        <v>9.8000000000000007</v>
      </c>
      <c r="EQ85" t="b">
        <v>0</v>
      </c>
      <c r="ER85" t="b">
        <v>0</v>
      </c>
      <c r="ES85" s="30">
        <f t="shared" si="36"/>
        <v>12.783333333333331</v>
      </c>
      <c r="ET85" s="30">
        <f t="shared" si="37"/>
        <v>11.022222222222219</v>
      </c>
      <c r="EU85" s="30">
        <f t="shared" si="38"/>
        <v>10.790909090909089</v>
      </c>
      <c r="EV85" s="30" t="s">
        <v>181</v>
      </c>
      <c r="EW85" t="s">
        <v>197</v>
      </c>
      <c r="EX85" t="s">
        <v>197</v>
      </c>
      <c r="EY85" s="30" t="s">
        <v>197</v>
      </c>
      <c r="EZ85" s="30" t="s">
        <v>181</v>
      </c>
      <c r="FA85" s="30" t="s">
        <v>181</v>
      </c>
      <c r="FB85" s="34">
        <v>2</v>
      </c>
      <c r="FC85" s="30" t="s">
        <v>184</v>
      </c>
      <c r="FD85" s="30" t="s">
        <v>181</v>
      </c>
      <c r="FE85" s="30" t="s">
        <v>538</v>
      </c>
      <c r="FF85">
        <v>5</v>
      </c>
      <c r="FG85" s="30" t="s">
        <v>181</v>
      </c>
      <c r="FH85" s="30" t="s">
        <v>197</v>
      </c>
      <c r="FI85" s="30" t="s">
        <v>197</v>
      </c>
      <c r="FJ85" s="30" t="s">
        <v>181</v>
      </c>
      <c r="FK85" s="30" t="s">
        <v>181</v>
      </c>
      <c r="FL85" s="30" t="s">
        <v>181</v>
      </c>
      <c r="FM85" s="30" t="s">
        <v>181</v>
      </c>
      <c r="FN85" s="30" t="s">
        <v>181</v>
      </c>
      <c r="FO85" s="30" t="s">
        <v>181</v>
      </c>
      <c r="FP85" s="30" t="s">
        <v>181</v>
      </c>
      <c r="FQ85" s="30" t="s">
        <v>181</v>
      </c>
      <c r="FR85" s="28">
        <v>22</v>
      </c>
      <c r="FS85" s="30" t="s">
        <v>219</v>
      </c>
      <c r="FT85" s="30" t="s">
        <v>181</v>
      </c>
      <c r="FU85">
        <f t="shared" si="39"/>
        <v>1</v>
      </c>
      <c r="FV85">
        <f t="shared" si="40"/>
        <v>1</v>
      </c>
    </row>
    <row r="86" spans="1:179" ht="15.5" x14ac:dyDescent="0.35">
      <c r="A86" s="26">
        <v>2902</v>
      </c>
      <c r="B86" t="s">
        <v>200</v>
      </c>
      <c r="C86" t="s">
        <v>179</v>
      </c>
      <c r="D86" s="28">
        <v>57.49722222222222</v>
      </c>
      <c r="E86" s="28">
        <v>1</v>
      </c>
      <c r="F86">
        <v>90</v>
      </c>
      <c r="G86">
        <v>178</v>
      </c>
      <c r="H86" s="28">
        <f t="shared" si="24"/>
        <v>28.405504355510669</v>
      </c>
      <c r="I86" s="29">
        <f t="shared" si="25"/>
        <v>2.0819672413974581</v>
      </c>
      <c r="J86" s="30">
        <v>1.9</v>
      </c>
      <c r="K86" s="41">
        <v>127</v>
      </c>
      <c r="L86" t="s">
        <v>180</v>
      </c>
      <c r="M86" s="29">
        <v>2.5099999999999998</v>
      </c>
      <c r="N86" s="30">
        <v>7.9</v>
      </c>
      <c r="O86" s="29">
        <v>2.08</v>
      </c>
      <c r="P86">
        <f t="shared" si="26"/>
        <v>2.5099999999999998</v>
      </c>
      <c r="Q86">
        <f t="shared" si="26"/>
        <v>7.9</v>
      </c>
      <c r="R86">
        <f t="shared" si="26"/>
        <v>2.08</v>
      </c>
      <c r="S86" s="31">
        <f t="shared" si="45"/>
        <v>36</v>
      </c>
      <c r="T86" t="s">
        <v>181</v>
      </c>
      <c r="U86" t="s">
        <v>184</v>
      </c>
      <c r="V86" t="s">
        <v>281</v>
      </c>
      <c r="W86" t="s">
        <v>184</v>
      </c>
      <c r="X86" t="s">
        <v>184</v>
      </c>
      <c r="Y86" t="s">
        <v>475</v>
      </c>
      <c r="Z86" t="s">
        <v>181</v>
      </c>
      <c r="AA86" t="s">
        <v>181</v>
      </c>
      <c r="AB86" t="s">
        <v>181</v>
      </c>
      <c r="AC86">
        <v>0</v>
      </c>
      <c r="AD86" s="27">
        <v>43262</v>
      </c>
      <c r="AE86">
        <v>554</v>
      </c>
      <c r="AG86">
        <v>0</v>
      </c>
      <c r="AH86" s="27">
        <v>43262</v>
      </c>
      <c r="AI86" s="33">
        <v>554</v>
      </c>
      <c r="AJ86" s="27"/>
      <c r="AK86" t="s">
        <v>44</v>
      </c>
      <c r="AL86" t="s">
        <v>181</v>
      </c>
      <c r="AM86" t="s">
        <v>181</v>
      </c>
      <c r="AN86" t="s">
        <v>181</v>
      </c>
      <c r="AO86" t="s">
        <v>181</v>
      </c>
      <c r="AP86" t="s">
        <v>181</v>
      </c>
      <c r="AQ86" t="s">
        <v>181</v>
      </c>
      <c r="AR86" t="s">
        <v>181</v>
      </c>
      <c r="AS86" t="s">
        <v>184</v>
      </c>
      <c r="AT86" t="s">
        <v>181</v>
      </c>
      <c r="AU86" t="s">
        <v>181</v>
      </c>
      <c r="AV86" t="s">
        <v>181</v>
      </c>
      <c r="AW86" s="27">
        <v>22050</v>
      </c>
      <c r="AX86" s="28">
        <v>56.555555555555557</v>
      </c>
      <c r="AY86" s="28" t="s">
        <v>185</v>
      </c>
      <c r="AZ86" s="28" t="s">
        <v>186</v>
      </c>
      <c r="BA86" s="28" t="s">
        <v>200</v>
      </c>
      <c r="BB86" s="28" t="s">
        <v>187</v>
      </c>
      <c r="BC86" s="28" t="s">
        <v>179</v>
      </c>
      <c r="BD86" s="28" t="s">
        <v>188</v>
      </c>
      <c r="BE86" s="28" t="s">
        <v>202</v>
      </c>
      <c r="BF86" t="s">
        <v>190</v>
      </c>
      <c r="BG86" s="28" t="s">
        <v>181</v>
      </c>
      <c r="BH86" s="28" t="s">
        <v>180</v>
      </c>
      <c r="BI86">
        <v>86</v>
      </c>
      <c r="BJ86">
        <v>185</v>
      </c>
      <c r="BK86" s="28">
        <f t="shared" si="27"/>
        <v>25.12783053323594</v>
      </c>
      <c r="BL86" s="29">
        <f t="shared" si="28"/>
        <v>2.100040491283973</v>
      </c>
      <c r="BM86">
        <v>151</v>
      </c>
      <c r="BN86" s="29">
        <v>2.75</v>
      </c>
      <c r="BO86">
        <v>2</v>
      </c>
      <c r="BP86" t="s">
        <v>181</v>
      </c>
      <c r="BQ86">
        <v>0</v>
      </c>
      <c r="BR86" t="s">
        <v>184</v>
      </c>
      <c r="BS86" t="s">
        <v>249</v>
      </c>
      <c r="BT86">
        <v>0</v>
      </c>
      <c r="BU86">
        <v>0</v>
      </c>
      <c r="BV86" t="s">
        <v>192</v>
      </c>
      <c r="BW86">
        <v>2</v>
      </c>
      <c r="BX86">
        <v>0</v>
      </c>
      <c r="BY86" t="s">
        <v>539</v>
      </c>
      <c r="BZ86" t="s">
        <v>419</v>
      </c>
      <c r="CA86" t="s">
        <v>540</v>
      </c>
      <c r="CB86">
        <v>0</v>
      </c>
      <c r="CC86">
        <v>0</v>
      </c>
      <c r="CD86">
        <f t="shared" si="29"/>
        <v>2036</v>
      </c>
      <c r="CE86">
        <f>SUM((IF(D86&lt;40.1,0,(IF(D86&gt;60,3,1)))),(IF(S86&lt;15.1,0,IF(15&lt;S86&lt;25.1,6,IF(25&lt;S86&lt;35.1,11,16)))),(IF(E86=1,0,5)),(IF(CQ86&lt;601,0,1)),(IF(AX86&lt;40.1,0,(IF(AX86&gt;60,2,1)))))</f>
        <v>18</v>
      </c>
      <c r="CF86">
        <f>(IF(AX86&gt;70,3,0))+(IF(10&lt;AX86&lt;20,-2,0))+(IF(BD86="Cerebrovascular",2,0))+(IF(BN86&gt;1.5,2,0))+(IF(CQ86&lt;360,-3,0))+(IF(D86&gt;70,4,0))+(IF(H86&gt;35,2,0))+(IF(E86=2,9,0))+(IF(E86=3,14,0))+(IF(T86="yes",2,0))+(IF(J86&lt;2,2,0))+(IF(U86="yes",3,0))+(IF(V86="hospital",3,0))+(IF(V86="ICU",6,0))+(IF(S86&gt;29,4,0))+(IF(W86="yes",9,0))+(IF(X86="yes",2,0))+(IF(AA86="yes",5,0))+(IF(AB86="yes",6,0))+(IF(Z86="yes",3,0))</f>
        <v>30</v>
      </c>
      <c r="CG86" s="29">
        <f>EXP((IF(39&lt;AX86&lt;50,0.154,0))+(IF(49&lt;AX86&lt;60,0.274,0))+(IF(59&lt;AX86&lt;70,0.424,0))+(IF(AX86&gt;69,0.501,0))+(IF(BD86="anoxia",0.079,0))+(IF(BD86="Cerebrovascular",0.145,0))+(IF(BD86="other",0.184,0))+(IF(BB86="African",0.176,0))+(IF(BB86="Other",0.126,0))+(IF(AY86="DCD",0.411,0))+(IF(AZ86="other",0.422,0))+(0.066*((170-BJ86)/10)+(IF(BE86="regional",0.105,0.244))+(0.01*(CQ86/60))))</f>
        <v>1.4381151510718237</v>
      </c>
      <c r="CH86">
        <v>50</v>
      </c>
      <c r="CI86">
        <v>10</v>
      </c>
      <c r="CJ86">
        <v>210</v>
      </c>
      <c r="CK86">
        <v>140</v>
      </c>
      <c r="CL86">
        <v>5</v>
      </c>
      <c r="CM86">
        <v>25</v>
      </c>
      <c r="CN86">
        <v>23</v>
      </c>
      <c r="CO86" t="s">
        <v>196</v>
      </c>
      <c r="CP86">
        <v>23</v>
      </c>
      <c r="CQ86" s="28">
        <f t="shared" si="46"/>
        <v>440</v>
      </c>
      <c r="CR86">
        <f t="shared" si="30"/>
        <v>23</v>
      </c>
      <c r="CS86">
        <f t="shared" si="31"/>
        <v>73</v>
      </c>
      <c r="CT86">
        <f t="shared" si="32"/>
        <v>463</v>
      </c>
      <c r="CU86">
        <v>2000</v>
      </c>
      <c r="CV86">
        <v>3000</v>
      </c>
      <c r="CW86">
        <v>4500</v>
      </c>
      <c r="CX86">
        <v>1750</v>
      </c>
      <c r="CY86">
        <v>477</v>
      </c>
      <c r="CZ86">
        <v>3.2</v>
      </c>
      <c r="DA86">
        <v>13</v>
      </c>
      <c r="DB86" s="26">
        <v>50</v>
      </c>
      <c r="DC86" s="26">
        <v>73</v>
      </c>
      <c r="DD86" s="28">
        <f t="shared" si="33"/>
        <v>-46</v>
      </c>
      <c r="DF86" t="str">
        <f t="shared" si="34"/>
        <v>no</v>
      </c>
      <c r="DG86" t="s">
        <v>541</v>
      </c>
      <c r="DH86">
        <v>17.8</v>
      </c>
      <c r="DI86">
        <v>10.5</v>
      </c>
      <c r="DJ86">
        <v>0.3</v>
      </c>
      <c r="DK86">
        <v>5.0999999999999996</v>
      </c>
      <c r="DL86">
        <v>2.2999999999999998</v>
      </c>
      <c r="DM86" t="s">
        <v>197</v>
      </c>
      <c r="DN86" t="s">
        <v>197</v>
      </c>
      <c r="DO86">
        <v>1710</v>
      </c>
      <c r="DP86" s="29">
        <f>((DO86/1000)*100)/F86</f>
        <v>1.9</v>
      </c>
      <c r="DQ86">
        <v>972</v>
      </c>
      <c r="DR86">
        <v>796</v>
      </c>
      <c r="DS86">
        <v>11.8</v>
      </c>
      <c r="DT86">
        <v>1.25</v>
      </c>
      <c r="DU86" s="41">
        <v>3.08</v>
      </c>
      <c r="DV86" s="41">
        <v>3.08</v>
      </c>
      <c r="DW86" t="str">
        <f t="shared" si="35"/>
        <v>yes</v>
      </c>
      <c r="DX86" s="26" t="s">
        <v>192</v>
      </c>
      <c r="DY86" t="str">
        <f>IF(OR(DV86&gt;M86*2.9, DV86 &gt; 3.9, FD86="yes"), "3", IF(DV86&gt;M86*1.9, "2", IF(OR(DV86&gt;M86*1.4, DV86&gt;(M86+0.2)), "1", "no")))</f>
        <v>3</v>
      </c>
      <c r="DZ86" t="s">
        <v>184</v>
      </c>
      <c r="EA86" t="s">
        <v>263</v>
      </c>
      <c r="EB86" t="s">
        <v>184</v>
      </c>
      <c r="EC86">
        <v>1000</v>
      </c>
      <c r="ED86" t="s">
        <v>198</v>
      </c>
      <c r="EE86" t="b">
        <v>0</v>
      </c>
      <c r="EF86" t="b">
        <v>0</v>
      </c>
      <c r="EG86" t="b">
        <v>0</v>
      </c>
      <c r="EH86" t="b">
        <v>0</v>
      </c>
      <c r="EI86" t="b">
        <v>0</v>
      </c>
      <c r="EJ86" t="b">
        <v>0</v>
      </c>
      <c r="EK86">
        <v>2.6</v>
      </c>
      <c r="EL86">
        <v>8.6999999999999993</v>
      </c>
      <c r="EM86">
        <v>10.6</v>
      </c>
      <c r="EN86">
        <v>4.8</v>
      </c>
      <c r="EO86">
        <v>3.1</v>
      </c>
      <c r="EP86">
        <v>4.7</v>
      </c>
      <c r="EQ86">
        <v>9.8000000000000007</v>
      </c>
      <c r="ER86">
        <v>10.1</v>
      </c>
      <c r="ES86" s="30">
        <f t="shared" si="36"/>
        <v>2.6</v>
      </c>
      <c r="ET86" s="30">
        <f t="shared" si="37"/>
        <v>6.6749999999999998</v>
      </c>
      <c r="EU86" s="30">
        <f t="shared" si="38"/>
        <v>6.8</v>
      </c>
      <c r="EV86" s="30" t="s">
        <v>181</v>
      </c>
      <c r="EW86" t="s">
        <v>197</v>
      </c>
      <c r="EX86" t="s">
        <v>197</v>
      </c>
      <c r="EY86" s="30" t="s">
        <v>197</v>
      </c>
      <c r="EZ86" s="30" t="s">
        <v>184</v>
      </c>
      <c r="FA86" s="30" t="s">
        <v>181</v>
      </c>
      <c r="FB86" s="34" t="s">
        <v>217</v>
      </c>
      <c r="FC86" s="30" t="s">
        <v>184</v>
      </c>
      <c r="FD86" s="30" t="s">
        <v>184</v>
      </c>
      <c r="FE86" s="30" t="s">
        <v>542</v>
      </c>
      <c r="FF86">
        <v>17</v>
      </c>
      <c r="FG86" s="30" t="s">
        <v>184</v>
      </c>
      <c r="FH86">
        <v>8</v>
      </c>
      <c r="FI86">
        <v>3</v>
      </c>
      <c r="FJ86" s="30" t="s">
        <v>184</v>
      </c>
      <c r="FK86" s="30" t="s">
        <v>181</v>
      </c>
      <c r="FL86" s="30" t="s">
        <v>181</v>
      </c>
      <c r="FM86" s="30" t="s">
        <v>181</v>
      </c>
      <c r="FN86" s="30" t="s">
        <v>181</v>
      </c>
      <c r="FO86" s="30" t="s">
        <v>181</v>
      </c>
      <c r="FP86" s="30" t="s">
        <v>181</v>
      </c>
      <c r="FQ86" s="30" t="s">
        <v>181</v>
      </c>
      <c r="FR86">
        <v>96</v>
      </c>
      <c r="FS86" t="s">
        <v>219</v>
      </c>
      <c r="FT86" s="30" t="s">
        <v>181</v>
      </c>
      <c r="FU86">
        <f t="shared" si="39"/>
        <v>1</v>
      </c>
      <c r="FV86">
        <f t="shared" si="40"/>
        <v>1</v>
      </c>
    </row>
    <row r="87" spans="1:179" ht="15.5" x14ac:dyDescent="0.35">
      <c r="A87" s="26">
        <v>2903</v>
      </c>
      <c r="B87" t="s">
        <v>200</v>
      </c>
      <c r="C87" t="s">
        <v>179</v>
      </c>
      <c r="D87" s="28">
        <v>57.611111111111114</v>
      </c>
      <c r="E87" s="28">
        <v>1</v>
      </c>
      <c r="F87">
        <v>70</v>
      </c>
      <c r="G87">
        <v>177</v>
      </c>
      <c r="H87" s="28">
        <f t="shared" si="24"/>
        <v>22.343515592581952</v>
      </c>
      <c r="I87" s="29">
        <f t="shared" si="25"/>
        <v>1.8634322556783456</v>
      </c>
      <c r="J87" s="30">
        <v>3.5</v>
      </c>
      <c r="K87" s="41">
        <v>136</v>
      </c>
      <c r="L87" t="s">
        <v>180</v>
      </c>
      <c r="M87" s="29">
        <v>1.58</v>
      </c>
      <c r="N87" s="30">
        <v>2.5</v>
      </c>
      <c r="O87" s="29">
        <v>1.5</v>
      </c>
      <c r="P87">
        <f t="shared" si="26"/>
        <v>1.58</v>
      </c>
      <c r="Q87">
        <f t="shared" si="26"/>
        <v>2.5</v>
      </c>
      <c r="R87">
        <f t="shared" si="26"/>
        <v>1.5</v>
      </c>
      <c r="S87" s="31">
        <f>ROUND((6.43+(11.2*LN(IF(R87&lt;1,1,R87)))+(3.78*LN(IF(Q87&lt;1,1,Q87)))+(9.57*LN(IF(U87="yes",4,IF(P87&lt;1,1,P87))))),0)</f>
        <v>19</v>
      </c>
      <c r="T87" t="s">
        <v>184</v>
      </c>
      <c r="U87" t="s">
        <v>181</v>
      </c>
      <c r="V87" t="s">
        <v>182</v>
      </c>
      <c r="W87" t="s">
        <v>181</v>
      </c>
      <c r="X87" t="s">
        <v>184</v>
      </c>
      <c r="Y87" t="s">
        <v>183</v>
      </c>
      <c r="Z87" t="s">
        <v>181</v>
      </c>
      <c r="AA87" t="s">
        <v>181</v>
      </c>
      <c r="AB87" t="s">
        <v>181</v>
      </c>
      <c r="AC87">
        <v>0</v>
      </c>
      <c r="AD87" s="27">
        <v>43270</v>
      </c>
      <c r="AE87">
        <v>562</v>
      </c>
      <c r="AG87">
        <v>0</v>
      </c>
      <c r="AH87" s="27">
        <v>43270</v>
      </c>
      <c r="AI87" s="33">
        <v>562</v>
      </c>
      <c r="AJ87" s="27"/>
      <c r="AK87" t="s">
        <v>233</v>
      </c>
      <c r="AL87" t="s">
        <v>184</v>
      </c>
      <c r="AM87" t="s">
        <v>184</v>
      </c>
      <c r="AN87" t="s">
        <v>181</v>
      </c>
      <c r="AO87" t="s">
        <v>181</v>
      </c>
      <c r="AP87" t="s">
        <v>181</v>
      </c>
      <c r="AQ87" t="s">
        <v>181</v>
      </c>
      <c r="AR87" t="s">
        <v>181</v>
      </c>
      <c r="AS87" t="s">
        <v>181</v>
      </c>
      <c r="AT87" t="s">
        <v>181</v>
      </c>
      <c r="AU87" t="s">
        <v>181</v>
      </c>
      <c r="AV87" t="s">
        <v>181</v>
      </c>
      <c r="AW87" s="27">
        <v>30591</v>
      </c>
      <c r="AX87" s="28">
        <v>33.172222222222224</v>
      </c>
      <c r="AY87" s="28" t="s">
        <v>185</v>
      </c>
      <c r="AZ87" s="28" t="s">
        <v>186</v>
      </c>
      <c r="BA87" s="28" t="s">
        <v>178</v>
      </c>
      <c r="BB87" s="28" t="s">
        <v>187</v>
      </c>
      <c r="BC87" s="28" t="s">
        <v>179</v>
      </c>
      <c r="BD87" s="28" t="s">
        <v>220</v>
      </c>
      <c r="BE87" s="28" t="s">
        <v>189</v>
      </c>
      <c r="BF87" t="s">
        <v>190</v>
      </c>
      <c r="BG87" s="28" t="s">
        <v>181</v>
      </c>
      <c r="BH87" s="28" t="s">
        <v>180</v>
      </c>
      <c r="BI87">
        <v>70</v>
      </c>
      <c r="BJ87">
        <v>165</v>
      </c>
      <c r="BK87" s="28">
        <f t="shared" si="27"/>
        <v>25.711662075298438</v>
      </c>
      <c r="BL87" s="29">
        <f t="shared" si="28"/>
        <v>1.7709604002911536</v>
      </c>
      <c r="BM87">
        <v>154</v>
      </c>
      <c r="BN87" s="29">
        <v>0.7</v>
      </c>
      <c r="BO87">
        <v>9</v>
      </c>
      <c r="BP87" t="s">
        <v>181</v>
      </c>
      <c r="BQ87">
        <v>0</v>
      </c>
      <c r="BR87" t="s">
        <v>184</v>
      </c>
      <c r="BS87" t="s">
        <v>249</v>
      </c>
      <c r="BT87">
        <v>0</v>
      </c>
      <c r="BU87">
        <v>5</v>
      </c>
      <c r="BV87" t="s">
        <v>192</v>
      </c>
      <c r="BW87">
        <v>2</v>
      </c>
      <c r="BX87">
        <v>0</v>
      </c>
      <c r="BY87" t="s">
        <v>543</v>
      </c>
      <c r="BZ87" t="s">
        <v>332</v>
      </c>
      <c r="CA87" t="s">
        <v>205</v>
      </c>
      <c r="CB87">
        <v>0</v>
      </c>
      <c r="CC87">
        <v>0</v>
      </c>
      <c r="CD87">
        <f t="shared" si="29"/>
        <v>630</v>
      </c>
      <c r="CE87">
        <f>SUM((IF(D87&lt;40.1,0,(IF(D87&gt;60,3,1)))),(IF(S87&lt;15.1,0,IF(15&lt;S87&lt;25.1,6,IF(25&lt;S87&lt;35.1,11,16)))),(IF(E87=1,0,5)),(IF(CQ87&lt;601,0,1)),(IF(AX87&lt;40.1,0,(IF(AX87&gt;60,2,1)))))</f>
        <v>17</v>
      </c>
      <c r="CF87">
        <f>(IF(AX87&gt;70,3,0))+(IF(10&lt;AX87&lt;20,-2,0))+(IF(BD87="Cerebrovascular",2,0))+(IF(BN87&gt;1.5,2,0))+(IF(CQ87&lt;360,-3,0))+(IF(D87&gt;70,4,0))+(IF(H87&gt;35,2,0))+(IF(E87=2,9,0))+(IF(E87=3,14,0))+(IF(T87="yes",2,0))+(IF(J87&lt;2,2,0))+(IF(U87="yes",3,0))+(IF(V87="hospital",3,0))+(IF(V87="ICU",6,0))+(IF(S87&gt;29,4,0))+(IF(W87="yes",9,0))+(IF(X87="yes",2,0))+(IF(AA87="yes",5,0))+(IF(AB87="yes",6,0))+(IF(Z87="yes",3,0))</f>
        <v>1</v>
      </c>
      <c r="CG87" s="29">
        <f>EXP((IF(39&lt;AX87&lt;50,0.154,0))+(IF(49&lt;AX87&lt;60,0.274,0))+(IF(59&lt;AX87&lt;70,0.424,0))+(IF(AX87&gt;69,0.501,0))+(IF(BD87="anoxia",0.079,0))+(IF(BD87="Cerebrovascular",0.145,0))+(IF(BD87="other",0.184,0))+(IF(BB87="African",0.176,0))+(IF(BB87="Other",0.126,0))+(IF(AY87="DCD",0.411,0))+(IF(AZ87="other",0.422,0))+(0.066*((170-BJ87)/10)+(IF(BE87="regional",0.105,0.244))+(0.01*(CQ87/60))))</f>
        <v>1.1998141462410823</v>
      </c>
      <c r="CH87">
        <v>35</v>
      </c>
      <c r="CI87">
        <v>10</v>
      </c>
      <c r="CJ87">
        <v>65</v>
      </c>
      <c r="CK87">
        <v>75</v>
      </c>
      <c r="CL87">
        <v>60</v>
      </c>
      <c r="CM87">
        <v>20</v>
      </c>
      <c r="CN87">
        <v>26</v>
      </c>
      <c r="CO87" t="s">
        <v>196</v>
      </c>
      <c r="CP87">
        <v>29</v>
      </c>
      <c r="CQ87" s="28">
        <f t="shared" si="46"/>
        <v>265</v>
      </c>
      <c r="CR87">
        <f t="shared" si="30"/>
        <v>26</v>
      </c>
      <c r="CS87">
        <f t="shared" si="31"/>
        <v>61</v>
      </c>
      <c r="CT87">
        <f t="shared" si="32"/>
        <v>291</v>
      </c>
      <c r="CU87">
        <v>4280</v>
      </c>
      <c r="CV87">
        <v>5000</v>
      </c>
      <c r="CW87">
        <v>6000</v>
      </c>
      <c r="CX87">
        <v>3000</v>
      </c>
      <c r="CY87">
        <v>341</v>
      </c>
      <c r="CZ87">
        <v>4.5</v>
      </c>
      <c r="DA87">
        <v>26</v>
      </c>
      <c r="DB87" s="26">
        <v>65</v>
      </c>
      <c r="DC87" s="26">
        <v>57</v>
      </c>
      <c r="DD87" s="28">
        <f t="shared" si="33"/>
        <v>12.307692307692307</v>
      </c>
      <c r="DF87" t="str">
        <f t="shared" si="34"/>
        <v>no</v>
      </c>
      <c r="DG87" t="s">
        <v>544</v>
      </c>
      <c r="DH87" t="s">
        <v>197</v>
      </c>
      <c r="DI87" t="s">
        <v>197</v>
      </c>
      <c r="DJ87">
        <v>2.6</v>
      </c>
      <c r="DK87">
        <v>1.3</v>
      </c>
      <c r="DL87" t="s">
        <v>197</v>
      </c>
      <c r="DM87" t="s">
        <v>197</v>
      </c>
      <c r="DN87" t="s">
        <v>197</v>
      </c>
      <c r="DO87">
        <v>1410</v>
      </c>
      <c r="DP87" s="29">
        <f>((DO87/1000)*100)/F87</f>
        <v>2.0142857142857142</v>
      </c>
      <c r="DQ87">
        <v>528</v>
      </c>
      <c r="DR87">
        <v>371</v>
      </c>
      <c r="DS87">
        <v>6</v>
      </c>
      <c r="DT87">
        <v>0.98</v>
      </c>
      <c r="DU87" s="41">
        <v>2.77</v>
      </c>
      <c r="DV87" s="41">
        <v>2.86</v>
      </c>
      <c r="DW87" t="str">
        <f t="shared" si="35"/>
        <v>no</v>
      </c>
      <c r="DX87" t="str">
        <f t="shared" ref="DX87:DX97" si="47">IF(OR(DQ87&gt;1999,DR87&gt;1999),IF(OR(DQ87&gt;2999,DR87&gt;2999),IF(OR(DS87&gt;9.9,DT87&gt;1.6),"severe","moderate"),"mild"),"no")</f>
        <v>no</v>
      </c>
      <c r="DY87" t="str">
        <f>IF(OR(DV87&gt;M87*2.9, DV87 &gt; 3.9, FD87="yes"), "3", IF(DV87&gt;M87*1.9, "2", IF(OR(DV87&gt;M87*1.4, DV87&gt;(M87+0.2)), "1", "no")))</f>
        <v>1</v>
      </c>
      <c r="DZ87" t="s">
        <v>181</v>
      </c>
      <c r="EA87" t="s">
        <v>197</v>
      </c>
      <c r="EB87" t="s">
        <v>184</v>
      </c>
      <c r="EC87">
        <v>1000</v>
      </c>
      <c r="ED87" t="s">
        <v>198</v>
      </c>
      <c r="EE87" t="b">
        <v>0</v>
      </c>
      <c r="EF87">
        <v>8.1</v>
      </c>
      <c r="EG87">
        <v>7.9</v>
      </c>
      <c r="EH87">
        <v>8.5</v>
      </c>
      <c r="EI87">
        <v>7.3</v>
      </c>
      <c r="EJ87">
        <v>10.199999999999999</v>
      </c>
      <c r="EK87">
        <v>7</v>
      </c>
      <c r="EL87">
        <v>3.1</v>
      </c>
      <c r="EM87">
        <v>7.5</v>
      </c>
      <c r="EN87">
        <v>6.4</v>
      </c>
      <c r="EO87">
        <v>4.5</v>
      </c>
      <c r="EP87" t="b">
        <v>0</v>
      </c>
      <c r="EQ87" t="b">
        <v>0</v>
      </c>
      <c r="ER87" t="b">
        <v>0</v>
      </c>
      <c r="ES87" s="30">
        <f t="shared" si="36"/>
        <v>8.1666666666666661</v>
      </c>
      <c r="ET87" s="30">
        <f t="shared" si="37"/>
        <v>7.333333333333333</v>
      </c>
      <c r="EU87" s="30">
        <f t="shared" si="38"/>
        <v>7.05</v>
      </c>
      <c r="EV87" s="30" t="s">
        <v>181</v>
      </c>
      <c r="EW87" t="s">
        <v>197</v>
      </c>
      <c r="EX87" t="s">
        <v>197</v>
      </c>
      <c r="EY87" s="30" t="s">
        <v>197</v>
      </c>
      <c r="EZ87" s="30" t="s">
        <v>181</v>
      </c>
      <c r="FA87" s="30" t="s">
        <v>181</v>
      </c>
      <c r="FB87" s="34">
        <v>2</v>
      </c>
      <c r="FC87" s="30" t="s">
        <v>181</v>
      </c>
      <c r="FD87" s="30" t="s">
        <v>181</v>
      </c>
      <c r="FE87" s="30" t="s">
        <v>545</v>
      </c>
      <c r="FF87">
        <v>5</v>
      </c>
      <c r="FG87" s="30" t="s">
        <v>181</v>
      </c>
      <c r="FH87" s="30" t="s">
        <v>197</v>
      </c>
      <c r="FI87" s="30" t="s">
        <v>197</v>
      </c>
      <c r="FJ87" s="30" t="s">
        <v>181</v>
      </c>
      <c r="FK87" s="30" t="s">
        <v>181</v>
      </c>
      <c r="FL87" s="30" t="s">
        <v>181</v>
      </c>
      <c r="FM87" s="30" t="s">
        <v>181</v>
      </c>
      <c r="FN87" s="30" t="s">
        <v>181</v>
      </c>
      <c r="FO87" s="30" t="s">
        <v>181</v>
      </c>
      <c r="FP87" s="30" t="s">
        <v>181</v>
      </c>
      <c r="FQ87" s="30" t="s">
        <v>181</v>
      </c>
      <c r="FR87">
        <v>17</v>
      </c>
      <c r="FS87" s="30" t="s">
        <v>546</v>
      </c>
      <c r="FT87" s="30" t="s">
        <v>181</v>
      </c>
      <c r="FU87">
        <f t="shared" si="39"/>
        <v>0</v>
      </c>
      <c r="FV87">
        <f t="shared" si="40"/>
        <v>0</v>
      </c>
    </row>
    <row r="88" spans="1:179" ht="15.5" x14ac:dyDescent="0.35">
      <c r="A88" s="26">
        <v>2904</v>
      </c>
      <c r="B88" t="s">
        <v>200</v>
      </c>
      <c r="C88" t="s">
        <v>179</v>
      </c>
      <c r="D88" s="28">
        <v>60.55</v>
      </c>
      <c r="E88" s="28">
        <v>1</v>
      </c>
      <c r="F88">
        <v>66</v>
      </c>
      <c r="G88">
        <v>180</v>
      </c>
      <c r="H88" s="28">
        <f t="shared" si="24"/>
        <v>20.37037037037037</v>
      </c>
      <c r="I88" s="29">
        <f t="shared" si="25"/>
        <v>1.8396917571042601</v>
      </c>
      <c r="J88" s="30">
        <v>3.9</v>
      </c>
      <c r="K88">
        <v>140</v>
      </c>
      <c r="L88" t="s">
        <v>180</v>
      </c>
      <c r="M88" s="29">
        <v>0.82</v>
      </c>
      <c r="N88" s="30">
        <v>0.5</v>
      </c>
      <c r="O88" s="29">
        <v>1.1299999999999999</v>
      </c>
      <c r="P88">
        <f t="shared" si="26"/>
        <v>1</v>
      </c>
      <c r="Q88">
        <f t="shared" si="26"/>
        <v>1</v>
      </c>
      <c r="R88">
        <f t="shared" si="26"/>
        <v>1.1299999999999999</v>
      </c>
      <c r="S88" s="31">
        <f t="shared" ref="S88:S98" si="48">ROUND((6.43+(11.2*LN(IF(R88&lt;1,1,R88)))+(3.78*LN(IF(Q88&lt;1,1,Q88)))+(9.57*LN(IF(U88="yes",4,IF(P88&lt;1,1,P88))))),0)</f>
        <v>8</v>
      </c>
      <c r="T88" t="s">
        <v>181</v>
      </c>
      <c r="U88" t="s">
        <v>181</v>
      </c>
      <c r="V88" t="s">
        <v>182</v>
      </c>
      <c r="W88" t="s">
        <v>181</v>
      </c>
      <c r="X88" t="s">
        <v>181</v>
      </c>
      <c r="Y88" t="s">
        <v>183</v>
      </c>
      <c r="Z88" t="s">
        <v>181</v>
      </c>
      <c r="AA88" t="s">
        <v>181</v>
      </c>
      <c r="AB88" t="s">
        <v>181</v>
      </c>
      <c r="AC88">
        <v>0</v>
      </c>
      <c r="AD88" s="27">
        <v>43258</v>
      </c>
      <c r="AE88">
        <v>549</v>
      </c>
      <c r="AG88">
        <v>0</v>
      </c>
      <c r="AH88" s="27">
        <v>43258</v>
      </c>
      <c r="AI88" s="33">
        <v>549</v>
      </c>
      <c r="AJ88" s="27"/>
      <c r="AK88" t="s">
        <v>224</v>
      </c>
      <c r="AL88" t="s">
        <v>184</v>
      </c>
      <c r="AM88" t="s">
        <v>184</v>
      </c>
      <c r="AN88" t="s">
        <v>181</v>
      </c>
      <c r="AO88" t="s">
        <v>181</v>
      </c>
      <c r="AP88" t="s">
        <v>184</v>
      </c>
      <c r="AQ88" t="s">
        <v>181</v>
      </c>
      <c r="AR88" t="s">
        <v>181</v>
      </c>
      <c r="AS88" t="s">
        <v>181</v>
      </c>
      <c r="AT88" t="s">
        <v>181</v>
      </c>
      <c r="AU88" t="s">
        <v>181</v>
      </c>
      <c r="AV88" t="s">
        <v>181</v>
      </c>
      <c r="AW88" s="27">
        <v>36179</v>
      </c>
      <c r="AX88" s="28">
        <v>17.877777777777776</v>
      </c>
      <c r="AY88" s="28" t="s">
        <v>185</v>
      </c>
      <c r="AZ88" s="28" t="s">
        <v>186</v>
      </c>
      <c r="BA88" s="28" t="s">
        <v>178</v>
      </c>
      <c r="BB88" s="28" t="s">
        <v>187</v>
      </c>
      <c r="BC88" s="28" t="s">
        <v>179</v>
      </c>
      <c r="BD88" s="28" t="s">
        <v>276</v>
      </c>
      <c r="BE88" s="28" t="s">
        <v>189</v>
      </c>
      <c r="BF88" t="s">
        <v>190</v>
      </c>
      <c r="BG88" s="28" t="s">
        <v>181</v>
      </c>
      <c r="BH88" s="28" t="s">
        <v>180</v>
      </c>
      <c r="BI88">
        <v>50</v>
      </c>
      <c r="BJ88">
        <v>173</v>
      </c>
      <c r="BK88" s="28">
        <f t="shared" si="27"/>
        <v>16.706204684419795</v>
      </c>
      <c r="BL88" s="29">
        <f t="shared" si="28"/>
        <v>1.5885906433621511</v>
      </c>
      <c r="BM88">
        <v>150</v>
      </c>
      <c r="BN88" s="29">
        <v>1.59</v>
      </c>
      <c r="BO88">
        <v>1</v>
      </c>
      <c r="BP88" t="s">
        <v>184</v>
      </c>
      <c r="BQ88">
        <v>60</v>
      </c>
      <c r="BR88" t="s">
        <v>184</v>
      </c>
      <c r="BS88" t="s">
        <v>191</v>
      </c>
      <c r="BT88">
        <v>0</v>
      </c>
      <c r="BU88">
        <v>0</v>
      </c>
      <c r="BV88" t="s">
        <v>192</v>
      </c>
      <c r="BW88">
        <v>1</v>
      </c>
      <c r="BX88">
        <v>0</v>
      </c>
      <c r="BY88" t="s">
        <v>547</v>
      </c>
      <c r="BZ88" t="s">
        <v>548</v>
      </c>
      <c r="CA88" t="s">
        <v>205</v>
      </c>
      <c r="CB88">
        <v>0</v>
      </c>
      <c r="CC88">
        <v>0</v>
      </c>
      <c r="CD88">
        <f t="shared" si="29"/>
        <v>143</v>
      </c>
      <c r="CE88">
        <f>SUM((IF(D88&lt;40.1,0,(IF(D88&gt;60,3,1)))),(IF(S88&lt;15.1,0,IF(15&lt;S88&lt;25.1,6,IF(25&lt;S88&lt;35.1,11,16)))),(IF(E88=1,0,5)),(IF(CQ88&lt;601,0,1)),(IF(AX88&lt;40.1,0,(IF(AX88&gt;60,2,1)))))</f>
        <v>3</v>
      </c>
      <c r="CF88">
        <f>(IF(AX88&gt;70,3,0))+(IF(10&lt;AX88&lt;20,-2,0))+(IF(BD88="Cerebrovascular",2,0))+(IF(BN88&gt;1.5,2,0))+(IF(CQ88&lt;360,-3,0))+(IF(D88&gt;70,4,0))+(IF(H88&gt;35,2,0))+(IF(E88=2,9,0))+(IF(E88=3,14,0))+(IF(T88="yes",2,0))+(IF(J88&lt;2,2,0))+(IF(U88="yes",3,0))+(IF(V88="hospital",3,0))+(IF(V88="ICU",6,0))+(IF(S88&gt;29,4,0))+(IF(W88="yes",9,0))+(IF(X88="yes",2,0))+(IF(AA88="yes",5,0))+(IF(AB88="yes",6,0))+(IF(Z88="yes",3,0))</f>
        <v>2</v>
      </c>
      <c r="CG88" s="29">
        <f>EXP((IF(39&lt;AX88&lt;50,0.154,0))+(IF(49&lt;AX88&lt;60,0.274,0))+(IF(59&lt;AX88&lt;70,0.424,0))+(IF(AX88&gt;69,0.501,0))+(IF(BD88="anoxia",0.079,0))+(IF(BD88="Cerebrovascular",0.145,0))+(IF(BD88="other",0.184,0))+(IF(BB88="African",0.176,0))+(IF(BB88="Other",0.126,0))+(IF(AY88="DCD",0.411,0))+(IF(AZ88="other",0.422,0))+(0.066*((170-BJ88)/10)+(IF(BE88="regional",0.105,0.244))+(0.01*(CQ88/60))))</f>
        <v>1.2552900565879537</v>
      </c>
      <c r="CH88">
        <v>40</v>
      </c>
      <c r="CI88">
        <v>25</v>
      </c>
      <c r="CJ88">
        <v>95</v>
      </c>
      <c r="CK88">
        <v>172</v>
      </c>
      <c r="CL88">
        <v>20</v>
      </c>
      <c r="CM88">
        <v>27</v>
      </c>
      <c r="CN88">
        <v>14</v>
      </c>
      <c r="CO88" t="s">
        <v>196</v>
      </c>
      <c r="CP88">
        <v>12</v>
      </c>
      <c r="CQ88" s="28">
        <f t="shared" si="46"/>
        <v>379</v>
      </c>
      <c r="CR88">
        <f t="shared" si="30"/>
        <v>14</v>
      </c>
      <c r="CS88">
        <f t="shared" si="31"/>
        <v>54</v>
      </c>
      <c r="CT88">
        <f t="shared" si="32"/>
        <v>393</v>
      </c>
      <c r="CU88">
        <v>750</v>
      </c>
      <c r="CV88">
        <v>2000</v>
      </c>
      <c r="CW88">
        <v>7000</v>
      </c>
      <c r="CX88">
        <v>250</v>
      </c>
      <c r="CY88">
        <v>331</v>
      </c>
      <c r="CZ88">
        <v>2.5</v>
      </c>
      <c r="DA88">
        <v>33</v>
      </c>
      <c r="DB88" s="26">
        <v>88</v>
      </c>
      <c r="DC88" s="26">
        <v>88</v>
      </c>
      <c r="DD88" s="28">
        <f t="shared" si="33"/>
        <v>0</v>
      </c>
      <c r="DF88" t="str">
        <f t="shared" si="34"/>
        <v>no</v>
      </c>
      <c r="DG88" t="s">
        <v>549</v>
      </c>
      <c r="DH88">
        <v>17.8</v>
      </c>
      <c r="DI88">
        <v>10.1</v>
      </c>
      <c r="DJ88">
        <v>1</v>
      </c>
      <c r="DK88">
        <v>6.1</v>
      </c>
      <c r="DL88" t="s">
        <v>197</v>
      </c>
      <c r="DM88">
        <v>7.9</v>
      </c>
      <c r="DN88" t="s">
        <v>197</v>
      </c>
      <c r="DO88">
        <v>990</v>
      </c>
      <c r="DP88" s="29">
        <f>((DO88/1000)*100)/F88</f>
        <v>1.5</v>
      </c>
      <c r="DQ88">
        <v>1325</v>
      </c>
      <c r="DR88">
        <v>494</v>
      </c>
      <c r="DS88">
        <v>1.1000000000000001</v>
      </c>
      <c r="DT88">
        <v>1.07</v>
      </c>
      <c r="DU88" s="41">
        <v>1.85</v>
      </c>
      <c r="DV88" s="41">
        <v>1.85</v>
      </c>
      <c r="DW88" t="str">
        <f t="shared" si="35"/>
        <v>no</v>
      </c>
      <c r="DX88" t="str">
        <f t="shared" si="47"/>
        <v>no</v>
      </c>
      <c r="DY88" t="str">
        <f>IF(OR(DV88&gt;M88*2.9, DV88 &gt; 3.9, FD88="yes"), "3", IF(DV88&gt;M88*1.9, "2", IF(OR(DV88&gt;M88*1.4, DV88&gt;(M88+0.2)), "1", "no")))</f>
        <v>2</v>
      </c>
      <c r="DZ88" t="s">
        <v>181</v>
      </c>
      <c r="EA88" t="s">
        <v>197</v>
      </c>
      <c r="EB88" t="s">
        <v>184</v>
      </c>
      <c r="EC88">
        <v>1000</v>
      </c>
      <c r="ED88" t="s">
        <v>198</v>
      </c>
      <c r="EE88" t="b">
        <v>0</v>
      </c>
      <c r="EF88">
        <v>9</v>
      </c>
      <c r="EG88">
        <v>23</v>
      </c>
      <c r="EH88">
        <v>20</v>
      </c>
      <c r="EI88">
        <v>21.6</v>
      </c>
      <c r="EJ88">
        <v>9.8000000000000007</v>
      </c>
      <c r="EK88">
        <v>8</v>
      </c>
      <c r="EL88">
        <v>7.9</v>
      </c>
      <c r="EM88" t="b">
        <v>0</v>
      </c>
      <c r="EN88" t="b">
        <v>0</v>
      </c>
      <c r="EO88" t="b">
        <v>0</v>
      </c>
      <c r="EP88" t="b">
        <v>0</v>
      </c>
      <c r="EQ88" t="b">
        <v>0</v>
      </c>
      <c r="ER88" t="b">
        <v>0</v>
      </c>
      <c r="ES88" s="30">
        <f t="shared" si="36"/>
        <v>15.233333333333333</v>
      </c>
      <c r="ET88" s="30">
        <f t="shared" si="37"/>
        <v>14.185714285714285</v>
      </c>
      <c r="EU88" s="30">
        <f t="shared" si="38"/>
        <v>14.185714285714285</v>
      </c>
      <c r="EV88" s="30" t="s">
        <v>181</v>
      </c>
      <c r="EW88" t="s">
        <v>197</v>
      </c>
      <c r="EX88" t="s">
        <v>197</v>
      </c>
      <c r="EY88" s="30" t="s">
        <v>197</v>
      </c>
      <c r="EZ88" s="30" t="s">
        <v>181</v>
      </c>
      <c r="FA88" s="30" t="s">
        <v>184</v>
      </c>
      <c r="FB88" s="34" t="s">
        <v>237</v>
      </c>
      <c r="FC88" s="30" t="s">
        <v>184</v>
      </c>
      <c r="FD88" s="30" t="s">
        <v>181</v>
      </c>
      <c r="FE88" s="30" t="s">
        <v>550</v>
      </c>
      <c r="FF88">
        <v>5</v>
      </c>
      <c r="FG88" s="30" t="s">
        <v>181</v>
      </c>
      <c r="FH88" s="30" t="s">
        <v>197</v>
      </c>
      <c r="FI88" s="30" t="s">
        <v>197</v>
      </c>
      <c r="FJ88" s="30" t="s">
        <v>181</v>
      </c>
      <c r="FK88" s="30" t="s">
        <v>181</v>
      </c>
      <c r="FL88" s="30" t="s">
        <v>181</v>
      </c>
      <c r="FM88" s="30" t="s">
        <v>181</v>
      </c>
      <c r="FN88" s="30" t="s">
        <v>181</v>
      </c>
      <c r="FO88" s="30" t="s">
        <v>181</v>
      </c>
      <c r="FP88" s="30" t="s">
        <v>181</v>
      </c>
      <c r="FQ88" s="30" t="s">
        <v>181</v>
      </c>
      <c r="FR88">
        <v>9</v>
      </c>
      <c r="FS88" s="30" t="s">
        <v>219</v>
      </c>
      <c r="FT88" s="30" t="s">
        <v>181</v>
      </c>
      <c r="FU88">
        <f t="shared" si="39"/>
        <v>0</v>
      </c>
      <c r="FV88">
        <f t="shared" si="40"/>
        <v>0</v>
      </c>
    </row>
    <row r="89" spans="1:179" ht="15.5" x14ac:dyDescent="0.35">
      <c r="A89" s="26">
        <v>2905</v>
      </c>
      <c r="B89" t="s">
        <v>200</v>
      </c>
      <c r="C89" t="s">
        <v>201</v>
      </c>
      <c r="D89" s="28">
        <v>54.87777777777778</v>
      </c>
      <c r="E89" s="28">
        <v>1</v>
      </c>
      <c r="F89">
        <v>63</v>
      </c>
      <c r="G89">
        <v>156</v>
      </c>
      <c r="H89" s="28">
        <f t="shared" si="24"/>
        <v>25.88757396449704</v>
      </c>
      <c r="I89" s="29">
        <f t="shared" si="25"/>
        <v>1.6259283028903677</v>
      </c>
      <c r="J89" s="30">
        <v>3.3</v>
      </c>
      <c r="K89">
        <v>146</v>
      </c>
      <c r="L89" t="s">
        <v>180</v>
      </c>
      <c r="M89" s="29">
        <v>0.74</v>
      </c>
      <c r="N89" s="30">
        <v>0.5</v>
      </c>
      <c r="O89" s="29">
        <v>1.17</v>
      </c>
      <c r="P89">
        <f t="shared" si="26"/>
        <v>1</v>
      </c>
      <c r="Q89">
        <f t="shared" si="26"/>
        <v>1</v>
      </c>
      <c r="R89">
        <f t="shared" si="26"/>
        <v>1.17</v>
      </c>
      <c r="S89" s="31">
        <f t="shared" si="48"/>
        <v>8</v>
      </c>
      <c r="T89" t="s">
        <v>181</v>
      </c>
      <c r="U89" t="s">
        <v>181</v>
      </c>
      <c r="V89" t="s">
        <v>182</v>
      </c>
      <c r="W89" t="s">
        <v>181</v>
      </c>
      <c r="X89" t="s">
        <v>181</v>
      </c>
      <c r="Y89" t="s">
        <v>183</v>
      </c>
      <c r="Z89" t="s">
        <v>181</v>
      </c>
      <c r="AA89" t="s">
        <v>181</v>
      </c>
      <c r="AB89" t="s">
        <v>181</v>
      </c>
      <c r="AC89">
        <v>0</v>
      </c>
      <c r="AD89" s="32">
        <v>43263</v>
      </c>
      <c r="AE89">
        <v>553</v>
      </c>
      <c r="AG89">
        <v>0</v>
      </c>
      <c r="AH89" s="27">
        <v>43263</v>
      </c>
      <c r="AI89" s="33">
        <v>553</v>
      </c>
      <c r="AJ89" s="27"/>
      <c r="AK89" t="s">
        <v>347</v>
      </c>
      <c r="AL89" t="s">
        <v>184</v>
      </c>
      <c r="AM89" t="s">
        <v>181</v>
      </c>
      <c r="AN89" t="s">
        <v>184</v>
      </c>
      <c r="AO89" t="s">
        <v>181</v>
      </c>
      <c r="AP89" t="s">
        <v>181</v>
      </c>
      <c r="AQ89" t="s">
        <v>181</v>
      </c>
      <c r="AR89" t="s">
        <v>181</v>
      </c>
      <c r="AS89" t="s">
        <v>181</v>
      </c>
      <c r="AT89" t="s">
        <v>181</v>
      </c>
      <c r="AU89" t="s">
        <v>181</v>
      </c>
      <c r="AV89" t="s">
        <v>181</v>
      </c>
      <c r="AW89" s="27">
        <v>10001</v>
      </c>
      <c r="AX89" s="28">
        <v>89.547222222222217</v>
      </c>
      <c r="AY89" s="28" t="s">
        <v>185</v>
      </c>
      <c r="AZ89" s="28" t="s">
        <v>186</v>
      </c>
      <c r="BA89" s="28" t="s">
        <v>178</v>
      </c>
      <c r="BB89" s="28" t="s">
        <v>187</v>
      </c>
      <c r="BC89" s="28" t="s">
        <v>201</v>
      </c>
      <c r="BD89" s="28" t="s">
        <v>188</v>
      </c>
      <c r="BE89" s="28" t="s">
        <v>189</v>
      </c>
      <c r="BF89" t="s">
        <v>190</v>
      </c>
      <c r="BG89" s="28" t="s">
        <v>181</v>
      </c>
      <c r="BH89" s="28" t="s">
        <v>180</v>
      </c>
      <c r="BI89">
        <v>55</v>
      </c>
      <c r="BJ89">
        <v>162</v>
      </c>
      <c r="BK89" s="28">
        <f t="shared" si="27"/>
        <v>20.957171162932479</v>
      </c>
      <c r="BL89" s="29">
        <f t="shared" si="28"/>
        <v>1.5773165211585063</v>
      </c>
      <c r="BM89">
        <v>146</v>
      </c>
      <c r="BN89" s="29">
        <v>0.57999999999999996</v>
      </c>
      <c r="BO89">
        <v>2</v>
      </c>
      <c r="BP89" t="s">
        <v>181</v>
      </c>
      <c r="BQ89">
        <v>0</v>
      </c>
      <c r="BR89" t="s">
        <v>184</v>
      </c>
      <c r="BS89" t="s">
        <v>249</v>
      </c>
      <c r="BT89">
        <v>2</v>
      </c>
      <c r="BU89">
        <v>70</v>
      </c>
      <c r="BV89" t="s">
        <v>203</v>
      </c>
      <c r="BW89">
        <v>10</v>
      </c>
      <c r="BX89">
        <v>0</v>
      </c>
      <c r="BY89" t="s">
        <v>551</v>
      </c>
      <c r="BZ89" t="s">
        <v>181</v>
      </c>
      <c r="CA89" t="s">
        <v>205</v>
      </c>
      <c r="CB89">
        <v>0</v>
      </c>
      <c r="CC89">
        <v>0</v>
      </c>
      <c r="CD89">
        <f t="shared" si="29"/>
        <v>716</v>
      </c>
      <c r="CE89">
        <f>SUM((IF(D89&lt;40.1,0,(IF(D89&gt;60,3,1)))),(IF(S89&lt;15.1,0,IF(15&lt;S89&lt;25.1,6,IF(25&lt;S89&lt;35.1,11,16)))),(IF(E89=1,0,5)),(IF(CQ89&lt;601,0,1)),(IF(AX89&lt;40.1,0,(IF(AX89&gt;60,2,1)))))</f>
        <v>3</v>
      </c>
      <c r="CF89">
        <f>(IF(AX89&gt;70,3,0))+(IF(10&lt;AX89&lt;20,-2,0))+(IF(BD89="Cerebrovascular",2,0))+(IF(BN89&gt;1.5,2,0))+(IF(CQ89&lt;360,-3,0))+(IF(D89&gt;70,4,0))+(IF(H89&gt;35,2,0))+(IF(E89=2,9,0))+(IF(E89=3,14,0))+(IF(T89="yes",2,0))+(IF(J89&lt;2,2,0))+(IF(U89="yes",3,0))+(IF(V89="hospital",3,0))+(IF(V89="ICU",6,0))+(IF(S89&gt;29,4,0))+(IF(W89="yes",9,0))+(IF(X89="yes",2,0))+(IF(AA89="yes",5,0))+(IF(AB89="yes",6,0))+(IF(Z89="yes",3,0))</f>
        <v>5</v>
      </c>
      <c r="CG89" s="29">
        <f>EXP((IF(39&lt;AX89&lt;50,0.154,0))+(IF(49&lt;AX89&lt;60,0.274,0))+(IF(59&lt;AX89&lt;70,0.424,0))+(IF(AX89&gt;69,0.501,0))+(IF(BD89="anoxia",0.079,0))+(IF(BD89="Cerebrovascular",0.145,0))+(IF(BD89="other",0.184,0))+(IF(BB89="African",0.176,0))+(IF(BB89="Other",0.126,0))+(IF(AY89="DCD",0.411,0))+(IF(AZ89="other",0.422,0))+(0.066*((170-BJ89)/10)+(IF(BE89="regional",0.105,0.244))+(0.01*(CQ89/60))))</f>
        <v>2.3788884323039383</v>
      </c>
      <c r="CH89">
        <v>47</v>
      </c>
      <c r="CI89">
        <v>6</v>
      </c>
      <c r="CJ89">
        <v>199</v>
      </c>
      <c r="CK89">
        <v>85</v>
      </c>
      <c r="CL89">
        <v>5</v>
      </c>
      <c r="CM89">
        <v>35</v>
      </c>
      <c r="CN89">
        <v>20</v>
      </c>
      <c r="CO89" t="s">
        <v>196</v>
      </c>
      <c r="CP89">
        <v>20</v>
      </c>
      <c r="CQ89" s="28">
        <f t="shared" si="46"/>
        <v>377</v>
      </c>
      <c r="CR89">
        <f t="shared" si="30"/>
        <v>20</v>
      </c>
      <c r="CS89">
        <f t="shared" si="31"/>
        <v>67</v>
      </c>
      <c r="CT89">
        <f t="shared" si="32"/>
        <v>397</v>
      </c>
      <c r="CU89">
        <v>0</v>
      </c>
      <c r="CV89">
        <v>0</v>
      </c>
      <c r="CW89">
        <v>4500</v>
      </c>
      <c r="CX89">
        <v>1000</v>
      </c>
      <c r="CY89">
        <v>231</v>
      </c>
      <c r="CZ89">
        <v>1.4</v>
      </c>
      <c r="DA89" s="26">
        <v>5</v>
      </c>
      <c r="DB89" s="26">
        <v>94</v>
      </c>
      <c r="DC89" s="26">
        <v>58</v>
      </c>
      <c r="DD89" s="28">
        <f t="shared" si="33"/>
        <v>38.297872340425535</v>
      </c>
      <c r="DE89" s="26"/>
      <c r="DF89" t="str">
        <f t="shared" si="34"/>
        <v>yes</v>
      </c>
      <c r="DG89" t="s">
        <v>181</v>
      </c>
      <c r="DH89">
        <v>14.4</v>
      </c>
      <c r="DI89">
        <v>16.600000000000001</v>
      </c>
      <c r="DJ89">
        <v>0.5</v>
      </c>
      <c r="DK89">
        <v>4.5</v>
      </c>
      <c r="DL89">
        <v>6.3</v>
      </c>
      <c r="DM89">
        <v>14.6</v>
      </c>
      <c r="DN89" t="s">
        <v>197</v>
      </c>
      <c r="DO89">
        <v>1160</v>
      </c>
      <c r="DP89" s="29">
        <f>((DO89/1000)*100)/F89</f>
        <v>1.8412698412698409</v>
      </c>
      <c r="DQ89">
        <v>1112</v>
      </c>
      <c r="DR89">
        <v>618</v>
      </c>
      <c r="DS89">
        <v>3.1</v>
      </c>
      <c r="DT89">
        <v>1.1599999999999999</v>
      </c>
      <c r="DU89" s="41">
        <v>1.64</v>
      </c>
      <c r="DV89" s="41">
        <v>1.72</v>
      </c>
      <c r="DW89" t="str">
        <f t="shared" si="35"/>
        <v>no</v>
      </c>
      <c r="DX89" t="str">
        <f t="shared" si="47"/>
        <v>no</v>
      </c>
      <c r="DY89" t="str">
        <f>IF(OR(DV89&gt;M89*2.9, DV89 &gt; 3.9, FD89="yes"), "3", IF(DV89&gt;M89*1.9, "2", IF(OR(DV89&gt;M89*1.4, DV89&gt;(M89+0.2)), "1", "no")))</f>
        <v>2</v>
      </c>
      <c r="DZ89" t="s">
        <v>181</v>
      </c>
      <c r="EA89" t="s">
        <v>197</v>
      </c>
      <c r="EB89" t="s">
        <v>184</v>
      </c>
      <c r="EC89">
        <v>1000</v>
      </c>
      <c r="ED89" t="s">
        <v>198</v>
      </c>
      <c r="EE89" t="b">
        <v>0</v>
      </c>
      <c r="EF89">
        <v>10.5</v>
      </c>
      <c r="EG89">
        <v>9.8000000000000007</v>
      </c>
      <c r="EH89">
        <v>10.4</v>
      </c>
      <c r="EI89">
        <v>8.5</v>
      </c>
      <c r="EJ89">
        <v>8.8000000000000007</v>
      </c>
      <c r="EK89">
        <v>4</v>
      </c>
      <c r="EL89">
        <v>10.9</v>
      </c>
      <c r="EM89" t="b">
        <v>0</v>
      </c>
      <c r="EN89" t="b">
        <v>0</v>
      </c>
      <c r="EO89" t="b">
        <v>0</v>
      </c>
      <c r="EP89" t="b">
        <v>0</v>
      </c>
      <c r="EQ89" t="b">
        <v>0</v>
      </c>
      <c r="ER89" t="b">
        <v>0</v>
      </c>
      <c r="ES89" s="30">
        <f t="shared" si="36"/>
        <v>8.6666666666666661</v>
      </c>
      <c r="ET89" s="30">
        <f t="shared" si="37"/>
        <v>8.9857142857142858</v>
      </c>
      <c r="EU89" s="30">
        <f t="shared" si="38"/>
        <v>8.9857142857142858</v>
      </c>
      <c r="EV89" s="30" t="s">
        <v>181</v>
      </c>
      <c r="EW89" t="s">
        <v>197</v>
      </c>
      <c r="EX89" t="s">
        <v>197</v>
      </c>
      <c r="EY89" s="30" t="s">
        <v>197</v>
      </c>
      <c r="EZ89" s="30" t="s">
        <v>181</v>
      </c>
      <c r="FA89" s="30" t="s">
        <v>181</v>
      </c>
      <c r="FB89" s="34">
        <v>1</v>
      </c>
      <c r="FC89" s="30" t="s">
        <v>181</v>
      </c>
      <c r="FD89" s="30" t="s">
        <v>181</v>
      </c>
      <c r="FE89" s="30" t="s">
        <v>181</v>
      </c>
      <c r="FF89">
        <v>1</v>
      </c>
      <c r="FG89" s="30" t="s">
        <v>181</v>
      </c>
      <c r="FH89" s="30" t="s">
        <v>197</v>
      </c>
      <c r="FI89" s="30" t="s">
        <v>197</v>
      </c>
      <c r="FJ89" s="30" t="s">
        <v>181</v>
      </c>
      <c r="FK89" s="30" t="s">
        <v>181</v>
      </c>
      <c r="FL89" s="30" t="s">
        <v>181</v>
      </c>
      <c r="FM89" s="30" t="s">
        <v>181</v>
      </c>
      <c r="FN89" s="30" t="s">
        <v>181</v>
      </c>
      <c r="FO89" s="30" t="s">
        <v>181</v>
      </c>
      <c r="FP89" s="30" t="s">
        <v>181</v>
      </c>
      <c r="FQ89" s="30" t="s">
        <v>181</v>
      </c>
      <c r="FR89">
        <v>10</v>
      </c>
      <c r="FS89" s="30" t="s">
        <v>199</v>
      </c>
      <c r="FT89" s="30" t="s">
        <v>181</v>
      </c>
      <c r="FU89">
        <f t="shared" si="39"/>
        <v>0</v>
      </c>
      <c r="FV89">
        <f t="shared" si="40"/>
        <v>0</v>
      </c>
    </row>
    <row r="90" spans="1:179" ht="15.5" x14ac:dyDescent="0.35">
      <c r="A90" s="26">
        <v>2906</v>
      </c>
      <c r="B90" t="s">
        <v>200</v>
      </c>
      <c r="C90" t="s">
        <v>201</v>
      </c>
      <c r="D90" s="28">
        <v>52.388888888888886</v>
      </c>
      <c r="E90" s="28">
        <v>1</v>
      </c>
      <c r="F90">
        <v>77</v>
      </c>
      <c r="G90">
        <v>169</v>
      </c>
      <c r="H90" s="28">
        <f t="shared" si="24"/>
        <v>26.959840341724728</v>
      </c>
      <c r="I90" s="29">
        <f t="shared" si="25"/>
        <v>1.876474826981146</v>
      </c>
      <c r="J90" s="30">
        <v>4.4000000000000004</v>
      </c>
      <c r="K90">
        <v>140</v>
      </c>
      <c r="L90" t="s">
        <v>180</v>
      </c>
      <c r="M90" s="29">
        <v>0.89</v>
      </c>
      <c r="N90" s="30">
        <v>0.6</v>
      </c>
      <c r="O90" s="29">
        <v>1.1599999999999999</v>
      </c>
      <c r="P90">
        <f t="shared" si="26"/>
        <v>1</v>
      </c>
      <c r="Q90">
        <f t="shared" si="26"/>
        <v>1</v>
      </c>
      <c r="R90">
        <f t="shared" si="26"/>
        <v>1.1599999999999999</v>
      </c>
      <c r="S90" s="31">
        <f>ROUND((6.43+(11.2*LN(IF(R90&lt;1,1,R90)))+(3.78*LN(IF(Q90&lt;1,1,Q90)))+(9.57*LN(IF(U90="yes",4,IF(P90&lt;1,1,P90))))),0)</f>
        <v>8</v>
      </c>
      <c r="T90" t="s">
        <v>184</v>
      </c>
      <c r="U90" t="s">
        <v>181</v>
      </c>
      <c r="V90" t="s">
        <v>182</v>
      </c>
      <c r="W90" t="s">
        <v>181</v>
      </c>
      <c r="X90" t="s">
        <v>181</v>
      </c>
      <c r="Y90" t="s">
        <v>183</v>
      </c>
      <c r="Z90" t="s">
        <v>181</v>
      </c>
      <c r="AA90" t="s">
        <v>181</v>
      </c>
      <c r="AB90" t="s">
        <v>181</v>
      </c>
      <c r="AC90">
        <v>0</v>
      </c>
      <c r="AD90" s="27">
        <v>43255</v>
      </c>
      <c r="AE90">
        <v>544</v>
      </c>
      <c r="AG90">
        <v>0</v>
      </c>
      <c r="AH90" s="27">
        <v>43255</v>
      </c>
      <c r="AI90" s="33">
        <v>544</v>
      </c>
      <c r="AJ90" s="27"/>
      <c r="AK90" t="s">
        <v>233</v>
      </c>
      <c r="AL90" t="s">
        <v>184</v>
      </c>
      <c r="AM90" t="s">
        <v>184</v>
      </c>
      <c r="AN90" t="s">
        <v>181</v>
      </c>
      <c r="AO90" t="s">
        <v>181</v>
      </c>
      <c r="AP90" t="s">
        <v>181</v>
      </c>
      <c r="AQ90" t="s">
        <v>181</v>
      </c>
      <c r="AR90" t="s">
        <v>181</v>
      </c>
      <c r="AS90" t="s">
        <v>181</v>
      </c>
      <c r="AT90" t="s">
        <v>181</v>
      </c>
      <c r="AU90" t="s">
        <v>181</v>
      </c>
      <c r="AV90" t="s">
        <v>181</v>
      </c>
      <c r="AW90" s="27">
        <v>14751</v>
      </c>
      <c r="AX90" s="28">
        <v>76.547222222222217</v>
      </c>
      <c r="AY90" s="28" t="s">
        <v>185</v>
      </c>
      <c r="AZ90" s="28" t="s">
        <v>186</v>
      </c>
      <c r="BA90" s="28" t="s">
        <v>178</v>
      </c>
      <c r="BB90" s="28" t="s">
        <v>187</v>
      </c>
      <c r="BC90" s="28" t="s">
        <v>201</v>
      </c>
      <c r="BD90" s="28" t="s">
        <v>188</v>
      </c>
      <c r="BE90" s="28" t="s">
        <v>189</v>
      </c>
      <c r="BF90" t="s">
        <v>190</v>
      </c>
      <c r="BG90" s="28" t="s">
        <v>181</v>
      </c>
      <c r="BH90" s="28" t="s">
        <v>180</v>
      </c>
      <c r="BI90">
        <v>69</v>
      </c>
      <c r="BJ90">
        <v>165</v>
      </c>
      <c r="BK90" s="28">
        <f t="shared" si="27"/>
        <v>25.344352617079888</v>
      </c>
      <c r="BL90" s="29">
        <f t="shared" si="28"/>
        <v>1.7601636453664717</v>
      </c>
      <c r="BM90">
        <v>164</v>
      </c>
      <c r="BN90" s="29">
        <v>0.8</v>
      </c>
      <c r="BO90">
        <v>17</v>
      </c>
      <c r="BP90" t="s">
        <v>181</v>
      </c>
      <c r="BQ90">
        <v>0</v>
      </c>
      <c r="BR90" t="s">
        <v>184</v>
      </c>
      <c r="BS90" t="s">
        <v>225</v>
      </c>
      <c r="BT90">
        <v>0</v>
      </c>
      <c r="BU90">
        <v>80</v>
      </c>
      <c r="BV90" t="s">
        <v>203</v>
      </c>
      <c r="BW90">
        <v>5</v>
      </c>
      <c r="BX90">
        <v>0</v>
      </c>
      <c r="BY90" t="s">
        <v>552</v>
      </c>
      <c r="BZ90" t="s">
        <v>553</v>
      </c>
      <c r="CA90" t="s">
        <v>205</v>
      </c>
      <c r="CB90">
        <v>0</v>
      </c>
      <c r="CC90">
        <v>0</v>
      </c>
      <c r="CD90">
        <f t="shared" si="29"/>
        <v>612</v>
      </c>
      <c r="CE90">
        <f>SUM((IF(D90&lt;40.1,0,(IF(D90&gt;60,3,1)))),(IF(S90&lt;15.1,0,IF(15&lt;S90&lt;25.1,6,IF(25&lt;S90&lt;35.1,11,16)))),(IF(E90=1,0,5)),(IF(CQ90&lt;601,0,1)),(IF(AX90&lt;40.1,0,(IF(AX90&gt;60,2,1)))))</f>
        <v>3</v>
      </c>
      <c r="CF90">
        <f>(IF(AX90&gt;70,3,0))+(IF(10&lt;AX90&lt;20,-2,0))+(IF(BD90="Cerebrovascular",2,0))+(IF(BN90&gt;1.5,2,0))+(IF(CQ90&lt;360,-3,0))+(IF(D90&gt;70,4,0))+(IF(H90&gt;35,2,0))+(IF(E90=2,9,0))+(IF(E90=3,14,0))+(IF(T90="yes",2,0))+(IF(J90&lt;2,2,0))+(IF(U90="yes",3,0))+(IF(V90="hospital",3,0))+(IF(V90="ICU",6,0))+(IF(S90&gt;29,4,0))+(IF(W90="yes",9,0))+(IF(X90="yes",2,0))+(IF(AA90="yes",5,0))+(IF(AB90="yes",6,0))+(IF(Z90="yes",3,0))</f>
        <v>7</v>
      </c>
      <c r="CG90" s="29">
        <f>EXP((IF(39&lt;AX90&lt;50,0.154,0))+(IF(49&lt;AX90&lt;60,0.274,0))+(IF(59&lt;AX90&lt;70,0.424,0))+(IF(AX90&gt;69,0.501,0))+(IF(BD90="anoxia",0.079,0))+(IF(BD90="Cerebrovascular",0.145,0))+(IF(BD90="other",0.184,0))+(IF(BB90="African",0.176,0))+(IF(BB90="Other",0.126,0))+(IF(AY90="DCD",0.411,0))+(IF(AZ90="other",0.422,0))+(0.066*((170-BJ90)/10)+(IF(BE90="regional",0.105,0.244))+(0.01*(CQ90/60))))</f>
        <v>2.3635545866449124</v>
      </c>
      <c r="CH90">
        <v>50</v>
      </c>
      <c r="CI90">
        <v>5</v>
      </c>
      <c r="CJ90">
        <v>235</v>
      </c>
      <c r="CK90">
        <v>124</v>
      </c>
      <c r="CL90">
        <v>8</v>
      </c>
      <c r="CM90">
        <v>35</v>
      </c>
      <c r="CN90">
        <v>23</v>
      </c>
      <c r="CO90" t="s">
        <v>196</v>
      </c>
      <c r="CP90">
        <v>24</v>
      </c>
      <c r="CQ90" s="28">
        <f t="shared" si="46"/>
        <v>457</v>
      </c>
      <c r="CR90">
        <f t="shared" si="30"/>
        <v>23</v>
      </c>
      <c r="CS90">
        <f t="shared" si="31"/>
        <v>73</v>
      </c>
      <c r="CT90">
        <f t="shared" si="32"/>
        <v>480</v>
      </c>
      <c r="CU90">
        <v>1000</v>
      </c>
      <c r="CV90">
        <v>500</v>
      </c>
      <c r="CW90">
        <v>9000</v>
      </c>
      <c r="CX90">
        <v>3250</v>
      </c>
      <c r="CY90">
        <v>325</v>
      </c>
      <c r="CZ90">
        <v>2</v>
      </c>
      <c r="DA90">
        <v>12</v>
      </c>
      <c r="DB90" s="26">
        <v>71</v>
      </c>
      <c r="DC90" s="26">
        <v>76</v>
      </c>
      <c r="DD90" s="28">
        <f t="shared" si="33"/>
        <v>-7.0422535211267672</v>
      </c>
      <c r="DF90" t="str">
        <f t="shared" si="34"/>
        <v>no</v>
      </c>
      <c r="DG90" t="s">
        <v>181</v>
      </c>
      <c r="DH90">
        <v>18.600000000000001</v>
      </c>
      <c r="DI90" t="s">
        <v>197</v>
      </c>
      <c r="DJ90">
        <v>6.9</v>
      </c>
      <c r="DK90">
        <v>10.4</v>
      </c>
      <c r="DL90">
        <v>6.5</v>
      </c>
      <c r="DM90" t="s">
        <v>197</v>
      </c>
      <c r="DN90" t="s">
        <v>197</v>
      </c>
      <c r="DO90">
        <v>1510</v>
      </c>
      <c r="DP90" s="29">
        <f>((DO90/1000)*100)/F90</f>
        <v>1.9610389610389611</v>
      </c>
      <c r="DQ90">
        <v>906</v>
      </c>
      <c r="DR90">
        <v>966</v>
      </c>
      <c r="DS90">
        <v>3.2</v>
      </c>
      <c r="DT90">
        <v>1.24</v>
      </c>
      <c r="DU90" s="41">
        <v>0.98</v>
      </c>
      <c r="DV90" s="41">
        <v>0.98</v>
      </c>
      <c r="DW90" t="str">
        <f t="shared" si="35"/>
        <v>no</v>
      </c>
      <c r="DX90" t="str">
        <f t="shared" si="47"/>
        <v>no</v>
      </c>
      <c r="DY90" t="str">
        <f>IF(OR(DV90&gt;M90*2.9, DV90 &gt; 3.9, FD90="yes"), "3", IF(DV90&gt;M90*1.9, "2", IF(OR(DV90&gt;M90*1.4, DV90&gt;(M90+0.2)), "1", "no")))</f>
        <v>no</v>
      </c>
      <c r="DZ90" t="s">
        <v>181</v>
      </c>
      <c r="EA90" t="s">
        <v>197</v>
      </c>
      <c r="EB90" t="s">
        <v>184</v>
      </c>
      <c r="EC90">
        <v>1000</v>
      </c>
      <c r="ED90" t="s">
        <v>198</v>
      </c>
      <c r="EE90" t="b">
        <v>0</v>
      </c>
      <c r="EF90">
        <v>4.7</v>
      </c>
      <c r="EG90">
        <v>11</v>
      </c>
      <c r="EH90">
        <v>6.4</v>
      </c>
      <c r="EI90">
        <v>10.1</v>
      </c>
      <c r="EJ90">
        <v>5.8</v>
      </c>
      <c r="EK90">
        <v>7.1</v>
      </c>
      <c r="EL90" t="b">
        <v>0</v>
      </c>
      <c r="EM90" t="b">
        <v>0</v>
      </c>
      <c r="EN90" t="b">
        <v>0</v>
      </c>
      <c r="EO90" t="b">
        <v>0</v>
      </c>
      <c r="EP90" t="b">
        <v>0</v>
      </c>
      <c r="EQ90" t="b">
        <v>0</v>
      </c>
      <c r="ER90" t="b">
        <v>0</v>
      </c>
      <c r="ES90" s="30">
        <f t="shared" si="36"/>
        <v>7.5166666666666666</v>
      </c>
      <c r="ET90" s="30">
        <f t="shared" si="37"/>
        <v>7.5166666666666666</v>
      </c>
      <c r="EU90" s="30">
        <f t="shared" si="38"/>
        <v>7.5166666666666666</v>
      </c>
      <c r="EV90" s="30" t="s">
        <v>181</v>
      </c>
      <c r="EW90" t="s">
        <v>197</v>
      </c>
      <c r="EX90" t="s">
        <v>197</v>
      </c>
      <c r="EY90" s="30" t="s">
        <v>197</v>
      </c>
      <c r="EZ90" s="30" t="s">
        <v>181</v>
      </c>
      <c r="FA90" s="30" t="s">
        <v>181</v>
      </c>
      <c r="FB90" s="34">
        <v>1</v>
      </c>
      <c r="FC90" s="30" t="s">
        <v>181</v>
      </c>
      <c r="FD90" s="30" t="s">
        <v>181</v>
      </c>
      <c r="FE90" s="30" t="s">
        <v>181</v>
      </c>
      <c r="FF90">
        <v>4</v>
      </c>
      <c r="FG90" s="30" t="s">
        <v>181</v>
      </c>
      <c r="FH90" s="30" t="s">
        <v>197</v>
      </c>
      <c r="FI90" s="30" t="s">
        <v>197</v>
      </c>
      <c r="FJ90" s="30" t="s">
        <v>181</v>
      </c>
      <c r="FK90" s="30" t="s">
        <v>181</v>
      </c>
      <c r="FL90" s="30" t="s">
        <v>181</v>
      </c>
      <c r="FM90" s="30" t="s">
        <v>181</v>
      </c>
      <c r="FN90" s="30" t="s">
        <v>181</v>
      </c>
      <c r="FO90" s="30" t="s">
        <v>181</v>
      </c>
      <c r="FP90" s="30" t="s">
        <v>181</v>
      </c>
      <c r="FQ90" s="30" t="s">
        <v>181</v>
      </c>
      <c r="FR90">
        <v>8</v>
      </c>
      <c r="FS90" s="30" t="s">
        <v>199</v>
      </c>
      <c r="FT90" s="30" t="s">
        <v>181</v>
      </c>
      <c r="FU90">
        <f t="shared" si="39"/>
        <v>0</v>
      </c>
      <c r="FV90">
        <f t="shared" si="40"/>
        <v>0</v>
      </c>
    </row>
    <row r="91" spans="1:179" ht="15.5" x14ac:dyDescent="0.35">
      <c r="A91" s="26">
        <v>2907</v>
      </c>
      <c r="B91" t="s">
        <v>200</v>
      </c>
      <c r="C91" t="s">
        <v>201</v>
      </c>
      <c r="D91" s="28">
        <v>49.019444444444446</v>
      </c>
      <c r="E91" s="28">
        <v>1</v>
      </c>
      <c r="F91">
        <v>80</v>
      </c>
      <c r="G91">
        <v>175</v>
      </c>
      <c r="H91" s="28">
        <f t="shared" si="24"/>
        <v>26.122448979591837</v>
      </c>
      <c r="I91" s="29">
        <f t="shared" si="25"/>
        <v>1.956059915615419</v>
      </c>
      <c r="J91" s="30">
        <v>3.5</v>
      </c>
      <c r="K91">
        <v>138</v>
      </c>
      <c r="L91" t="s">
        <v>180</v>
      </c>
      <c r="M91" s="29">
        <v>0.57999999999999996</v>
      </c>
      <c r="N91" s="30">
        <v>1.6</v>
      </c>
      <c r="O91" s="29">
        <v>1.37</v>
      </c>
      <c r="P91">
        <f t="shared" si="26"/>
        <v>1</v>
      </c>
      <c r="Q91">
        <f t="shared" si="26"/>
        <v>1.6</v>
      </c>
      <c r="R91">
        <f t="shared" si="26"/>
        <v>1.37</v>
      </c>
      <c r="S91" s="31">
        <f t="shared" si="48"/>
        <v>12</v>
      </c>
      <c r="T91" t="s">
        <v>181</v>
      </c>
      <c r="U91" t="s">
        <v>181</v>
      </c>
      <c r="V91" t="s">
        <v>182</v>
      </c>
      <c r="W91" t="s">
        <v>181</v>
      </c>
      <c r="X91" t="s">
        <v>181</v>
      </c>
      <c r="Y91" t="s">
        <v>183</v>
      </c>
      <c r="Z91" t="s">
        <v>181</v>
      </c>
      <c r="AA91" t="s">
        <v>181</v>
      </c>
      <c r="AB91" t="s">
        <v>181</v>
      </c>
      <c r="AC91">
        <v>0</v>
      </c>
      <c r="AD91" s="32">
        <v>43173</v>
      </c>
      <c r="AE91">
        <v>462</v>
      </c>
      <c r="AG91">
        <v>0</v>
      </c>
      <c r="AH91" s="27">
        <v>43173</v>
      </c>
      <c r="AI91" s="33">
        <v>462</v>
      </c>
      <c r="AJ91" s="27"/>
      <c r="AK91" t="s">
        <v>275</v>
      </c>
      <c r="AL91" t="s">
        <v>181</v>
      </c>
      <c r="AM91" t="s">
        <v>181</v>
      </c>
      <c r="AN91" t="s">
        <v>181</v>
      </c>
      <c r="AO91" t="s">
        <v>181</v>
      </c>
      <c r="AP91" t="s">
        <v>181</v>
      </c>
      <c r="AQ91" t="s">
        <v>181</v>
      </c>
      <c r="AR91" t="s">
        <v>181</v>
      </c>
      <c r="AS91" t="s">
        <v>181</v>
      </c>
      <c r="AT91" t="s">
        <v>181</v>
      </c>
      <c r="AU91" t="s">
        <v>181</v>
      </c>
      <c r="AV91" t="s">
        <v>184</v>
      </c>
      <c r="AW91" s="27">
        <v>24539</v>
      </c>
      <c r="AX91" s="28">
        <v>49.74722222222222</v>
      </c>
      <c r="AY91" s="28" t="s">
        <v>185</v>
      </c>
      <c r="AZ91" s="28" t="s">
        <v>239</v>
      </c>
      <c r="BA91" s="28" t="s">
        <v>200</v>
      </c>
      <c r="BB91" s="28" t="s">
        <v>187</v>
      </c>
      <c r="BC91" s="28" t="s">
        <v>201</v>
      </c>
      <c r="BD91" s="28" t="s">
        <v>220</v>
      </c>
      <c r="BE91" s="28" t="s">
        <v>189</v>
      </c>
      <c r="BF91" t="s">
        <v>190</v>
      </c>
      <c r="BG91" s="28" t="s">
        <v>181</v>
      </c>
      <c r="BH91" s="28" t="s">
        <v>180</v>
      </c>
      <c r="BI91">
        <v>90</v>
      </c>
      <c r="BJ91">
        <v>185</v>
      </c>
      <c r="BK91" s="28">
        <f t="shared" si="27"/>
        <v>26.296566837107378</v>
      </c>
      <c r="BL91" s="29">
        <f t="shared" si="28"/>
        <v>2.1410109736858627</v>
      </c>
      <c r="BM91">
        <v>141</v>
      </c>
      <c r="BN91" s="29">
        <v>0.97</v>
      </c>
      <c r="BO91">
        <v>4</v>
      </c>
      <c r="BP91" t="s">
        <v>181</v>
      </c>
      <c r="BQ91">
        <v>0</v>
      </c>
      <c r="BR91" t="s">
        <v>184</v>
      </c>
      <c r="BS91" t="s">
        <v>191</v>
      </c>
      <c r="BT91">
        <v>0</v>
      </c>
      <c r="BU91">
        <v>30</v>
      </c>
      <c r="BV91" t="s">
        <v>203</v>
      </c>
      <c r="BW91">
        <v>3</v>
      </c>
      <c r="BX91">
        <v>0</v>
      </c>
      <c r="BY91" t="s">
        <v>554</v>
      </c>
      <c r="BZ91" t="s">
        <v>555</v>
      </c>
      <c r="CA91" t="s">
        <v>205</v>
      </c>
      <c r="CB91">
        <v>0</v>
      </c>
      <c r="CC91">
        <v>0</v>
      </c>
      <c r="CD91">
        <f t="shared" si="29"/>
        <v>597</v>
      </c>
      <c r="CE91">
        <f>SUM((IF(D91&lt;40.1,0,(IF(D91&gt;60,3,1)))),(IF(S91&lt;15.1,0,IF(15&lt;S91&lt;25.1,6,IF(25&lt;S91&lt;35.1,11,16)))),(IF(E91=1,0,5)),(IF(CQ91&lt;601,0,1)),(IF(AX91&lt;40.1,0,(IF(AX91&gt;60,2,1)))))</f>
        <v>2</v>
      </c>
      <c r="CF91">
        <f>(IF(AX91&gt;70,3,0))+(IF(10&lt;AX91&lt;20,-2,0))+(IF(BD91="Cerebrovascular",2,0))+(IF(BN91&gt;1.5,2,0))+(IF(CQ91&lt;360,-3,0))+(IF(D91&gt;70,4,0))+(IF(H91&gt;35,2,0))+(IF(E91=2,9,0))+(IF(E91=3,14,0))+(IF(T91="yes",2,0))+(IF(J91&lt;2,2,0))+(IF(U91="yes",3,0))+(IF(V91="hospital",3,0))+(IF(V91="ICU",6,0))+(IF(S91&gt;29,4,0))+(IF(W91="yes",9,0))+(IF(X91="yes",2,0))+(IF(AA91="yes",5,0))+(IF(AB91="yes",6,0))+(IF(Z91="yes",3,0))</f>
        <v>-3</v>
      </c>
      <c r="CG91" s="29">
        <f>EXP((IF(39&lt;AX91&lt;50,0.154,0))+(IF(49&lt;AX91&lt;60,0.274,0))+(IF(59&lt;AX91&lt;70,0.424,0))+(IF(AX91&gt;69,0.501,0))+(IF(BD91="anoxia",0.079,0))+(IF(BD91="Cerebrovascular",0.145,0))+(IF(BD91="other",0.184,0))+(IF(BB91="African",0.176,0))+(IF(BB91="Other",0.126,0))+(IF(AY91="DCD",0.411,0))+(IF(AZ91="other",0.422,0))+(0.066*((170-BJ91)/10)+(IF(BE91="regional",0.105,0.244))+(0.01*(CQ91/60))))</f>
        <v>1.0528491862921332</v>
      </c>
      <c r="CH91">
        <v>30</v>
      </c>
      <c r="CI91">
        <v>10</v>
      </c>
      <c r="CJ91">
        <v>80</v>
      </c>
      <c r="CK91">
        <v>120</v>
      </c>
      <c r="CL91">
        <v>15</v>
      </c>
      <c r="CM91">
        <v>18</v>
      </c>
      <c r="CN91">
        <v>27</v>
      </c>
      <c r="CO91" t="s">
        <v>196</v>
      </c>
      <c r="CP91">
        <v>48</v>
      </c>
      <c r="CQ91" s="28">
        <f t="shared" si="46"/>
        <v>273</v>
      </c>
      <c r="CR91">
        <f t="shared" si="30"/>
        <v>27</v>
      </c>
      <c r="CS91">
        <f t="shared" si="31"/>
        <v>57</v>
      </c>
      <c r="CT91">
        <f t="shared" si="32"/>
        <v>300</v>
      </c>
      <c r="CU91">
        <v>1250</v>
      </c>
      <c r="CV91">
        <v>3000</v>
      </c>
      <c r="CW91">
        <v>6000</v>
      </c>
      <c r="CX91">
        <v>2000</v>
      </c>
      <c r="CY91">
        <v>348</v>
      </c>
      <c r="CZ91">
        <v>1.9</v>
      </c>
      <c r="DA91">
        <v>26</v>
      </c>
      <c r="DB91" s="26">
        <v>67</v>
      </c>
      <c r="DC91" s="26">
        <v>66</v>
      </c>
      <c r="DD91" s="28">
        <f t="shared" si="33"/>
        <v>1.4925373134328339</v>
      </c>
      <c r="DF91" t="str">
        <f t="shared" si="34"/>
        <v>no</v>
      </c>
      <c r="DG91" t="s">
        <v>556</v>
      </c>
      <c r="DH91" t="s">
        <v>197</v>
      </c>
      <c r="DI91" t="s">
        <v>197</v>
      </c>
      <c r="DJ91" t="s">
        <v>197</v>
      </c>
      <c r="DK91" t="s">
        <v>197</v>
      </c>
      <c r="DL91" t="s">
        <v>197</v>
      </c>
      <c r="DM91" t="s">
        <v>197</v>
      </c>
      <c r="DN91" t="s">
        <v>197</v>
      </c>
      <c r="DO91">
        <v>1200</v>
      </c>
      <c r="DP91" s="29">
        <f>((DO91/1000)*100)/F91</f>
        <v>1.5</v>
      </c>
      <c r="DQ91">
        <v>1010</v>
      </c>
      <c r="DR91">
        <v>736</v>
      </c>
      <c r="DS91">
        <v>5.3</v>
      </c>
      <c r="DT91">
        <v>1.28</v>
      </c>
      <c r="DU91" s="41">
        <v>1.03</v>
      </c>
      <c r="DV91" s="41">
        <v>1.1599999999999999</v>
      </c>
      <c r="DW91" t="str">
        <f t="shared" si="35"/>
        <v>no</v>
      </c>
      <c r="DX91" t="str">
        <f t="shared" si="47"/>
        <v>no</v>
      </c>
      <c r="DY91" t="str">
        <f>IF(OR(DV91&gt;M91*2.9, DV91 &gt; 3.9, FD91="yes"), "3", IF(DV91&gt;M91*1.9, "2", IF(OR(DV91&gt;M91*1.4, DV91&gt;(M91+0.2)), "1", "no")))</f>
        <v>2</v>
      </c>
      <c r="DZ91" t="s">
        <v>181</v>
      </c>
      <c r="EA91" t="s">
        <v>197</v>
      </c>
      <c r="EB91" t="s">
        <v>184</v>
      </c>
      <c r="EC91">
        <v>1000</v>
      </c>
      <c r="ED91" t="s">
        <v>198</v>
      </c>
      <c r="EE91" t="b">
        <v>0</v>
      </c>
      <c r="EF91">
        <v>4.2</v>
      </c>
      <c r="EG91">
        <v>9.3000000000000007</v>
      </c>
      <c r="EH91">
        <v>7</v>
      </c>
      <c r="EI91">
        <v>4.9000000000000004</v>
      </c>
      <c r="EJ91">
        <v>5.0999999999999996</v>
      </c>
      <c r="EK91">
        <v>9</v>
      </c>
      <c r="EL91">
        <v>6.2</v>
      </c>
      <c r="EM91">
        <v>5.3</v>
      </c>
      <c r="EN91" t="b">
        <v>0</v>
      </c>
      <c r="EO91" t="b">
        <v>0</v>
      </c>
      <c r="EP91" t="b">
        <v>0</v>
      </c>
      <c r="EQ91" t="b">
        <v>0</v>
      </c>
      <c r="ER91" t="b">
        <v>0</v>
      </c>
      <c r="ES91" s="30">
        <f t="shared" si="36"/>
        <v>6.583333333333333</v>
      </c>
      <c r="ET91" s="30">
        <f t="shared" si="37"/>
        <v>6.375</v>
      </c>
      <c r="EU91" s="30">
        <f t="shared" si="38"/>
        <v>6.375</v>
      </c>
      <c r="EV91" s="30" t="s">
        <v>181</v>
      </c>
      <c r="EW91" t="s">
        <v>197</v>
      </c>
      <c r="EX91" t="s">
        <v>197</v>
      </c>
      <c r="EY91" s="30" t="s">
        <v>197</v>
      </c>
      <c r="EZ91" s="30" t="s">
        <v>181</v>
      </c>
      <c r="FA91" s="30" t="s">
        <v>181</v>
      </c>
      <c r="FB91" s="34">
        <v>2</v>
      </c>
      <c r="FC91" s="30" t="s">
        <v>181</v>
      </c>
      <c r="FD91" s="30" t="s">
        <v>181</v>
      </c>
      <c r="FE91" s="30" t="s">
        <v>492</v>
      </c>
      <c r="FF91">
        <v>6</v>
      </c>
      <c r="FG91" s="30" t="s">
        <v>181</v>
      </c>
      <c r="FH91" s="30" t="s">
        <v>197</v>
      </c>
      <c r="FI91" s="30" t="s">
        <v>197</v>
      </c>
      <c r="FJ91" s="30" t="s">
        <v>181</v>
      </c>
      <c r="FK91" s="30" t="s">
        <v>181</v>
      </c>
      <c r="FL91" s="30" t="s">
        <v>181</v>
      </c>
      <c r="FM91" s="30" t="s">
        <v>181</v>
      </c>
      <c r="FN91" s="30" t="s">
        <v>181</v>
      </c>
      <c r="FO91" s="30" t="s">
        <v>181</v>
      </c>
      <c r="FP91" s="30" t="s">
        <v>181</v>
      </c>
      <c r="FQ91" s="30" t="s">
        <v>181</v>
      </c>
      <c r="FR91">
        <v>14</v>
      </c>
      <c r="FS91" s="30" t="s">
        <v>557</v>
      </c>
      <c r="FT91" s="30" t="s">
        <v>181</v>
      </c>
      <c r="FU91">
        <f t="shared" si="39"/>
        <v>0</v>
      </c>
      <c r="FV91">
        <f t="shared" si="40"/>
        <v>0</v>
      </c>
    </row>
    <row r="92" spans="1:179" ht="15.5" x14ac:dyDescent="0.35">
      <c r="A92" s="26">
        <v>2908</v>
      </c>
      <c r="B92" t="s">
        <v>178</v>
      </c>
      <c r="C92" t="s">
        <v>179</v>
      </c>
      <c r="D92" s="28">
        <v>63.2</v>
      </c>
      <c r="E92" s="28">
        <v>1</v>
      </c>
      <c r="F92">
        <v>66</v>
      </c>
      <c r="G92">
        <v>159</v>
      </c>
      <c r="H92" s="28">
        <f t="shared" si="24"/>
        <v>26.106562240417706</v>
      </c>
      <c r="I92" s="29">
        <f t="shared" si="25"/>
        <v>1.6814556288111209</v>
      </c>
      <c r="J92" s="30">
        <v>2.9</v>
      </c>
      <c r="K92">
        <v>129</v>
      </c>
      <c r="L92" t="s">
        <v>180</v>
      </c>
      <c r="M92" s="29">
        <v>0.74</v>
      </c>
      <c r="N92" s="30">
        <v>9.1999999999999993</v>
      </c>
      <c r="O92" s="29">
        <v>2.08</v>
      </c>
      <c r="P92">
        <f t="shared" si="26"/>
        <v>1</v>
      </c>
      <c r="Q92">
        <f t="shared" si="26"/>
        <v>9.1999999999999993</v>
      </c>
      <c r="R92">
        <f t="shared" si="26"/>
        <v>2.08</v>
      </c>
      <c r="S92" s="31">
        <f>ROUND((6.43+(11.2*LN(IF(R92&lt;1,1,R92)))+(3.78*LN(IF(Q92&lt;1,1,Q92)))+(9.57*LN(IF(U92="yes",4,IF(P92&lt;1,1,P92))))),0)</f>
        <v>23</v>
      </c>
      <c r="T92" t="s">
        <v>181</v>
      </c>
      <c r="U92" t="s">
        <v>181</v>
      </c>
      <c r="V92" t="s">
        <v>206</v>
      </c>
      <c r="W92" t="s">
        <v>181</v>
      </c>
      <c r="X92" t="s">
        <v>181</v>
      </c>
      <c r="Y92" t="s">
        <v>183</v>
      </c>
      <c r="Z92" t="s">
        <v>184</v>
      </c>
      <c r="AA92" t="s">
        <v>181</v>
      </c>
      <c r="AB92" t="s">
        <v>181</v>
      </c>
      <c r="AC92">
        <v>0</v>
      </c>
      <c r="AD92" s="32">
        <v>43258</v>
      </c>
      <c r="AE92">
        <v>545</v>
      </c>
      <c r="AG92">
        <v>0</v>
      </c>
      <c r="AH92" s="27">
        <v>43258</v>
      </c>
      <c r="AI92" s="33">
        <v>545</v>
      </c>
      <c r="AJ92" s="27"/>
      <c r="AK92" t="s">
        <v>558</v>
      </c>
      <c r="AL92" t="s">
        <v>181</v>
      </c>
      <c r="AM92" t="s">
        <v>181</v>
      </c>
      <c r="AN92" t="s">
        <v>184</v>
      </c>
      <c r="AO92" t="s">
        <v>181</v>
      </c>
      <c r="AP92" t="s">
        <v>184</v>
      </c>
      <c r="AQ92" t="s">
        <v>181</v>
      </c>
      <c r="AR92" t="s">
        <v>181</v>
      </c>
      <c r="AS92" t="s">
        <v>181</v>
      </c>
      <c r="AT92" t="s">
        <v>181</v>
      </c>
      <c r="AU92" t="s">
        <v>181</v>
      </c>
      <c r="AV92" t="s">
        <v>181</v>
      </c>
      <c r="AW92" s="27">
        <v>19612</v>
      </c>
      <c r="AX92" s="28">
        <v>63.24722222222222</v>
      </c>
      <c r="AY92" s="28" t="s">
        <v>185</v>
      </c>
      <c r="AZ92" s="28" t="s">
        <v>186</v>
      </c>
      <c r="BA92" s="28" t="s">
        <v>178</v>
      </c>
      <c r="BB92" s="28" t="s">
        <v>187</v>
      </c>
      <c r="BC92" s="28" t="s">
        <v>179</v>
      </c>
      <c r="BD92" s="28" t="s">
        <v>188</v>
      </c>
      <c r="BE92" s="28" t="s">
        <v>189</v>
      </c>
      <c r="BF92" t="s">
        <v>190</v>
      </c>
      <c r="BG92" s="28" t="s">
        <v>181</v>
      </c>
      <c r="BH92" s="28" t="s">
        <v>180</v>
      </c>
      <c r="BI92">
        <v>70</v>
      </c>
      <c r="BJ92">
        <v>160</v>
      </c>
      <c r="BK92" s="28">
        <f t="shared" si="27"/>
        <v>27.34375</v>
      </c>
      <c r="BL92" s="29">
        <f t="shared" si="28"/>
        <v>1.7318886979699168</v>
      </c>
      <c r="BM92">
        <v>134</v>
      </c>
      <c r="BN92" s="29">
        <v>0.49</v>
      </c>
      <c r="BO92">
        <v>16</v>
      </c>
      <c r="BP92" t="s">
        <v>181</v>
      </c>
      <c r="BQ92">
        <v>0</v>
      </c>
      <c r="BR92" t="s">
        <v>184</v>
      </c>
      <c r="BS92" t="s">
        <v>191</v>
      </c>
      <c r="BT92">
        <v>0</v>
      </c>
      <c r="BU92">
        <v>0</v>
      </c>
      <c r="BV92" t="s">
        <v>192</v>
      </c>
      <c r="BW92">
        <v>5</v>
      </c>
      <c r="BX92">
        <v>1</v>
      </c>
      <c r="BY92" t="s">
        <v>559</v>
      </c>
      <c r="BZ92" t="s">
        <v>241</v>
      </c>
      <c r="CA92" t="s">
        <v>560</v>
      </c>
      <c r="CB92">
        <v>0</v>
      </c>
      <c r="CC92">
        <v>0</v>
      </c>
      <c r="CD92">
        <f t="shared" si="29"/>
        <v>1455</v>
      </c>
      <c r="CE92">
        <f>SUM((IF(D92&lt;40.1,0,(IF(D92&gt;60,3,1)))),(IF(S92&lt;15.1,0,IF(15&lt;S92&lt;25.1,6,IF(25&lt;S92&lt;35.1,11,16)))),(IF(E92=1,0,5)),(IF(CQ92&lt;601,0,1)),(IF(AX92&lt;40.1,0,(IF(AX92&gt;60,2,1)))))</f>
        <v>21</v>
      </c>
      <c r="CF92">
        <f>(IF(AX92&gt;70,3,0))+(IF(10&lt;AX92&lt;20,-2,0))+(IF(BD92="Cerebrovascular",2,0))+(IF(BN92&gt;1.5,2,0))+(IF(CQ92&lt;360,-3,0))+(IF(D92&gt;70,4,0))+(IF(H92&gt;35,2,0))+(IF(E92=2,9,0))+(IF(E92=3,14,0))+(IF(T92="yes",2,0))+(IF(J92&lt;2,2,0))+(IF(U92="yes",3,0))+(IF(V92="hospital",3,0))+(IF(V92="ICU",6,0))+(IF(S92&gt;29,4,0))+(IF(W92="yes",9,0))+(IF(X92="yes",2,0))+(IF(AA92="yes",5,0))+(IF(AB92="yes",6,0))+(IF(Z92="yes",3,0))</f>
        <v>8</v>
      </c>
      <c r="CG92" s="29">
        <f>EXP((IF(39&lt;AX92&lt;50,0.154,0))+(IF(49&lt;AX92&lt;60,0.274,0))+(IF(59&lt;AX92&lt;70,0.424,0))+(IF(AX92&gt;69,0.501,0))+(IF(BD92="anoxia",0.079,0))+(IF(BD92="Cerebrovascular",0.145,0))+(IF(BD92="other",0.184,0))+(IF(BB92="African",0.176,0))+(IF(BB92="Other",0.126,0))+(IF(AY92="DCD",0.411,0))+(IF(AZ92="other",0.422,0))+(0.066*((170-BJ92)/10)+(IF(BE92="regional",0.105,0.244))+(0.01*(CQ92/60))))</f>
        <v>1.4615536298946206</v>
      </c>
      <c r="CH92">
        <v>31</v>
      </c>
      <c r="CI92">
        <v>10</v>
      </c>
      <c r="CJ92">
        <v>215</v>
      </c>
      <c r="CK92">
        <v>100</v>
      </c>
      <c r="CL92">
        <v>6</v>
      </c>
      <c r="CM92">
        <v>19</v>
      </c>
      <c r="CN92">
        <v>23</v>
      </c>
      <c r="CO92" t="s">
        <v>196</v>
      </c>
      <c r="CP92">
        <v>27</v>
      </c>
      <c r="CQ92" s="28">
        <f t="shared" si="46"/>
        <v>381</v>
      </c>
      <c r="CR92">
        <f t="shared" si="30"/>
        <v>23</v>
      </c>
      <c r="CS92">
        <f t="shared" si="31"/>
        <v>54</v>
      </c>
      <c r="CT92">
        <f t="shared" si="32"/>
        <v>404</v>
      </c>
      <c r="CU92">
        <v>1000</v>
      </c>
      <c r="CV92">
        <v>2000</v>
      </c>
      <c r="CW92">
        <v>6500</v>
      </c>
      <c r="CX92">
        <v>750</v>
      </c>
      <c r="CY92">
        <v>300</v>
      </c>
      <c r="CZ92">
        <v>0.9</v>
      </c>
      <c r="DA92">
        <v>13</v>
      </c>
      <c r="DB92" s="26">
        <v>75</v>
      </c>
      <c r="DC92" s="26">
        <v>66</v>
      </c>
      <c r="DD92" s="28">
        <f t="shared" si="33"/>
        <v>12</v>
      </c>
      <c r="DF92" t="str">
        <f t="shared" si="34"/>
        <v>no</v>
      </c>
      <c r="DG92" t="s">
        <v>181</v>
      </c>
      <c r="DH92">
        <v>14.6</v>
      </c>
      <c r="DI92">
        <v>7.7</v>
      </c>
      <c r="DJ92">
        <v>3.7</v>
      </c>
      <c r="DK92">
        <v>7.7</v>
      </c>
      <c r="DL92">
        <v>6.5</v>
      </c>
      <c r="DM92" t="s">
        <v>197</v>
      </c>
      <c r="DN92">
        <v>14.7</v>
      </c>
      <c r="DO92">
        <v>1500</v>
      </c>
      <c r="DP92" s="29">
        <f>((DO92/1000)*100)/F92</f>
        <v>2.2727272727272729</v>
      </c>
      <c r="DQ92">
        <v>506</v>
      </c>
      <c r="DR92">
        <v>332</v>
      </c>
      <c r="DS92">
        <v>8.1</v>
      </c>
      <c r="DT92">
        <v>1.06</v>
      </c>
      <c r="DU92" s="41">
        <v>1.44</v>
      </c>
      <c r="DV92" s="41">
        <v>1.93</v>
      </c>
      <c r="DW92" t="str">
        <f t="shared" si="35"/>
        <v>no</v>
      </c>
      <c r="DX92" t="str">
        <f t="shared" si="47"/>
        <v>no</v>
      </c>
      <c r="DY92" t="str">
        <f>IF(OR(DV92&gt;M92*2.9, DV92 &gt; 3.9, FD92="yes"), "3", IF(DV92&gt;M92*1.9, "2", IF(OR(DV92&gt;M92*1.4, DV92&gt;(M92+0.2)), "1", "no")))</f>
        <v>2</v>
      </c>
      <c r="DZ92" t="s">
        <v>181</v>
      </c>
      <c r="EA92" t="s">
        <v>197</v>
      </c>
      <c r="EB92" t="s">
        <v>184</v>
      </c>
      <c r="EC92">
        <v>1000</v>
      </c>
      <c r="ED92" t="s">
        <v>198</v>
      </c>
      <c r="EE92" t="b">
        <v>0</v>
      </c>
      <c r="EF92">
        <v>4.5</v>
      </c>
      <c r="EG92">
        <v>7.6</v>
      </c>
      <c r="EH92">
        <v>10.6</v>
      </c>
      <c r="EI92">
        <v>15.1</v>
      </c>
      <c r="EJ92">
        <v>7.1</v>
      </c>
      <c r="EK92">
        <v>6.7</v>
      </c>
      <c r="EL92">
        <v>6.5</v>
      </c>
      <c r="EM92" t="b">
        <v>0</v>
      </c>
      <c r="EN92" t="b">
        <v>0</v>
      </c>
      <c r="EO92" t="b">
        <v>0</v>
      </c>
      <c r="EP92" t="b">
        <v>0</v>
      </c>
      <c r="EQ92" t="b">
        <v>0</v>
      </c>
      <c r="ER92" t="b">
        <v>0</v>
      </c>
      <c r="ES92" s="30">
        <f t="shared" si="36"/>
        <v>8.6</v>
      </c>
      <c r="ET92" s="30">
        <f t="shared" si="37"/>
        <v>8.3000000000000007</v>
      </c>
      <c r="EU92" s="30">
        <f t="shared" si="38"/>
        <v>8.3000000000000007</v>
      </c>
      <c r="EV92" s="30" t="s">
        <v>181</v>
      </c>
      <c r="EW92" t="s">
        <v>197</v>
      </c>
      <c r="EX92" t="s">
        <v>197</v>
      </c>
      <c r="EY92" s="30" t="s">
        <v>197</v>
      </c>
      <c r="EZ92" s="30" t="s">
        <v>181</v>
      </c>
      <c r="FA92" s="30" t="s">
        <v>181</v>
      </c>
      <c r="FB92" s="34">
        <v>2</v>
      </c>
      <c r="FC92" s="30" t="s">
        <v>181</v>
      </c>
      <c r="FD92" s="30" t="s">
        <v>181</v>
      </c>
      <c r="FE92" s="30" t="s">
        <v>492</v>
      </c>
      <c r="FF92">
        <v>3</v>
      </c>
      <c r="FG92" s="30" t="s">
        <v>181</v>
      </c>
      <c r="FH92" s="30" t="s">
        <v>197</v>
      </c>
      <c r="FI92" s="30" t="s">
        <v>197</v>
      </c>
      <c r="FJ92" s="30" t="s">
        <v>181</v>
      </c>
      <c r="FK92" s="30" t="s">
        <v>181</v>
      </c>
      <c r="FL92" s="30" t="s">
        <v>181</v>
      </c>
      <c r="FM92" s="30" t="s">
        <v>181</v>
      </c>
      <c r="FN92" s="30" t="s">
        <v>181</v>
      </c>
      <c r="FO92" s="30" t="s">
        <v>181</v>
      </c>
      <c r="FP92" s="30" t="s">
        <v>181</v>
      </c>
      <c r="FQ92" s="30" t="s">
        <v>181</v>
      </c>
      <c r="FR92">
        <v>10</v>
      </c>
      <c r="FS92" s="30" t="s">
        <v>561</v>
      </c>
      <c r="FT92" s="30" t="s">
        <v>181</v>
      </c>
      <c r="FU92">
        <f t="shared" si="39"/>
        <v>0</v>
      </c>
      <c r="FV92">
        <f t="shared" si="40"/>
        <v>0</v>
      </c>
    </row>
    <row r="93" spans="1:179" ht="15.5" x14ac:dyDescent="0.35">
      <c r="A93" s="26">
        <v>2909</v>
      </c>
      <c r="B93" t="s">
        <v>200</v>
      </c>
      <c r="C93" t="s">
        <v>179</v>
      </c>
      <c r="D93" s="28">
        <v>67.905555555555551</v>
      </c>
      <c r="E93" s="28">
        <v>1</v>
      </c>
      <c r="F93">
        <v>83</v>
      </c>
      <c r="G93">
        <v>174</v>
      </c>
      <c r="H93" s="28">
        <f t="shared" si="24"/>
        <v>27.414453692693883</v>
      </c>
      <c r="I93" s="29">
        <f t="shared" si="25"/>
        <v>1.9786670328484093</v>
      </c>
      <c r="J93" s="30">
        <v>3.8</v>
      </c>
      <c r="K93">
        <v>141</v>
      </c>
      <c r="L93" t="s">
        <v>180</v>
      </c>
      <c r="M93" s="29">
        <v>1.06</v>
      </c>
      <c r="N93" s="30">
        <v>0.6</v>
      </c>
      <c r="O93" s="29">
        <v>1.1100000000000001</v>
      </c>
      <c r="P93">
        <f t="shared" si="26"/>
        <v>1.06</v>
      </c>
      <c r="Q93">
        <f t="shared" si="26"/>
        <v>1</v>
      </c>
      <c r="R93">
        <f t="shared" si="26"/>
        <v>1.1100000000000001</v>
      </c>
      <c r="S93" s="31">
        <f t="shared" si="48"/>
        <v>8</v>
      </c>
      <c r="T93" t="s">
        <v>181</v>
      </c>
      <c r="U93" t="s">
        <v>181</v>
      </c>
      <c r="V93" t="s">
        <v>182</v>
      </c>
      <c r="W93" t="s">
        <v>181</v>
      </c>
      <c r="X93" t="s">
        <v>181</v>
      </c>
      <c r="Y93" t="s">
        <v>183</v>
      </c>
      <c r="Z93" t="s">
        <v>181</v>
      </c>
      <c r="AA93" t="s">
        <v>181</v>
      </c>
      <c r="AB93" t="s">
        <v>181</v>
      </c>
      <c r="AC93">
        <v>0</v>
      </c>
      <c r="AD93" s="32">
        <v>43264</v>
      </c>
      <c r="AE93">
        <v>549</v>
      </c>
      <c r="AG93">
        <v>0</v>
      </c>
      <c r="AH93" s="27">
        <v>43264</v>
      </c>
      <c r="AI93" s="33">
        <v>549</v>
      </c>
      <c r="AJ93" s="27"/>
      <c r="AK93" t="s">
        <v>347</v>
      </c>
      <c r="AL93" t="s">
        <v>184</v>
      </c>
      <c r="AM93" t="s">
        <v>181</v>
      </c>
      <c r="AN93" t="s">
        <v>184</v>
      </c>
      <c r="AO93" t="s">
        <v>181</v>
      </c>
      <c r="AP93" t="s">
        <v>181</v>
      </c>
      <c r="AQ93" t="s">
        <v>181</v>
      </c>
      <c r="AR93" t="s">
        <v>181</v>
      </c>
      <c r="AS93" t="s">
        <v>181</v>
      </c>
      <c r="AT93" t="s">
        <v>181</v>
      </c>
      <c r="AU93" t="s">
        <v>181</v>
      </c>
      <c r="AV93" t="s">
        <v>181</v>
      </c>
      <c r="AW93" s="27">
        <v>14622</v>
      </c>
      <c r="AX93" s="28">
        <v>76.913888888888891</v>
      </c>
      <c r="AY93" s="28" t="s">
        <v>185</v>
      </c>
      <c r="AZ93" s="28" t="s">
        <v>186</v>
      </c>
      <c r="BA93" s="28" t="s">
        <v>200</v>
      </c>
      <c r="BB93" s="28" t="s">
        <v>187</v>
      </c>
      <c r="BC93" s="28" t="s">
        <v>179</v>
      </c>
      <c r="BD93" s="28" t="s">
        <v>188</v>
      </c>
      <c r="BE93" s="28" t="s">
        <v>189</v>
      </c>
      <c r="BF93" t="s">
        <v>190</v>
      </c>
      <c r="BG93" s="28" t="s">
        <v>181</v>
      </c>
      <c r="BH93" s="28" t="s">
        <v>180</v>
      </c>
      <c r="BI93">
        <v>90</v>
      </c>
      <c r="BJ93">
        <v>180</v>
      </c>
      <c r="BK93" s="28">
        <f t="shared" si="27"/>
        <v>27.777777777777779</v>
      </c>
      <c r="BL93" s="29">
        <f t="shared" si="28"/>
        <v>2.0989010092229208</v>
      </c>
      <c r="BM93">
        <v>136</v>
      </c>
      <c r="BN93" s="29">
        <v>0.51</v>
      </c>
      <c r="BO93">
        <v>6</v>
      </c>
      <c r="BP93" t="s">
        <v>181</v>
      </c>
      <c r="BQ93">
        <v>0</v>
      </c>
      <c r="BR93" t="s">
        <v>184</v>
      </c>
      <c r="BS93" t="s">
        <v>191</v>
      </c>
      <c r="BT93">
        <v>0</v>
      </c>
      <c r="BU93">
        <v>0</v>
      </c>
      <c r="BV93" t="s">
        <v>192</v>
      </c>
      <c r="BW93">
        <v>10</v>
      </c>
      <c r="BX93">
        <v>0</v>
      </c>
      <c r="BY93" t="s">
        <v>562</v>
      </c>
      <c r="BZ93" t="s">
        <v>241</v>
      </c>
      <c r="CA93" t="s">
        <v>205</v>
      </c>
      <c r="CB93">
        <v>0</v>
      </c>
      <c r="CC93">
        <v>0</v>
      </c>
      <c r="CD93">
        <f t="shared" si="29"/>
        <v>615</v>
      </c>
      <c r="CE93">
        <f>SUM((IF(D93&lt;40.1,0,(IF(D93&gt;60,3,1)))),(IF(S93&lt;15.1,0,IF(15&lt;S93&lt;25.1,6,IF(25&lt;S93&lt;35.1,11,16)))),(IF(E93=1,0,5)),(IF(CQ93&lt;601,0,1)),(IF(AX93&lt;40.1,0,(IF(AX93&gt;60,2,1)))))</f>
        <v>5</v>
      </c>
      <c r="CF93">
        <f>(IF(AX93&gt;70,3,0))+(IF(10&lt;AX93&lt;20,-2,0))+(IF(BD93="Cerebrovascular",2,0))+(IF(BN93&gt;1.5,2,0))+(IF(CQ93&lt;360,-3,0))+(IF(D93&gt;70,4,0))+(IF(H93&gt;35,2,0))+(IF(E93=2,9,0))+(IF(E93=3,14,0))+(IF(T93="yes",2,0))+(IF(J93&lt;2,2,0))+(IF(U93="yes",3,0))+(IF(V93="hospital",3,0))+(IF(V93="ICU",6,0))+(IF(S93&gt;29,4,0))+(IF(W93="yes",9,0))+(IF(X93="yes",2,0))+(IF(AA93="yes",5,0))+(IF(AB93="yes",6,0))+(IF(Z93="yes",3,0))</f>
        <v>5</v>
      </c>
      <c r="CG93" s="29">
        <f>EXP((IF(39&lt;AX93&lt;50,0.154,0))+(IF(49&lt;AX93&lt;60,0.274,0))+(IF(59&lt;AX93&lt;70,0.424,0))+(IF(AX93&gt;69,0.501,0))+(IF(BD93="anoxia",0.079,0))+(IF(BD93="Cerebrovascular",0.145,0))+(IF(BD93="other",0.184,0))+(IF(BB93="African",0.176,0))+(IF(BB93="Other",0.126,0))+(IF(AY93="DCD",0.411,0))+(IF(AZ93="other",0.422,0))+(0.066*((170-BJ93)/10)+(IF(BE93="regional",0.105,0.244))+(0.01*(CQ93/60))))</f>
        <v>2.1191180754822172</v>
      </c>
      <c r="CH93">
        <v>86</v>
      </c>
      <c r="CI93">
        <v>20</v>
      </c>
      <c r="CJ93">
        <v>95</v>
      </c>
      <c r="CK93">
        <v>120</v>
      </c>
      <c r="CL93">
        <v>61</v>
      </c>
      <c r="CM93">
        <v>14</v>
      </c>
      <c r="CN93">
        <v>32</v>
      </c>
      <c r="CO93" t="s">
        <v>196</v>
      </c>
      <c r="CP93">
        <v>35</v>
      </c>
      <c r="CQ93" s="28">
        <f t="shared" si="46"/>
        <v>396</v>
      </c>
      <c r="CR93">
        <f t="shared" si="30"/>
        <v>32</v>
      </c>
      <c r="CS93">
        <f t="shared" si="31"/>
        <v>118</v>
      </c>
      <c r="CT93">
        <f t="shared" si="32"/>
        <v>428</v>
      </c>
      <c r="CU93">
        <v>0</v>
      </c>
      <c r="CV93">
        <v>0</v>
      </c>
      <c r="CW93">
        <v>6500</v>
      </c>
      <c r="CX93">
        <v>750</v>
      </c>
      <c r="CY93">
        <v>335</v>
      </c>
      <c r="CZ93">
        <v>2.2000000000000002</v>
      </c>
      <c r="DA93">
        <v>10</v>
      </c>
      <c r="DB93" s="26">
        <v>93</v>
      </c>
      <c r="DC93" s="26">
        <v>97</v>
      </c>
      <c r="DD93" s="28">
        <f t="shared" si="33"/>
        <v>-4.3010752688172005</v>
      </c>
      <c r="DF93" t="str">
        <f t="shared" si="34"/>
        <v>no</v>
      </c>
      <c r="DG93" t="s">
        <v>563</v>
      </c>
      <c r="DH93">
        <v>15.8</v>
      </c>
      <c r="DI93">
        <v>8.6999999999999993</v>
      </c>
      <c r="DJ93">
        <v>1</v>
      </c>
      <c r="DK93">
        <v>6.5</v>
      </c>
      <c r="DL93">
        <v>3.6</v>
      </c>
      <c r="DM93">
        <v>7</v>
      </c>
      <c r="DN93">
        <v>24.1</v>
      </c>
      <c r="DO93">
        <v>1670</v>
      </c>
      <c r="DP93" s="29">
        <f>((DO93/1000)*100)/F93</f>
        <v>2.0120481927710845</v>
      </c>
      <c r="DQ93">
        <v>753</v>
      </c>
      <c r="DR93">
        <v>441</v>
      </c>
      <c r="DS93">
        <v>1.1000000000000001</v>
      </c>
      <c r="DT93">
        <v>1.1599999999999999</v>
      </c>
      <c r="DU93" s="41">
        <v>1.2</v>
      </c>
      <c r="DV93" s="41">
        <v>1.2</v>
      </c>
      <c r="DW93" t="str">
        <f t="shared" si="35"/>
        <v>no</v>
      </c>
      <c r="DX93" t="str">
        <f t="shared" si="47"/>
        <v>no</v>
      </c>
      <c r="DY93" t="str">
        <f>IF(OR(DV93&gt;M93*2.9, DV93 &gt; 3.9, FD93="yes"), "3", IF(DV93&gt;M93*1.9, "2", IF(OR(DV93&gt;M93*1.4, DV93&gt;(M93+0.2)), "1", "no")))</f>
        <v>no</v>
      </c>
      <c r="DZ93" t="s">
        <v>181</v>
      </c>
      <c r="EA93" t="s">
        <v>197</v>
      </c>
      <c r="EB93" t="s">
        <v>184</v>
      </c>
      <c r="EC93">
        <v>1000</v>
      </c>
      <c r="ED93" t="s">
        <v>198</v>
      </c>
      <c r="EE93" t="b">
        <v>0</v>
      </c>
      <c r="EF93">
        <v>9.5</v>
      </c>
      <c r="EG93">
        <v>11.1</v>
      </c>
      <c r="EH93">
        <v>10.1</v>
      </c>
      <c r="EI93">
        <v>12.2</v>
      </c>
      <c r="EJ93">
        <v>11.4</v>
      </c>
      <c r="EK93">
        <v>10.8</v>
      </c>
      <c r="EL93">
        <v>9.8000000000000007</v>
      </c>
      <c r="EM93">
        <v>9.5</v>
      </c>
      <c r="EN93" t="b">
        <v>0</v>
      </c>
      <c r="EO93" t="b">
        <v>0</v>
      </c>
      <c r="EP93" t="b">
        <v>0</v>
      </c>
      <c r="EQ93" t="b">
        <v>0</v>
      </c>
      <c r="ER93" t="b">
        <v>0</v>
      </c>
      <c r="ES93" s="30">
        <f t="shared" si="36"/>
        <v>10.850000000000001</v>
      </c>
      <c r="ET93" s="30">
        <f t="shared" si="37"/>
        <v>10.55</v>
      </c>
      <c r="EU93" s="30">
        <f t="shared" si="38"/>
        <v>10.55</v>
      </c>
      <c r="EV93" s="30" t="s">
        <v>181</v>
      </c>
      <c r="EW93" t="s">
        <v>197</v>
      </c>
      <c r="EX93" t="s">
        <v>197</v>
      </c>
      <c r="EY93" s="30" t="s">
        <v>197</v>
      </c>
      <c r="EZ93" s="30" t="s">
        <v>181</v>
      </c>
      <c r="FA93" s="30" t="s">
        <v>181</v>
      </c>
      <c r="FB93" s="34">
        <v>2</v>
      </c>
      <c r="FC93" s="30" t="s">
        <v>181</v>
      </c>
      <c r="FD93" s="30" t="s">
        <v>181</v>
      </c>
      <c r="FE93" s="30" t="s">
        <v>564</v>
      </c>
      <c r="FF93">
        <v>4</v>
      </c>
      <c r="FG93" s="30" t="s">
        <v>181</v>
      </c>
      <c r="FH93" s="30" t="s">
        <v>197</v>
      </c>
      <c r="FI93" s="30" t="s">
        <v>197</v>
      </c>
      <c r="FJ93" s="30" t="s">
        <v>181</v>
      </c>
      <c r="FK93" s="30" t="s">
        <v>181</v>
      </c>
      <c r="FL93" s="30" t="s">
        <v>181</v>
      </c>
      <c r="FM93" s="30" t="s">
        <v>181</v>
      </c>
      <c r="FN93" s="30" t="s">
        <v>181</v>
      </c>
      <c r="FO93" s="30" t="s">
        <v>181</v>
      </c>
      <c r="FP93" s="30" t="s">
        <v>181</v>
      </c>
      <c r="FQ93" s="30" t="s">
        <v>181</v>
      </c>
      <c r="FR93">
        <v>9</v>
      </c>
      <c r="FS93" s="30" t="s">
        <v>232</v>
      </c>
      <c r="FT93" s="30" t="s">
        <v>181</v>
      </c>
      <c r="FU93">
        <f t="shared" si="39"/>
        <v>0</v>
      </c>
      <c r="FV93">
        <f t="shared" si="40"/>
        <v>0</v>
      </c>
    </row>
    <row r="94" spans="1:179" ht="15.5" x14ac:dyDescent="0.35">
      <c r="A94" s="26">
        <v>2910</v>
      </c>
      <c r="B94" t="s">
        <v>200</v>
      </c>
      <c r="C94" t="s">
        <v>201</v>
      </c>
      <c r="D94" s="28">
        <v>45.444444444444443</v>
      </c>
      <c r="E94" s="28">
        <v>1</v>
      </c>
      <c r="F94">
        <v>95</v>
      </c>
      <c r="G94">
        <v>175</v>
      </c>
      <c r="H94" s="28">
        <f t="shared" si="24"/>
        <v>31.020408163265305</v>
      </c>
      <c r="I94" s="29">
        <f t="shared" si="25"/>
        <v>2.1042698914282618</v>
      </c>
      <c r="J94" s="30">
        <v>3.2</v>
      </c>
      <c r="K94">
        <v>133</v>
      </c>
      <c r="L94" t="s">
        <v>180</v>
      </c>
      <c r="M94" s="29">
        <v>0.66</v>
      </c>
      <c r="N94" s="30">
        <v>5.4</v>
      </c>
      <c r="O94" s="29">
        <v>1.7</v>
      </c>
      <c r="P94">
        <f t="shared" si="26"/>
        <v>1</v>
      </c>
      <c r="Q94">
        <f t="shared" si="26"/>
        <v>5.4</v>
      </c>
      <c r="R94">
        <f t="shared" si="26"/>
        <v>1.7</v>
      </c>
      <c r="S94" s="31">
        <f t="shared" si="48"/>
        <v>19</v>
      </c>
      <c r="T94" t="s">
        <v>181</v>
      </c>
      <c r="U94" t="s">
        <v>181</v>
      </c>
      <c r="V94" t="s">
        <v>182</v>
      </c>
      <c r="W94" t="s">
        <v>181</v>
      </c>
      <c r="X94" t="s">
        <v>184</v>
      </c>
      <c r="Y94" t="s">
        <v>183</v>
      </c>
      <c r="Z94" t="s">
        <v>184</v>
      </c>
      <c r="AA94" t="s">
        <v>181</v>
      </c>
      <c r="AB94" t="s">
        <v>181</v>
      </c>
      <c r="AC94">
        <v>0</v>
      </c>
      <c r="AD94" s="27">
        <v>43228</v>
      </c>
      <c r="AE94">
        <v>511</v>
      </c>
      <c r="AG94">
        <v>0</v>
      </c>
      <c r="AH94" s="27">
        <v>43228</v>
      </c>
      <c r="AI94" s="33">
        <v>511</v>
      </c>
      <c r="AJ94" s="27"/>
      <c r="AK94" t="s">
        <v>565</v>
      </c>
      <c r="AL94" t="s">
        <v>184</v>
      </c>
      <c r="AM94" t="s">
        <v>184</v>
      </c>
      <c r="AN94" t="s">
        <v>181</v>
      </c>
      <c r="AO94" t="s">
        <v>181</v>
      </c>
      <c r="AP94" t="s">
        <v>184</v>
      </c>
      <c r="AQ94" t="s">
        <v>181</v>
      </c>
      <c r="AR94" t="s">
        <v>181</v>
      </c>
      <c r="AS94" t="s">
        <v>181</v>
      </c>
      <c r="AT94" t="s">
        <v>181</v>
      </c>
      <c r="AU94" t="s">
        <v>181</v>
      </c>
      <c r="AV94" t="s">
        <v>184</v>
      </c>
      <c r="AW94" s="27">
        <v>15662</v>
      </c>
      <c r="AX94" s="28">
        <v>74.072222222222223</v>
      </c>
      <c r="AY94" s="28" t="s">
        <v>185</v>
      </c>
      <c r="AZ94" s="28" t="s">
        <v>186</v>
      </c>
      <c r="BA94" s="28" t="s">
        <v>200</v>
      </c>
      <c r="BB94" s="28" t="s">
        <v>187</v>
      </c>
      <c r="BC94" s="28" t="s">
        <v>201</v>
      </c>
      <c r="BD94" s="28" t="s">
        <v>188</v>
      </c>
      <c r="BE94" s="28" t="s">
        <v>189</v>
      </c>
      <c r="BF94" t="s">
        <v>190</v>
      </c>
      <c r="BG94" s="28" t="s">
        <v>181</v>
      </c>
      <c r="BH94" s="28" t="s">
        <v>180</v>
      </c>
      <c r="BI94">
        <v>90</v>
      </c>
      <c r="BJ94">
        <v>180</v>
      </c>
      <c r="BK94" s="28">
        <f t="shared" si="27"/>
        <v>27.777777777777779</v>
      </c>
      <c r="BL94" s="29">
        <f t="shared" si="28"/>
        <v>2.0989010092229208</v>
      </c>
      <c r="BM94">
        <v>146</v>
      </c>
      <c r="BN94" s="29">
        <v>1</v>
      </c>
      <c r="BO94">
        <v>11</v>
      </c>
      <c r="BP94" t="s">
        <v>181</v>
      </c>
      <c r="BQ94">
        <v>0</v>
      </c>
      <c r="BR94" t="s">
        <v>184</v>
      </c>
      <c r="BS94" t="s">
        <v>191</v>
      </c>
      <c r="BT94">
        <v>0</v>
      </c>
      <c r="BU94">
        <v>0</v>
      </c>
      <c r="BV94" t="s">
        <v>203</v>
      </c>
      <c r="BW94">
        <v>15</v>
      </c>
      <c r="BX94">
        <v>0</v>
      </c>
      <c r="BY94" t="s">
        <v>566</v>
      </c>
      <c r="BZ94" t="s">
        <v>567</v>
      </c>
      <c r="CA94" t="s">
        <v>205</v>
      </c>
      <c r="CB94">
        <v>0</v>
      </c>
      <c r="CC94">
        <v>0</v>
      </c>
      <c r="CD94">
        <f t="shared" si="29"/>
        <v>1407</v>
      </c>
      <c r="CE94">
        <f>SUM((IF(D94&lt;40.1,0,(IF(D94&gt;60,3,1)))),(IF(S94&lt;15.1,0,IF(15&lt;S94&lt;25.1,6,IF(25&lt;S94&lt;35.1,11,16)))),(IF(E94=1,0,5)),(IF(CQ94&lt;601,0,1)),(IF(AX94&lt;40.1,0,(IF(AX94&gt;60,2,1)))))</f>
        <v>19</v>
      </c>
      <c r="CF94">
        <f>(IF(AX94&gt;70,3,0))+(IF(10&lt;AX94&lt;20,-2,0))+(IF(BD94="Cerebrovascular",2,0))+(IF(BN94&gt;1.5,2,0))+(IF(CQ94&lt;360,-3,0))+(IF(D94&gt;70,4,0))+(IF(H94&gt;35,2,0))+(IF(E94=2,9,0))+(IF(E94=3,14,0))+(IF(T94="yes",2,0))+(IF(J94&lt;2,2,0))+(IF(U94="yes",3,0))+(IF(V94="hospital",3,0))+(IF(V94="ICU",6,0))+(IF(S94&gt;29,4,0))+(IF(W94="yes",9,0))+(IF(X94="yes",2,0))+(IF(AA94="yes",5,0))+(IF(AB94="yes",6,0))+(IF(Z94="yes",3,0))</f>
        <v>10</v>
      </c>
      <c r="CG94" s="29">
        <f>EXP((IF(39&lt;AX94&lt;50,0.154,0))+(IF(49&lt;AX94&lt;60,0.274,0))+(IF(59&lt;AX94&lt;70,0.424,0))+(IF(AX94&gt;69,0.501,0))+(IF(BD94="anoxia",0.079,0))+(IF(BD94="Cerebrovascular",0.145,0))+(IF(BD94="other",0.184,0))+(IF(BB94="African",0.176,0))+(IF(BB94="Other",0.126,0))+(IF(AY94="DCD",0.411,0))+(IF(AZ94="other",0.422,0))+(0.066*((170-BJ94)/10)+(IF(BE94="regional",0.105,0.244))+(0.01*(CQ94/60))))</f>
        <v>2.1364950658972304</v>
      </c>
      <c r="CH94">
        <v>40</v>
      </c>
      <c r="CI94">
        <v>5</v>
      </c>
      <c r="CJ94">
        <v>230</v>
      </c>
      <c r="CK94">
        <v>60</v>
      </c>
      <c r="CL94">
        <v>78</v>
      </c>
      <c r="CM94">
        <v>32</v>
      </c>
      <c r="CN94">
        <v>25</v>
      </c>
      <c r="CO94" t="s">
        <v>196</v>
      </c>
      <c r="CP94">
        <v>25</v>
      </c>
      <c r="CQ94" s="28">
        <f t="shared" si="46"/>
        <v>445</v>
      </c>
      <c r="CR94">
        <f t="shared" si="30"/>
        <v>25</v>
      </c>
      <c r="CS94">
        <f t="shared" si="31"/>
        <v>65</v>
      </c>
      <c r="CT94">
        <f t="shared" si="32"/>
        <v>470</v>
      </c>
      <c r="CU94">
        <v>1250</v>
      </c>
      <c r="CV94">
        <v>3000</v>
      </c>
      <c r="CW94">
        <v>4700</v>
      </c>
      <c r="CX94">
        <v>1000</v>
      </c>
      <c r="CY94">
        <v>311</v>
      </c>
      <c r="CZ94">
        <v>1.1000000000000001</v>
      </c>
      <c r="DA94">
        <v>7</v>
      </c>
      <c r="DB94">
        <v>73</v>
      </c>
      <c r="DC94">
        <v>72</v>
      </c>
      <c r="DD94" s="28">
        <f t="shared" si="33"/>
        <v>1.3698630136986338</v>
      </c>
      <c r="DF94" t="str">
        <f t="shared" si="34"/>
        <v>no</v>
      </c>
      <c r="DG94" t="s">
        <v>181</v>
      </c>
      <c r="DH94">
        <v>20.399999999999999</v>
      </c>
      <c r="DI94">
        <v>13.1</v>
      </c>
      <c r="DJ94">
        <v>3.3</v>
      </c>
      <c r="DK94">
        <v>8.1999999999999993</v>
      </c>
      <c r="DL94">
        <v>4.3</v>
      </c>
      <c r="DM94">
        <v>3.7</v>
      </c>
      <c r="DN94">
        <v>19.8</v>
      </c>
      <c r="DO94">
        <v>1860</v>
      </c>
      <c r="DP94" s="29">
        <f>((DO94/1000)*100)/F94</f>
        <v>1.9578947368421054</v>
      </c>
      <c r="DQ94">
        <v>2232</v>
      </c>
      <c r="DR94">
        <v>790</v>
      </c>
      <c r="DS94">
        <v>6.4</v>
      </c>
      <c r="DT94">
        <v>1.21</v>
      </c>
      <c r="DU94" s="41">
        <v>2.06</v>
      </c>
      <c r="DV94" s="41">
        <v>2.06</v>
      </c>
      <c r="DW94" t="str">
        <f t="shared" si="35"/>
        <v>yes</v>
      </c>
      <c r="DX94" t="str">
        <f t="shared" si="47"/>
        <v>mild</v>
      </c>
      <c r="DY94" t="str">
        <f>IF(OR(DV94&gt;M94*2.9, DV94 &gt; 3.9, FD94="yes"), "3", IF(DV94&gt;M94*1.9, "2", IF(OR(DV94&gt;M94*1.4, DV94&gt;(M94+0.2)), "1", "no")))</f>
        <v>3</v>
      </c>
      <c r="DZ94" t="s">
        <v>181</v>
      </c>
      <c r="EA94" t="s">
        <v>197</v>
      </c>
      <c r="EB94" t="s">
        <v>184</v>
      </c>
      <c r="EC94">
        <v>1000</v>
      </c>
      <c r="ED94" t="s">
        <v>198</v>
      </c>
      <c r="EE94" t="b">
        <v>0</v>
      </c>
      <c r="EF94">
        <v>1.6</v>
      </c>
      <c r="EG94">
        <v>2.4</v>
      </c>
      <c r="EH94">
        <v>2.7</v>
      </c>
      <c r="EI94">
        <v>3.8</v>
      </c>
      <c r="EJ94">
        <v>4.0999999999999996</v>
      </c>
      <c r="EK94">
        <v>7.2</v>
      </c>
      <c r="EL94">
        <v>13.1</v>
      </c>
      <c r="EM94" t="b">
        <v>0</v>
      </c>
      <c r="EN94" t="b">
        <v>0</v>
      </c>
      <c r="EO94" t="b">
        <v>0</v>
      </c>
      <c r="EP94" t="b">
        <v>0</v>
      </c>
      <c r="EQ94" t="b">
        <v>0</v>
      </c>
      <c r="ER94" t="b">
        <v>0</v>
      </c>
      <c r="ES94" s="30">
        <f t="shared" si="36"/>
        <v>3.6333333333333333</v>
      </c>
      <c r="ET94" s="30">
        <f t="shared" si="37"/>
        <v>4.9857142857142858</v>
      </c>
      <c r="EU94" s="30">
        <f t="shared" si="38"/>
        <v>4.9857142857142858</v>
      </c>
      <c r="EV94" s="30" t="s">
        <v>181</v>
      </c>
      <c r="EW94" t="s">
        <v>197</v>
      </c>
      <c r="EX94" t="s">
        <v>197</v>
      </c>
      <c r="EY94" s="30" t="s">
        <v>197</v>
      </c>
      <c r="EZ94" s="30" t="s">
        <v>181</v>
      </c>
      <c r="FA94" s="30" t="s">
        <v>181</v>
      </c>
      <c r="FB94" s="34">
        <v>2</v>
      </c>
      <c r="FC94" s="30" t="s">
        <v>184</v>
      </c>
      <c r="FD94" s="30" t="s">
        <v>181</v>
      </c>
      <c r="FE94" s="30" t="s">
        <v>181</v>
      </c>
      <c r="FF94">
        <v>5</v>
      </c>
      <c r="FG94" s="30" t="s">
        <v>181</v>
      </c>
      <c r="FH94" s="30" t="s">
        <v>197</v>
      </c>
      <c r="FI94" s="30" t="s">
        <v>197</v>
      </c>
      <c r="FJ94" s="30" t="s">
        <v>181</v>
      </c>
      <c r="FK94" s="30" t="s">
        <v>181</v>
      </c>
      <c r="FL94" s="30" t="s">
        <v>181</v>
      </c>
      <c r="FM94" s="30" t="s">
        <v>181</v>
      </c>
      <c r="FN94" s="30" t="s">
        <v>181</v>
      </c>
      <c r="FO94" s="30" t="s">
        <v>181</v>
      </c>
      <c r="FP94" s="30" t="s">
        <v>181</v>
      </c>
      <c r="FQ94" s="30" t="s">
        <v>181</v>
      </c>
      <c r="FR94">
        <v>11</v>
      </c>
      <c r="FS94" s="30" t="s">
        <v>232</v>
      </c>
      <c r="FT94" s="30" t="s">
        <v>181</v>
      </c>
      <c r="FU94">
        <f t="shared" si="39"/>
        <v>0</v>
      </c>
      <c r="FV94">
        <f t="shared" si="40"/>
        <v>0</v>
      </c>
    </row>
    <row r="95" spans="1:179" ht="15.5" x14ac:dyDescent="0.35">
      <c r="A95" s="26">
        <v>2911</v>
      </c>
      <c r="B95" t="s">
        <v>178</v>
      </c>
      <c r="C95" t="s">
        <v>317</v>
      </c>
      <c r="D95" s="28">
        <v>54.50277777777778</v>
      </c>
      <c r="E95" s="28">
        <v>1</v>
      </c>
      <c r="F95">
        <v>55</v>
      </c>
      <c r="G95">
        <v>173</v>
      </c>
      <c r="H95" s="28">
        <f t="shared" si="24"/>
        <v>18.376825152861773</v>
      </c>
      <c r="I95" s="29">
        <f t="shared" si="25"/>
        <v>1.6542604678664421</v>
      </c>
      <c r="J95" s="30">
        <v>3.5</v>
      </c>
      <c r="K95">
        <v>134</v>
      </c>
      <c r="L95" t="s">
        <v>180</v>
      </c>
      <c r="M95" s="29">
        <v>1.34</v>
      </c>
      <c r="N95" s="30">
        <v>1</v>
      </c>
      <c r="O95" s="29">
        <v>1.23</v>
      </c>
      <c r="P95">
        <f t="shared" si="26"/>
        <v>1.34</v>
      </c>
      <c r="Q95">
        <f t="shared" si="26"/>
        <v>1</v>
      </c>
      <c r="R95">
        <f t="shared" si="26"/>
        <v>1.23</v>
      </c>
      <c r="S95" s="31">
        <f>ROUND((6.43+(11.2*LN(IF(R95&lt;1,1,R95)))+(3.78*LN(IF(Q95&lt;1,1,Q95)))+(9.57*LN(IF(U95="yes",4,IF(P95&lt;1,1,P95))))),0)</f>
        <v>12</v>
      </c>
      <c r="T95" t="s">
        <v>181</v>
      </c>
      <c r="U95" t="s">
        <v>181</v>
      </c>
      <c r="V95" t="s">
        <v>182</v>
      </c>
      <c r="W95" t="s">
        <v>181</v>
      </c>
      <c r="X95" t="s">
        <v>184</v>
      </c>
      <c r="Y95" t="s">
        <v>183</v>
      </c>
      <c r="Z95" t="s">
        <v>184</v>
      </c>
      <c r="AA95" t="s">
        <v>181</v>
      </c>
      <c r="AB95" t="s">
        <v>181</v>
      </c>
      <c r="AC95">
        <v>0</v>
      </c>
      <c r="AD95" s="27">
        <v>43222</v>
      </c>
      <c r="AE95">
        <v>498</v>
      </c>
      <c r="AG95">
        <v>0</v>
      </c>
      <c r="AH95" s="27">
        <v>43222</v>
      </c>
      <c r="AI95" s="33">
        <v>498</v>
      </c>
      <c r="AJ95" s="27"/>
      <c r="AK95" t="s">
        <v>340</v>
      </c>
      <c r="AL95" t="s">
        <v>181</v>
      </c>
      <c r="AM95" t="s">
        <v>184</v>
      </c>
      <c r="AN95" t="s">
        <v>181</v>
      </c>
      <c r="AO95" t="s">
        <v>181</v>
      </c>
      <c r="AP95" t="s">
        <v>184</v>
      </c>
      <c r="AQ95" t="s">
        <v>181</v>
      </c>
      <c r="AR95" t="s">
        <v>181</v>
      </c>
      <c r="AS95" t="s">
        <v>181</v>
      </c>
      <c r="AT95" t="s">
        <v>181</v>
      </c>
      <c r="AU95" t="s">
        <v>181</v>
      </c>
      <c r="AV95" t="s">
        <v>181</v>
      </c>
      <c r="AW95" s="27">
        <v>11134</v>
      </c>
      <c r="AX95" s="28">
        <v>86.486111111111114</v>
      </c>
      <c r="AY95" s="28" t="s">
        <v>185</v>
      </c>
      <c r="AZ95" s="28" t="s">
        <v>186</v>
      </c>
      <c r="BA95" s="28" t="s">
        <v>200</v>
      </c>
      <c r="BB95" s="28" t="s">
        <v>187</v>
      </c>
      <c r="BC95" s="28" t="s">
        <v>252</v>
      </c>
      <c r="BD95" s="28" t="s">
        <v>220</v>
      </c>
      <c r="BE95" s="28" t="s">
        <v>202</v>
      </c>
      <c r="BF95" t="s">
        <v>190</v>
      </c>
      <c r="BG95" s="28" t="s">
        <v>181</v>
      </c>
      <c r="BH95" s="28" t="s">
        <v>180</v>
      </c>
      <c r="BI95">
        <v>70</v>
      </c>
      <c r="BJ95">
        <v>170</v>
      </c>
      <c r="BK95" s="28">
        <f t="shared" si="27"/>
        <v>24.221453287197232</v>
      </c>
      <c r="BL95" s="29">
        <f t="shared" si="28"/>
        <v>1.8097078017532484</v>
      </c>
      <c r="BM95">
        <v>147</v>
      </c>
      <c r="BN95" s="29">
        <v>1.1000000000000001</v>
      </c>
      <c r="BO95">
        <v>1</v>
      </c>
      <c r="BP95" t="s">
        <v>181</v>
      </c>
      <c r="BQ95">
        <v>0</v>
      </c>
      <c r="BR95" t="s">
        <v>184</v>
      </c>
      <c r="BS95" t="s">
        <v>191</v>
      </c>
      <c r="BT95">
        <v>0</v>
      </c>
      <c r="BU95">
        <v>30</v>
      </c>
      <c r="BV95" t="s">
        <v>203</v>
      </c>
      <c r="BW95">
        <v>5</v>
      </c>
      <c r="BX95">
        <v>0</v>
      </c>
      <c r="BY95" t="s">
        <v>568</v>
      </c>
      <c r="BZ95" t="s">
        <v>181</v>
      </c>
      <c r="CA95" t="s">
        <v>205</v>
      </c>
      <c r="CB95">
        <v>0</v>
      </c>
      <c r="CC95">
        <v>0</v>
      </c>
      <c r="CD95">
        <f t="shared" si="29"/>
        <v>1038</v>
      </c>
      <c r="CE95">
        <f>SUM((IF(D95&lt;40.1,0,(IF(D95&gt;60,3,1)))),(IF(S95&lt;15.1,0,IF(15&lt;S95&lt;25.1,6,IF(25&lt;S95&lt;35.1,11,16)))),(IF(E95=1,0,5)),(IF(CQ95&lt;601,0,1)),(IF(AX95&lt;40.1,0,(IF(AX95&gt;60,2,1)))))</f>
        <v>3</v>
      </c>
      <c r="CF95">
        <f>(IF(AX95&gt;70,3,0))+(IF(10&lt;AX95&lt;20,-2,0))+(IF(BD95="Cerebrovascular",2,0))+(IF(BN95&gt;1.5,2,0))+(IF(CQ95&lt;360,-3,0))+(IF(D95&gt;70,4,0))+(IF(H95&gt;35,2,0))+(IF(E95=2,9,0))+(IF(E95=3,14,0))+(IF(T95="yes",2,0))+(IF(J95&lt;2,2,0))+(IF(U95="yes",3,0))+(IF(V95="hospital",3,0))+(IF(V95="ICU",6,0))+(IF(S95&gt;29,4,0))+(IF(W95="yes",9,0))+(IF(X95="yes",2,0))+(IF(AA95="yes",5,0))+(IF(AB95="yes",6,0))+(IF(Z95="yes",3,0))</f>
        <v>8</v>
      </c>
      <c r="CG95" s="29">
        <f>EXP((IF(39&lt;AX95&lt;50,0.154,0))+(IF(49&lt;AX95&lt;60,0.274,0))+(IF(59&lt;AX95&lt;70,0.424,0))+(IF(AX95&gt;69,0.501,0))+(IF(BD95="anoxia",0.079,0))+(IF(BD95="Cerebrovascular",0.145,0))+(IF(BD95="other",0.184,0))+(IF(BB95="African",0.176,0))+(IF(BB95="Other",0.126,0))+(IF(AY95="DCD",0.411,0))+(IF(AZ95="other",0.422,0))+(0.066*((170-BJ95)/10)+(IF(BE95="regional",0.105,0.244))+(0.01*(CQ95/60))))</f>
        <v>2.2550376446348297</v>
      </c>
      <c r="CH95">
        <v>45</v>
      </c>
      <c r="CI95">
        <v>10</v>
      </c>
      <c r="CJ95">
        <v>188</v>
      </c>
      <c r="CK95">
        <v>108</v>
      </c>
      <c r="CL95">
        <v>12</v>
      </c>
      <c r="CM95">
        <v>46</v>
      </c>
      <c r="CN95">
        <v>23</v>
      </c>
      <c r="CO95" t="s">
        <v>196</v>
      </c>
      <c r="CP95">
        <v>28</v>
      </c>
      <c r="CQ95" s="28">
        <f t="shared" si="46"/>
        <v>409</v>
      </c>
      <c r="CR95">
        <f t="shared" si="30"/>
        <v>23</v>
      </c>
      <c r="CS95">
        <f t="shared" si="31"/>
        <v>68</v>
      </c>
      <c r="CT95">
        <f t="shared" si="32"/>
        <v>432</v>
      </c>
      <c r="CU95">
        <v>2030</v>
      </c>
      <c r="CV95">
        <v>3000</v>
      </c>
      <c r="CW95">
        <v>4500</v>
      </c>
      <c r="CX95">
        <v>2000</v>
      </c>
      <c r="CY95">
        <v>334</v>
      </c>
      <c r="CZ95">
        <v>3.5</v>
      </c>
      <c r="DA95">
        <v>40</v>
      </c>
      <c r="DB95">
        <v>71</v>
      </c>
      <c r="DC95">
        <v>65</v>
      </c>
      <c r="DD95" s="28">
        <f t="shared" si="33"/>
        <v>8.4507042253521121</v>
      </c>
      <c r="DF95" t="str">
        <f t="shared" si="34"/>
        <v>no</v>
      </c>
      <c r="DG95" t="s">
        <v>569</v>
      </c>
      <c r="DH95" t="s">
        <v>197</v>
      </c>
      <c r="DI95" t="s">
        <v>197</v>
      </c>
      <c r="DJ95">
        <v>1.2</v>
      </c>
      <c r="DK95">
        <v>6</v>
      </c>
      <c r="DL95">
        <v>5.6</v>
      </c>
      <c r="DM95" t="s">
        <v>197</v>
      </c>
      <c r="DN95" t="s">
        <v>197</v>
      </c>
      <c r="DO95">
        <v>1250</v>
      </c>
      <c r="DP95" s="29">
        <f>((DO95/1000)*100)/F95</f>
        <v>2.2727272727272729</v>
      </c>
      <c r="DQ95">
        <v>2066</v>
      </c>
      <c r="DR95">
        <v>1175</v>
      </c>
      <c r="DS95">
        <v>10.8</v>
      </c>
      <c r="DT95">
        <v>1.0900000000000001</v>
      </c>
      <c r="DU95" s="41">
        <v>1.57</v>
      </c>
      <c r="DV95" s="41">
        <v>1.57</v>
      </c>
      <c r="DW95" t="str">
        <f t="shared" si="35"/>
        <v>yes</v>
      </c>
      <c r="DX95" t="str">
        <f t="shared" si="47"/>
        <v>mild</v>
      </c>
      <c r="DY95" t="str">
        <f>IF(OR(DV95&gt;M95*2.9, DV95 &gt; 3.9, FD95="yes"), "3", IF(DV95&gt;M95*1.9, "2", IF(OR(DV95&gt;M95*1.4, DV95&gt;(M95+0.2)), "1", "no")))</f>
        <v>1</v>
      </c>
      <c r="DZ95" t="s">
        <v>184</v>
      </c>
      <c r="EA95" t="s">
        <v>263</v>
      </c>
      <c r="EB95" t="s">
        <v>184</v>
      </c>
      <c r="EC95">
        <v>1000</v>
      </c>
      <c r="ED95" t="s">
        <v>198</v>
      </c>
      <c r="EE95" t="b">
        <v>0</v>
      </c>
      <c r="EF95">
        <v>1.4</v>
      </c>
      <c r="EG95">
        <v>1.6</v>
      </c>
      <c r="EH95">
        <v>1.4</v>
      </c>
      <c r="EI95">
        <v>2.7</v>
      </c>
      <c r="EJ95">
        <v>5.8</v>
      </c>
      <c r="EK95">
        <v>7.4</v>
      </c>
      <c r="EL95">
        <v>4.5999999999999996</v>
      </c>
      <c r="EM95">
        <v>8.6</v>
      </c>
      <c r="EN95">
        <v>7.4</v>
      </c>
      <c r="EO95" t="b">
        <v>0</v>
      </c>
      <c r="EP95" t="b">
        <v>0</v>
      </c>
      <c r="EQ95" t="b">
        <v>0</v>
      </c>
      <c r="ER95" t="b">
        <v>0</v>
      </c>
      <c r="ES95" s="30">
        <f t="shared" si="36"/>
        <v>3.3833333333333333</v>
      </c>
      <c r="ET95" s="30">
        <f t="shared" si="37"/>
        <v>4.5444444444444443</v>
      </c>
      <c r="EU95" s="30">
        <f t="shared" si="38"/>
        <v>4.5444444444444443</v>
      </c>
      <c r="EV95" s="30" t="s">
        <v>181</v>
      </c>
      <c r="EW95" t="s">
        <v>197</v>
      </c>
      <c r="EX95" t="s">
        <v>197</v>
      </c>
      <c r="EY95" s="30" t="s">
        <v>197</v>
      </c>
      <c r="EZ95" s="30" t="s">
        <v>181</v>
      </c>
      <c r="FA95" s="30" t="s">
        <v>181</v>
      </c>
      <c r="FB95" s="34">
        <v>2</v>
      </c>
      <c r="FC95" s="30" t="s">
        <v>181</v>
      </c>
      <c r="FD95" s="30" t="s">
        <v>181</v>
      </c>
      <c r="FE95" s="30" t="s">
        <v>570</v>
      </c>
      <c r="FF95">
        <v>3</v>
      </c>
      <c r="FG95" t="s">
        <v>184</v>
      </c>
      <c r="FH95">
        <v>1</v>
      </c>
      <c r="FI95">
        <v>2</v>
      </c>
      <c r="FJ95" s="30" t="s">
        <v>184</v>
      </c>
      <c r="FK95" s="30" t="s">
        <v>181</v>
      </c>
      <c r="FL95" s="30" t="s">
        <v>181</v>
      </c>
      <c r="FM95" s="30" t="s">
        <v>181</v>
      </c>
      <c r="FN95" s="30" t="s">
        <v>181</v>
      </c>
      <c r="FO95" s="30" t="s">
        <v>181</v>
      </c>
      <c r="FP95" s="30" t="s">
        <v>181</v>
      </c>
      <c r="FQ95" s="30" t="s">
        <v>181</v>
      </c>
      <c r="FR95">
        <v>15</v>
      </c>
      <c r="FS95" t="s">
        <v>571</v>
      </c>
      <c r="FT95" s="30" t="s">
        <v>181</v>
      </c>
      <c r="FU95">
        <f t="shared" si="39"/>
        <v>0</v>
      </c>
      <c r="FV95">
        <f t="shared" si="40"/>
        <v>0</v>
      </c>
    </row>
    <row r="96" spans="1:179" ht="15.5" x14ac:dyDescent="0.35">
      <c r="A96" s="26">
        <v>2912</v>
      </c>
      <c r="B96" t="s">
        <v>200</v>
      </c>
      <c r="C96" t="s">
        <v>317</v>
      </c>
      <c r="D96" s="28">
        <v>31.713888888888889</v>
      </c>
      <c r="E96" s="28">
        <v>1</v>
      </c>
      <c r="F96">
        <v>76</v>
      </c>
      <c r="G96">
        <v>179</v>
      </c>
      <c r="H96" s="28">
        <f t="shared" si="24"/>
        <v>23.719609250647608</v>
      </c>
      <c r="I96" s="29">
        <f t="shared" si="25"/>
        <v>1.9454969211154745</v>
      </c>
      <c r="J96" s="30">
        <v>3.7</v>
      </c>
      <c r="K96">
        <v>139</v>
      </c>
      <c r="L96" t="s">
        <v>180</v>
      </c>
      <c r="M96" s="29">
        <v>0.81</v>
      </c>
      <c r="N96" s="30">
        <v>1.8</v>
      </c>
      <c r="O96" s="29">
        <v>1.99</v>
      </c>
      <c r="P96">
        <f t="shared" si="26"/>
        <v>1</v>
      </c>
      <c r="Q96">
        <f t="shared" si="26"/>
        <v>1.8</v>
      </c>
      <c r="R96">
        <f t="shared" si="26"/>
        <v>1.99</v>
      </c>
      <c r="S96" s="31">
        <f t="shared" si="48"/>
        <v>16</v>
      </c>
      <c r="T96" t="s">
        <v>181</v>
      </c>
      <c r="U96" t="s">
        <v>181</v>
      </c>
      <c r="V96" t="s">
        <v>182</v>
      </c>
      <c r="W96" t="s">
        <v>181</v>
      </c>
      <c r="X96" t="s">
        <v>181</v>
      </c>
      <c r="Y96" t="s">
        <v>183</v>
      </c>
      <c r="Z96" t="s">
        <v>181</v>
      </c>
      <c r="AA96" t="s">
        <v>181</v>
      </c>
      <c r="AB96" t="s">
        <v>181</v>
      </c>
      <c r="AC96">
        <v>0</v>
      </c>
      <c r="AD96" s="27">
        <v>42752</v>
      </c>
      <c r="AE96">
        <v>25</v>
      </c>
      <c r="AG96">
        <v>1</v>
      </c>
      <c r="AH96" s="27">
        <v>42729</v>
      </c>
      <c r="AI96" s="33">
        <v>2</v>
      </c>
      <c r="AJ96" s="27" t="s">
        <v>572</v>
      </c>
      <c r="AK96" t="s">
        <v>43</v>
      </c>
      <c r="AL96" t="s">
        <v>181</v>
      </c>
      <c r="AM96" t="s">
        <v>181</v>
      </c>
      <c r="AN96" t="s">
        <v>181</v>
      </c>
      <c r="AO96" t="s">
        <v>181</v>
      </c>
      <c r="AP96" t="s">
        <v>181</v>
      </c>
      <c r="AQ96" t="s">
        <v>181</v>
      </c>
      <c r="AR96" t="s">
        <v>184</v>
      </c>
      <c r="AS96" t="s">
        <v>181</v>
      </c>
      <c r="AT96" t="s">
        <v>181</v>
      </c>
      <c r="AU96" t="s">
        <v>181</v>
      </c>
      <c r="AV96" t="s">
        <v>181</v>
      </c>
      <c r="AW96" s="27">
        <v>23556</v>
      </c>
      <c r="AX96" s="28">
        <v>52.486111111111114</v>
      </c>
      <c r="AY96" s="28" t="s">
        <v>185</v>
      </c>
      <c r="AZ96" s="28" t="s">
        <v>186</v>
      </c>
      <c r="BA96" s="28" t="s">
        <v>178</v>
      </c>
      <c r="BB96" s="28" t="s">
        <v>187</v>
      </c>
      <c r="BC96" s="28" t="s">
        <v>317</v>
      </c>
      <c r="BD96" s="28" t="s">
        <v>188</v>
      </c>
      <c r="BE96" s="28" t="s">
        <v>189</v>
      </c>
      <c r="BF96" t="s">
        <v>190</v>
      </c>
      <c r="BG96" s="28" t="s">
        <v>181</v>
      </c>
      <c r="BH96" s="28" t="s">
        <v>180</v>
      </c>
      <c r="BI96">
        <v>58</v>
      </c>
      <c r="BJ96">
        <v>160</v>
      </c>
      <c r="BK96" s="28">
        <f t="shared" si="27"/>
        <v>22.65625</v>
      </c>
      <c r="BL96" s="29">
        <f t="shared" si="28"/>
        <v>1.5988591561979177</v>
      </c>
      <c r="BM96">
        <v>154</v>
      </c>
      <c r="BN96" s="29">
        <v>2.15</v>
      </c>
      <c r="BO96">
        <v>15</v>
      </c>
      <c r="BP96" t="s">
        <v>181</v>
      </c>
      <c r="BQ96">
        <v>0</v>
      </c>
      <c r="BR96" t="s">
        <v>184</v>
      </c>
      <c r="BS96" t="s">
        <v>573</v>
      </c>
      <c r="BT96">
        <v>0</v>
      </c>
      <c r="BU96">
        <v>40</v>
      </c>
      <c r="BV96" t="s">
        <v>208</v>
      </c>
      <c r="BW96">
        <v>50</v>
      </c>
      <c r="BX96">
        <v>0</v>
      </c>
      <c r="BY96" t="s">
        <v>574</v>
      </c>
      <c r="BZ96" t="s">
        <v>575</v>
      </c>
      <c r="CA96" t="s">
        <v>576</v>
      </c>
      <c r="CB96">
        <v>0</v>
      </c>
      <c r="CC96">
        <v>0</v>
      </c>
      <c r="CD96">
        <f t="shared" si="29"/>
        <v>840</v>
      </c>
      <c r="CE96">
        <f>SUM((IF(D96&lt;40.1,0,(IF(D96&gt;60,3,1)))),(IF(S96&lt;15.1,0,IF(15&lt;S96&lt;25.1,6,IF(25&lt;S96&lt;35.1,11,16)))),(IF(E96=1,0,5)),(IF(CQ96&lt;601,0,1)),(IF(AX96&lt;40.1,0,(IF(AX96&gt;60,2,1)))))</f>
        <v>17</v>
      </c>
      <c r="CF96">
        <f>(IF(AX96&gt;70,3,0))+(IF(10&lt;AX96&lt;20,-2,0))+(IF(BD96="Cerebrovascular",2,0))+(IF(BN96&gt;1.5,2,0))+(IF(CQ96&lt;360,-3,0))+(IF(D96&gt;70,4,0))+(IF(H96&gt;35,2,0))+(IF(E96=2,9,0))+(IF(E96=3,14,0))+(IF(T96="yes",2,0))+(IF(J96&lt;2,2,0))+(IF(U96="yes",3,0))+(IF(V96="hospital",3,0))+(IF(V96="ICU",6,0))+(IF(S96&gt;29,4,0))+(IF(W96="yes",9,0))+(IF(X96="yes",2,0))+(IF(AA96="yes",5,0))+(IF(AB96="yes",6,0))+(IF(Z96="yes",3,0))</f>
        <v>4</v>
      </c>
      <c r="CG96" s="29">
        <f>EXP((IF(39&lt;AX96&lt;50,0.154,0))+(IF(49&lt;AX96&lt;60,0.274,0))+(IF(59&lt;AX96&lt;70,0.424,0))+(IF(AX96&gt;69,0.501,0))+(IF(BD96="anoxia",0.079,0))+(IF(BD96="Cerebrovascular",0.145,0))+(IF(BD96="other",0.184,0))+(IF(BB96="African",0.176,0))+(IF(BB96="Other",0.126,0))+(IF(AY96="DCD",0.411,0))+(IF(AZ96="other",0.422,0))+(0.066*((170-BJ96)/10)+(IF(BE96="regional",0.105,0.244))+(0.01*(CQ96/60))))</f>
        <v>1.4841368141710622</v>
      </c>
      <c r="CH96">
        <v>48</v>
      </c>
      <c r="CI96">
        <v>10</v>
      </c>
      <c r="CJ96">
        <v>305</v>
      </c>
      <c r="CK96">
        <v>80</v>
      </c>
      <c r="CL96">
        <v>12</v>
      </c>
      <c r="CM96">
        <v>18</v>
      </c>
      <c r="CN96">
        <v>27</v>
      </c>
      <c r="CO96" t="s">
        <v>196</v>
      </c>
      <c r="CP96">
        <v>24</v>
      </c>
      <c r="CQ96" s="28">
        <f t="shared" si="46"/>
        <v>473</v>
      </c>
      <c r="CR96">
        <f t="shared" si="30"/>
        <v>27</v>
      </c>
      <c r="CS96">
        <f t="shared" si="31"/>
        <v>75</v>
      </c>
      <c r="CT96">
        <f t="shared" si="32"/>
        <v>500</v>
      </c>
      <c r="CU96">
        <v>1180</v>
      </c>
      <c r="CV96">
        <v>2000</v>
      </c>
      <c r="CW96">
        <v>6500</v>
      </c>
      <c r="CX96">
        <v>2000</v>
      </c>
      <c r="CY96">
        <v>389</v>
      </c>
      <c r="CZ96">
        <v>6.8</v>
      </c>
      <c r="DA96">
        <v>10</v>
      </c>
      <c r="DB96">
        <v>73</v>
      </c>
      <c r="DC96">
        <v>38</v>
      </c>
      <c r="DD96" s="28">
        <f t="shared" si="33"/>
        <v>47.945205479452056</v>
      </c>
      <c r="DF96" t="str">
        <f t="shared" si="34"/>
        <v>yes</v>
      </c>
      <c r="DG96" t="s">
        <v>577</v>
      </c>
      <c r="DH96" t="s">
        <v>197</v>
      </c>
      <c r="DI96" t="s">
        <v>197</v>
      </c>
      <c r="DJ96">
        <v>2</v>
      </c>
      <c r="DK96">
        <v>9.4</v>
      </c>
      <c r="DL96">
        <v>6.8</v>
      </c>
      <c r="DM96">
        <v>5.7</v>
      </c>
      <c r="DN96">
        <v>23.1</v>
      </c>
      <c r="DO96">
        <v>1990</v>
      </c>
      <c r="DP96" s="29">
        <f>((DO96/1000)*100)/F96</f>
        <v>2.6184210526315788</v>
      </c>
      <c r="DQ96">
        <v>6769</v>
      </c>
      <c r="DR96">
        <v>859</v>
      </c>
      <c r="DS96">
        <v>18.600000000000001</v>
      </c>
      <c r="DT96">
        <v>1.68</v>
      </c>
      <c r="DU96" s="41">
        <v>4.62</v>
      </c>
      <c r="DV96" s="41">
        <v>6.2</v>
      </c>
      <c r="DW96" t="str">
        <f t="shared" si="35"/>
        <v>yes</v>
      </c>
      <c r="DX96" t="str">
        <f t="shared" si="47"/>
        <v>severe</v>
      </c>
      <c r="DY96" t="str">
        <f>IF(OR(DV96&gt;M96*2.9, DV96 &gt; 3.9, FD96="yes"), "3", IF(DV96&gt;M96*1.9, "2", IF(OR(DV96&gt;M96*1.4, DV96&gt;(M96+0.2)), "1", "no")))</f>
        <v>3</v>
      </c>
      <c r="DZ96" t="s">
        <v>181</v>
      </c>
      <c r="EA96" t="s">
        <v>197</v>
      </c>
      <c r="EB96" t="s">
        <v>184</v>
      </c>
      <c r="EC96">
        <v>1000</v>
      </c>
      <c r="ED96" t="s">
        <v>198</v>
      </c>
      <c r="EE96" t="b">
        <v>0</v>
      </c>
      <c r="EF96" t="b">
        <v>0</v>
      </c>
      <c r="EG96" t="b">
        <v>0</v>
      </c>
      <c r="EH96" t="b">
        <v>0</v>
      </c>
      <c r="EI96" t="b">
        <v>0</v>
      </c>
      <c r="EJ96" t="b">
        <v>0</v>
      </c>
      <c r="EK96">
        <v>1.9</v>
      </c>
      <c r="EL96" t="b">
        <v>0</v>
      </c>
      <c r="EM96" t="b">
        <v>0</v>
      </c>
      <c r="EN96" t="b">
        <v>0</v>
      </c>
      <c r="EO96" t="b">
        <v>0</v>
      </c>
      <c r="EP96" t="b">
        <v>0</v>
      </c>
      <c r="EQ96" t="b">
        <v>0</v>
      </c>
      <c r="ER96" t="b">
        <v>0</v>
      </c>
      <c r="ES96" s="30">
        <f t="shared" si="36"/>
        <v>1.9</v>
      </c>
      <c r="ET96" s="30">
        <f t="shared" si="37"/>
        <v>1.9</v>
      </c>
      <c r="EU96" s="30">
        <f t="shared" si="38"/>
        <v>1.9</v>
      </c>
      <c r="EV96" s="30" t="s">
        <v>181</v>
      </c>
      <c r="EW96" t="s">
        <v>197</v>
      </c>
      <c r="EX96" t="s">
        <v>197</v>
      </c>
      <c r="EY96" s="30" t="s">
        <v>197</v>
      </c>
      <c r="EZ96" s="30" t="s">
        <v>181</v>
      </c>
      <c r="FA96" s="30" t="s">
        <v>184</v>
      </c>
      <c r="FB96" s="34">
        <v>5</v>
      </c>
      <c r="FC96" s="30" t="s">
        <v>181</v>
      </c>
      <c r="FD96" s="30" t="s">
        <v>184</v>
      </c>
      <c r="FE96" s="30" t="s">
        <v>578</v>
      </c>
      <c r="FF96">
        <v>7</v>
      </c>
      <c r="FG96" s="30" t="s">
        <v>181</v>
      </c>
      <c r="FH96" s="30" t="s">
        <v>197</v>
      </c>
      <c r="FI96" s="30" t="s">
        <v>197</v>
      </c>
      <c r="FJ96" s="30" t="s">
        <v>181</v>
      </c>
      <c r="FK96" s="30" t="s">
        <v>181</v>
      </c>
      <c r="FL96" s="30" t="s">
        <v>181</v>
      </c>
      <c r="FM96" s="30" t="s">
        <v>181</v>
      </c>
      <c r="FN96" s="30" t="s">
        <v>181</v>
      </c>
      <c r="FO96" s="30" t="s">
        <v>181</v>
      </c>
      <c r="FP96" s="30" t="s">
        <v>181</v>
      </c>
      <c r="FQ96" s="30" t="s">
        <v>181</v>
      </c>
      <c r="FR96">
        <v>25</v>
      </c>
      <c r="FS96" s="30" t="s">
        <v>579</v>
      </c>
      <c r="FT96" s="30" t="s">
        <v>181</v>
      </c>
      <c r="FU96">
        <f t="shared" si="39"/>
        <v>1</v>
      </c>
      <c r="FV96">
        <f t="shared" si="40"/>
        <v>1</v>
      </c>
    </row>
    <row r="97" spans="1:178" ht="15.5" x14ac:dyDescent="0.35">
      <c r="A97" s="26">
        <v>2913</v>
      </c>
      <c r="B97" t="s">
        <v>178</v>
      </c>
      <c r="C97" t="s">
        <v>179</v>
      </c>
      <c r="D97" s="28">
        <v>48.788888888888891</v>
      </c>
      <c r="E97" s="36">
        <v>1</v>
      </c>
      <c r="F97" s="26">
        <v>58</v>
      </c>
      <c r="G97" s="26">
        <v>165</v>
      </c>
      <c r="H97" s="28">
        <f t="shared" si="24"/>
        <v>21.30394857667585</v>
      </c>
      <c r="I97" s="29">
        <f t="shared" si="25"/>
        <v>1.6349296895282495</v>
      </c>
      <c r="J97" s="38">
        <v>4</v>
      </c>
      <c r="K97" s="26">
        <v>143</v>
      </c>
      <c r="L97" t="s">
        <v>180</v>
      </c>
      <c r="M97" s="29">
        <v>4</v>
      </c>
      <c r="N97" s="30">
        <v>0.6</v>
      </c>
      <c r="O97" s="29">
        <v>0.99</v>
      </c>
      <c r="P97">
        <f t="shared" si="26"/>
        <v>4</v>
      </c>
      <c r="Q97">
        <f t="shared" si="26"/>
        <v>1</v>
      </c>
      <c r="R97">
        <f t="shared" si="26"/>
        <v>1</v>
      </c>
      <c r="S97" s="31">
        <f t="shared" si="48"/>
        <v>20</v>
      </c>
      <c r="T97" t="s">
        <v>181</v>
      </c>
      <c r="U97" t="s">
        <v>184</v>
      </c>
      <c r="V97" t="s">
        <v>182</v>
      </c>
      <c r="W97" t="s">
        <v>181</v>
      </c>
      <c r="X97" t="s">
        <v>181</v>
      </c>
      <c r="Y97" t="s">
        <v>183</v>
      </c>
      <c r="Z97" t="s">
        <v>181</v>
      </c>
      <c r="AA97" t="s">
        <v>181</v>
      </c>
      <c r="AB97" t="s">
        <v>181</v>
      </c>
      <c r="AC97">
        <v>0</v>
      </c>
      <c r="AD97" s="32">
        <v>43181</v>
      </c>
      <c r="AE97">
        <v>450</v>
      </c>
      <c r="AG97">
        <v>0</v>
      </c>
      <c r="AH97" s="27">
        <v>43181</v>
      </c>
      <c r="AI97" s="33">
        <v>450</v>
      </c>
      <c r="AJ97" s="27"/>
      <c r="AK97" t="s">
        <v>439</v>
      </c>
      <c r="AL97" t="s">
        <v>181</v>
      </c>
      <c r="AM97" t="s">
        <v>181</v>
      </c>
      <c r="AN97" t="s">
        <v>181</v>
      </c>
      <c r="AO97" t="s">
        <v>181</v>
      </c>
      <c r="AP97" t="s">
        <v>181</v>
      </c>
      <c r="AQ97" t="s">
        <v>181</v>
      </c>
      <c r="AR97" t="s">
        <v>181</v>
      </c>
      <c r="AS97" t="s">
        <v>181</v>
      </c>
      <c r="AT97" t="s">
        <v>181</v>
      </c>
      <c r="AU97" t="s">
        <v>181</v>
      </c>
      <c r="AV97" t="s">
        <v>184</v>
      </c>
      <c r="AW97" s="27">
        <v>22461</v>
      </c>
      <c r="AX97" s="28">
        <v>55.494444444444447</v>
      </c>
      <c r="AY97" s="28" t="s">
        <v>185</v>
      </c>
      <c r="AZ97" s="28" t="s">
        <v>186</v>
      </c>
      <c r="BA97" s="28" t="s">
        <v>178</v>
      </c>
      <c r="BB97" s="28" t="s">
        <v>187</v>
      </c>
      <c r="BC97" s="28" t="s">
        <v>179</v>
      </c>
      <c r="BD97" s="28" t="s">
        <v>188</v>
      </c>
      <c r="BE97" s="28" t="s">
        <v>189</v>
      </c>
      <c r="BF97" t="s">
        <v>190</v>
      </c>
      <c r="BG97" s="28" t="s">
        <v>181</v>
      </c>
      <c r="BH97" s="28" t="s">
        <v>180</v>
      </c>
      <c r="BI97">
        <v>60</v>
      </c>
      <c r="BJ97">
        <v>155</v>
      </c>
      <c r="BK97" s="28">
        <f t="shared" si="27"/>
        <v>24.973985431841832</v>
      </c>
      <c r="BL97" s="29">
        <f t="shared" si="28"/>
        <v>1.5851526323866196</v>
      </c>
      <c r="BM97">
        <v>150</v>
      </c>
      <c r="BN97" s="29">
        <v>0.54</v>
      </c>
      <c r="BO97">
        <v>1</v>
      </c>
      <c r="BP97" t="s">
        <v>181</v>
      </c>
      <c r="BQ97">
        <v>0</v>
      </c>
      <c r="BR97" t="s">
        <v>184</v>
      </c>
      <c r="BS97" t="s">
        <v>191</v>
      </c>
      <c r="BT97">
        <v>20</v>
      </c>
      <c r="BU97">
        <v>10</v>
      </c>
      <c r="BV97" t="s">
        <v>203</v>
      </c>
      <c r="BW97">
        <v>10</v>
      </c>
      <c r="BX97">
        <v>0</v>
      </c>
      <c r="BY97" t="s">
        <v>580</v>
      </c>
      <c r="BZ97" t="s">
        <v>181</v>
      </c>
      <c r="CA97" t="s">
        <v>581</v>
      </c>
      <c r="CB97">
        <v>0</v>
      </c>
      <c r="CC97">
        <v>0</v>
      </c>
      <c r="CD97">
        <f t="shared" si="29"/>
        <v>1110</v>
      </c>
      <c r="CE97">
        <f>SUM((IF(D97&lt;40.1,0,(IF(D97&gt;60,3,1)))),(IF(S97&lt;15.1,0,IF(15&lt;S97&lt;25.1,6,IF(25&lt;S97&lt;35.1,11,16)))),(IF(E97=1,0,5)),(IF(CQ97&lt;601,0,1)),(IF(AX97&lt;40.1,0,(IF(AX97&gt;60,2,1)))))</f>
        <v>18</v>
      </c>
      <c r="CF97">
        <f>(IF(AX97&gt;70,3,0))+(IF(10&lt;AX97&lt;20,-2,0))+(IF(BD97="Cerebrovascular",2,0))+(IF(BN97&gt;1.5,2,0))+(IF(CQ97&lt;360,-3,0))+(IF(D97&gt;70,4,0))+(IF(H97&gt;35,2,0))+(IF(E97=2,9,0))+(IF(E97=3,14,0))+(IF(T97="yes",2,0))+(IF(J97&lt;2,2,0))+(IF(U97="yes",3,0))+(IF(V97="hospital",3,0))+(IF(V97="ICU",6,0))+(IF(S97&gt;29,4,0))+(IF(W97="yes",9,0))+(IF(X97="yes",2,0))+(IF(AA97="yes",5,0))+(IF(AB97="yes",6,0))+(IF(Z97="yes",3,0))</f>
        <v>5</v>
      </c>
      <c r="CG97" s="29">
        <f>EXP((IF(39&lt;AX97&lt;50,0.154,0))+(IF(49&lt;AX97&lt;60,0.274,0))+(IF(59&lt;AX97&lt;70,0.424,0))+(IF(AX97&gt;69,0.501,0))+(IF(BD97="anoxia",0.079,0))+(IF(BD97="Cerebrovascular",0.145,0))+(IF(BD97="other",0.184,0))+(IF(BB97="African",0.176,0))+(IF(BB97="Other",0.126,0))+(IF(AY97="DCD",0.411,0))+(IF(AZ97="other",0.422,0))+(0.066*((170-BJ97)/10)+(IF(BE97="regional",0.105,0.244))+(0.01*(CQ97/60))))</f>
        <v>1.5080739899464313</v>
      </c>
      <c r="CH97">
        <v>30</v>
      </c>
      <c r="CI97">
        <v>20</v>
      </c>
      <c r="CJ97">
        <v>215</v>
      </c>
      <c r="CK97">
        <v>45</v>
      </c>
      <c r="CL97">
        <v>39</v>
      </c>
      <c r="CM97">
        <v>22</v>
      </c>
      <c r="CN97">
        <v>26</v>
      </c>
      <c r="CO97" t="s">
        <v>196</v>
      </c>
      <c r="CP97">
        <v>15</v>
      </c>
      <c r="CQ97" s="28">
        <f t="shared" si="46"/>
        <v>371</v>
      </c>
      <c r="CR97">
        <f t="shared" si="30"/>
        <v>26</v>
      </c>
      <c r="CS97">
        <f t="shared" si="31"/>
        <v>56</v>
      </c>
      <c r="CT97">
        <f t="shared" si="32"/>
        <v>397</v>
      </c>
      <c r="CU97" s="26">
        <v>1000</v>
      </c>
      <c r="CV97" s="26">
        <v>0</v>
      </c>
      <c r="CW97" s="26">
        <v>9500</v>
      </c>
      <c r="CX97" s="26">
        <v>2250</v>
      </c>
      <c r="CY97" s="26">
        <v>431</v>
      </c>
      <c r="CZ97" s="26">
        <v>1.9</v>
      </c>
      <c r="DA97" s="26">
        <v>15</v>
      </c>
      <c r="DB97" s="26">
        <v>55</v>
      </c>
      <c r="DC97" s="26">
        <v>66</v>
      </c>
      <c r="DD97" s="28">
        <f t="shared" si="33"/>
        <v>-20</v>
      </c>
      <c r="DE97" s="26"/>
      <c r="DF97" t="str">
        <f t="shared" si="34"/>
        <v>no</v>
      </c>
      <c r="DG97" t="s">
        <v>582</v>
      </c>
      <c r="DH97">
        <v>19.899999999999999</v>
      </c>
      <c r="DI97">
        <v>11.4</v>
      </c>
      <c r="DJ97">
        <v>6.7</v>
      </c>
      <c r="DK97">
        <v>9.3000000000000007</v>
      </c>
      <c r="DL97">
        <v>8.9</v>
      </c>
      <c r="DM97" t="s">
        <v>197</v>
      </c>
      <c r="DN97">
        <v>19.100000000000001</v>
      </c>
      <c r="DO97">
        <v>1510</v>
      </c>
      <c r="DP97" s="29">
        <f>((DO97/1000)*100)/F97</f>
        <v>2.603448275862069</v>
      </c>
      <c r="DQ97">
        <v>2963</v>
      </c>
      <c r="DR97">
        <v>1001</v>
      </c>
      <c r="DS97">
        <v>3.9</v>
      </c>
      <c r="DT97">
        <v>0.94</v>
      </c>
      <c r="DU97" s="41">
        <v>4.28</v>
      </c>
      <c r="DV97" s="41">
        <v>4.28</v>
      </c>
      <c r="DW97" t="str">
        <f t="shared" si="35"/>
        <v>yes</v>
      </c>
      <c r="DX97" t="str">
        <f t="shared" si="47"/>
        <v>mild</v>
      </c>
      <c r="DY97" t="str">
        <f>IF(OR(DV97&gt;M97*2.9, DV97 &gt; 3.9, FD97="yes"), "3", IF(DV97&gt;M97*1.9, "2", IF(OR(DV97&gt;M97*1.4, DV97&gt;(M97+0.2)), "1", "no")))</f>
        <v>3</v>
      </c>
      <c r="DZ97" t="s">
        <v>184</v>
      </c>
      <c r="EA97" t="s">
        <v>263</v>
      </c>
      <c r="EB97" t="s">
        <v>184</v>
      </c>
      <c r="EC97">
        <v>1000</v>
      </c>
      <c r="ED97" t="s">
        <v>198</v>
      </c>
      <c r="EE97">
        <v>5</v>
      </c>
      <c r="EF97">
        <v>12.8</v>
      </c>
      <c r="EG97">
        <v>10.7</v>
      </c>
      <c r="EH97">
        <v>8.1</v>
      </c>
      <c r="EI97">
        <v>6.8</v>
      </c>
      <c r="EJ97">
        <v>3.9</v>
      </c>
      <c r="EK97">
        <v>4.9000000000000004</v>
      </c>
      <c r="EL97">
        <v>9.6</v>
      </c>
      <c r="EM97">
        <v>6.3</v>
      </c>
      <c r="EN97">
        <v>10.5</v>
      </c>
      <c r="EO97">
        <v>10.199999999999999</v>
      </c>
      <c r="EP97">
        <v>9.9</v>
      </c>
      <c r="EQ97">
        <v>7.6</v>
      </c>
      <c r="ER97" t="b">
        <v>0</v>
      </c>
      <c r="ES97" s="30">
        <f t="shared" si="36"/>
        <v>7.4571428571428564</v>
      </c>
      <c r="ET97" s="30">
        <f t="shared" si="37"/>
        <v>7.8599999999999994</v>
      </c>
      <c r="EU97" s="30">
        <f t="shared" si="38"/>
        <v>8.1769230769230763</v>
      </c>
      <c r="EV97" s="30" t="s">
        <v>181</v>
      </c>
      <c r="EW97" t="s">
        <v>197</v>
      </c>
      <c r="EX97" t="s">
        <v>197</v>
      </c>
      <c r="EY97" s="30" t="s">
        <v>197</v>
      </c>
      <c r="EZ97" s="30" t="s">
        <v>181</v>
      </c>
      <c r="FA97" s="30" t="s">
        <v>181</v>
      </c>
      <c r="FB97" s="34">
        <v>2</v>
      </c>
      <c r="FC97" s="30" t="s">
        <v>181</v>
      </c>
      <c r="FD97" s="30" t="s">
        <v>181</v>
      </c>
      <c r="FE97" s="30" t="s">
        <v>583</v>
      </c>
      <c r="FF97">
        <v>1</v>
      </c>
      <c r="FG97" s="30" t="s">
        <v>181</v>
      </c>
      <c r="FH97" s="30" t="s">
        <v>197</v>
      </c>
      <c r="FI97" s="30" t="s">
        <v>197</v>
      </c>
      <c r="FJ97" s="30" t="s">
        <v>181</v>
      </c>
      <c r="FK97" s="30" t="s">
        <v>181</v>
      </c>
      <c r="FL97" s="30" t="s">
        <v>181</v>
      </c>
      <c r="FM97" s="30" t="s">
        <v>181</v>
      </c>
      <c r="FN97" s="30" t="s">
        <v>181</v>
      </c>
      <c r="FO97" s="30" t="s">
        <v>181</v>
      </c>
      <c r="FP97" s="30" t="s">
        <v>181</v>
      </c>
      <c r="FQ97" s="30" t="s">
        <v>181</v>
      </c>
      <c r="FR97">
        <v>23</v>
      </c>
      <c r="FS97" s="30" t="s">
        <v>584</v>
      </c>
      <c r="FT97" s="30" t="s">
        <v>184</v>
      </c>
      <c r="FU97">
        <f t="shared" si="39"/>
        <v>1</v>
      </c>
      <c r="FV97">
        <f t="shared" si="40"/>
        <v>1</v>
      </c>
    </row>
    <row r="98" spans="1:178" ht="15.5" x14ac:dyDescent="0.35">
      <c r="A98" s="26">
        <v>2914</v>
      </c>
      <c r="B98" t="s">
        <v>200</v>
      </c>
      <c r="C98" t="s">
        <v>317</v>
      </c>
      <c r="D98" s="28">
        <v>31.733333333333334</v>
      </c>
      <c r="E98" s="28">
        <v>2</v>
      </c>
      <c r="F98">
        <v>76</v>
      </c>
      <c r="G98">
        <v>179</v>
      </c>
      <c r="H98" s="28">
        <f t="shared" si="24"/>
        <v>23.719609250647608</v>
      </c>
      <c r="I98" s="29">
        <f t="shared" si="25"/>
        <v>1.9454969211154745</v>
      </c>
      <c r="J98" s="30">
        <v>2.6</v>
      </c>
      <c r="K98">
        <v>130</v>
      </c>
      <c r="L98" t="s">
        <v>180</v>
      </c>
      <c r="M98" s="29">
        <v>3.99</v>
      </c>
      <c r="N98" s="30">
        <v>19.899999999999999</v>
      </c>
      <c r="O98" s="29">
        <v>1.54</v>
      </c>
      <c r="P98">
        <f t="shared" si="26"/>
        <v>3.99</v>
      </c>
      <c r="Q98">
        <f t="shared" si="26"/>
        <v>19.899999999999999</v>
      </c>
      <c r="R98">
        <f t="shared" si="26"/>
        <v>1.54</v>
      </c>
      <c r="S98" s="31">
        <f t="shared" si="48"/>
        <v>36</v>
      </c>
      <c r="T98" t="s">
        <v>184</v>
      </c>
      <c r="U98" t="s">
        <v>184</v>
      </c>
      <c r="V98" t="s">
        <v>281</v>
      </c>
      <c r="W98" t="s">
        <v>184</v>
      </c>
      <c r="X98" t="s">
        <v>181</v>
      </c>
      <c r="Y98" t="s">
        <v>463</v>
      </c>
      <c r="Z98" t="s">
        <v>181</v>
      </c>
      <c r="AA98" t="s">
        <v>181</v>
      </c>
      <c r="AB98" t="s">
        <v>181</v>
      </c>
      <c r="AC98">
        <v>1</v>
      </c>
      <c r="AD98" s="27">
        <v>42752</v>
      </c>
      <c r="AE98">
        <v>18</v>
      </c>
      <c r="AF98" t="s">
        <v>358</v>
      </c>
      <c r="AG98">
        <v>1</v>
      </c>
      <c r="AH98" s="27">
        <v>42752</v>
      </c>
      <c r="AI98" s="33">
        <v>18</v>
      </c>
      <c r="AJ98" s="27"/>
      <c r="AK98" t="s">
        <v>572</v>
      </c>
      <c r="AL98" t="s">
        <v>181</v>
      </c>
      <c r="AM98" t="s">
        <v>181</v>
      </c>
      <c r="AN98" t="s">
        <v>181</v>
      </c>
      <c r="AO98" t="s">
        <v>181</v>
      </c>
      <c r="AP98" t="s">
        <v>181</v>
      </c>
      <c r="AQ98" t="s">
        <v>181</v>
      </c>
      <c r="AR98" t="s">
        <v>181</v>
      </c>
      <c r="AS98" t="s">
        <v>181</v>
      </c>
      <c r="AT98" t="s">
        <v>181</v>
      </c>
      <c r="AU98" t="s">
        <v>181</v>
      </c>
      <c r="AV98" t="s">
        <v>184</v>
      </c>
      <c r="AW98" s="27">
        <v>24407</v>
      </c>
      <c r="AX98" s="28">
        <v>50.174999999999997</v>
      </c>
      <c r="AY98" s="28" t="s">
        <v>185</v>
      </c>
      <c r="AZ98" s="28" t="s">
        <v>186</v>
      </c>
      <c r="BA98" s="28" t="s">
        <v>178</v>
      </c>
      <c r="BB98" s="28" t="s">
        <v>585</v>
      </c>
      <c r="BC98" s="28" t="s">
        <v>201</v>
      </c>
      <c r="BD98" s="28" t="s">
        <v>188</v>
      </c>
      <c r="BE98" s="28" t="s">
        <v>202</v>
      </c>
      <c r="BF98" t="s">
        <v>190</v>
      </c>
      <c r="BG98" s="28" t="s">
        <v>181</v>
      </c>
      <c r="BH98" s="28" t="s">
        <v>180</v>
      </c>
      <c r="BI98">
        <v>85</v>
      </c>
      <c r="BJ98">
        <v>163</v>
      </c>
      <c r="BK98" s="28">
        <f t="shared" si="27"/>
        <v>31.992171327486922</v>
      </c>
      <c r="BL98" s="29">
        <f t="shared" si="28"/>
        <v>1.9063620340572678</v>
      </c>
      <c r="BM98">
        <v>139</v>
      </c>
      <c r="BN98" s="29">
        <v>0.77</v>
      </c>
      <c r="BO98">
        <v>4</v>
      </c>
      <c r="BP98" t="s">
        <v>181</v>
      </c>
      <c r="BQ98">
        <v>0</v>
      </c>
      <c r="BR98" t="s">
        <v>184</v>
      </c>
      <c r="BS98" t="s">
        <v>191</v>
      </c>
      <c r="BT98">
        <v>10</v>
      </c>
      <c r="BU98">
        <v>0</v>
      </c>
      <c r="BV98" t="s">
        <v>203</v>
      </c>
      <c r="BW98">
        <v>10</v>
      </c>
      <c r="BX98">
        <v>0</v>
      </c>
      <c r="BY98" t="s">
        <v>586</v>
      </c>
      <c r="BZ98" t="s">
        <v>587</v>
      </c>
      <c r="CA98" t="s">
        <v>588</v>
      </c>
      <c r="CB98">
        <v>0</v>
      </c>
      <c r="CC98">
        <v>0</v>
      </c>
      <c r="CD98">
        <f t="shared" si="29"/>
        <v>1806</v>
      </c>
      <c r="CE98">
        <f>SUM((IF(D98&lt;40.1,0,(IF(D98&gt;60,3,1)))),(IF(S98&lt;15.1,0,IF(15&lt;S98&lt;25.1,6,IF(25&lt;S98&lt;35.1,11,16)))),(IF(E98=1,0,5)),(IF(CQ98&lt;601,0,1)),(IF(AX98&lt;40.1,0,(IF(AX98&gt;60,2,1)))))</f>
        <v>22</v>
      </c>
      <c r="CF98">
        <f>(IF(AX98&gt;70,3,0))+(IF(10&lt;AX98&lt;20,-2,0))+(IF(BD98="Cerebrovascular",2,0))+(IF(BN98&gt;1.5,2,0))+(IF(CQ98&lt;360,-3,0))+(IF(D98&gt;70,4,0))+(IF(H98&gt;35,2,0))+(IF(E98=2,9,0))+(IF(E98=3,14,0))+(IF(T98="yes",2,0))+(IF(J98&lt;2,2,0))+(IF(U98="yes",3,0))+(IF(V98="hospital",3,0))+(IF(V98="ICU",6,0))+(IF(S98&gt;29,4,0))+(IF(W98="yes",9,0))+(IF(X98="yes",2,0))+(IF(AA98="yes",5,0))+(IF(AB98="yes",6,0))+(IF(Z98="yes",3,0))</f>
        <v>32</v>
      </c>
      <c r="CG98" s="29">
        <f>EXP((IF(39&lt;AX98&lt;50,0.154,0))+(IF(49&lt;AX98&lt;60,0.274,0))+(IF(59&lt;AX98&lt;70,0.424,0))+(IF(AX98&gt;69,0.501,0))+(IF(BD98="anoxia",0.079,0))+(IF(BD98="Cerebrovascular",0.145,0))+(IF(BD98="other",0.184,0))+(IF(BB98="African",0.176,0))+(IF(BB98="Other",0.126,0))+(IF(AY98="DCD",0.411,0))+(IF(AZ98="other",0.422,0))+(0.066*((170-BJ98)/10)+(IF(BE98="regional",0.105,0.244))+(0.01*(CQ98/60))))</f>
        <v>1.6394595857805634</v>
      </c>
      <c r="CH98">
        <v>55</v>
      </c>
      <c r="CI98">
        <v>5</v>
      </c>
      <c r="CJ98">
        <v>180</v>
      </c>
      <c r="CK98">
        <v>107</v>
      </c>
      <c r="CL98">
        <v>4</v>
      </c>
      <c r="CM98">
        <v>4</v>
      </c>
      <c r="CN98">
        <v>30</v>
      </c>
      <c r="CO98" t="s">
        <v>196</v>
      </c>
      <c r="CP98">
        <v>17</v>
      </c>
      <c r="CQ98" s="28">
        <f t="shared" si="46"/>
        <v>355</v>
      </c>
      <c r="CR98">
        <f t="shared" si="30"/>
        <v>30</v>
      </c>
      <c r="CS98">
        <f t="shared" si="31"/>
        <v>85</v>
      </c>
      <c r="CT98">
        <f t="shared" si="32"/>
        <v>385</v>
      </c>
      <c r="CU98">
        <v>1000</v>
      </c>
      <c r="CV98">
        <v>1000</v>
      </c>
      <c r="CW98">
        <v>8000</v>
      </c>
      <c r="CX98">
        <v>2000</v>
      </c>
      <c r="CY98">
        <v>366</v>
      </c>
      <c r="CZ98">
        <v>1.6</v>
      </c>
      <c r="DA98">
        <v>79</v>
      </c>
      <c r="DB98" s="26">
        <v>72</v>
      </c>
      <c r="DC98" s="26">
        <v>62</v>
      </c>
      <c r="DD98" s="28">
        <f t="shared" si="33"/>
        <v>13.888888888888886</v>
      </c>
      <c r="DF98" t="str">
        <f t="shared" si="34"/>
        <v>no</v>
      </c>
      <c r="DG98" t="s">
        <v>589</v>
      </c>
      <c r="DH98" t="s">
        <v>197</v>
      </c>
      <c r="DI98" t="s">
        <v>197</v>
      </c>
      <c r="DJ98">
        <v>2.2999999999999998</v>
      </c>
      <c r="DK98">
        <v>10.7</v>
      </c>
      <c r="DL98">
        <v>7.9</v>
      </c>
      <c r="DM98" t="s">
        <v>197</v>
      </c>
      <c r="DN98" t="s">
        <v>197</v>
      </c>
      <c r="DO98">
        <v>1570</v>
      </c>
      <c r="DP98" s="29">
        <f>((DO98/1000)*100)/F98</f>
        <v>2.0657894736842106</v>
      </c>
      <c r="DQ98">
        <v>425</v>
      </c>
      <c r="DR98">
        <v>452</v>
      </c>
      <c r="DS98">
        <v>19.899999999999999</v>
      </c>
      <c r="DT98">
        <v>1.41</v>
      </c>
      <c r="DU98" s="41">
        <v>4.5599999999999996</v>
      </c>
      <c r="DV98" s="41">
        <v>4.75</v>
      </c>
      <c r="DW98" t="str">
        <f t="shared" si="35"/>
        <v>yes</v>
      </c>
      <c r="DX98" s="26" t="s">
        <v>192</v>
      </c>
      <c r="DY98" t="str">
        <f>IF(OR(DV98&gt;M98*2.9, DV98 &gt; 3.9, FD98="yes"), "3", IF(DV98&gt;M98*1.9, "2", IF(OR(DV98&gt;M98*1.4, DV98&gt;(M98+0.2)), "1", "no")))</f>
        <v>3</v>
      </c>
      <c r="DZ98" t="s">
        <v>181</v>
      </c>
      <c r="EA98" t="s">
        <v>197</v>
      </c>
      <c r="EB98" t="s">
        <v>184</v>
      </c>
      <c r="EC98">
        <v>1000</v>
      </c>
      <c r="ED98" t="s">
        <v>198</v>
      </c>
      <c r="EE98">
        <v>8.6</v>
      </c>
      <c r="EF98">
        <v>6.1</v>
      </c>
      <c r="EG98">
        <v>4</v>
      </c>
      <c r="EH98">
        <v>5.2</v>
      </c>
      <c r="EI98">
        <v>2.5</v>
      </c>
      <c r="EJ98">
        <v>2.2000000000000002</v>
      </c>
      <c r="EK98">
        <v>1.8</v>
      </c>
      <c r="EL98">
        <v>1.1000000000000001</v>
      </c>
      <c r="EM98">
        <v>2.2999999999999998</v>
      </c>
      <c r="EN98">
        <v>4.3</v>
      </c>
      <c r="EO98">
        <v>2</v>
      </c>
      <c r="EP98" t="b">
        <v>0</v>
      </c>
      <c r="EQ98" t="b">
        <v>0</v>
      </c>
      <c r="ER98" t="b">
        <v>0</v>
      </c>
      <c r="ES98" s="30">
        <f t="shared" si="36"/>
        <v>4.3428571428571425</v>
      </c>
      <c r="ET98" s="30">
        <f t="shared" si="37"/>
        <v>3.8099999999999996</v>
      </c>
      <c r="EU98" s="30">
        <f t="shared" si="38"/>
        <v>3.6454545454545451</v>
      </c>
      <c r="EV98" s="30" t="s">
        <v>181</v>
      </c>
      <c r="EW98" t="s">
        <v>197</v>
      </c>
      <c r="EX98" t="s">
        <v>197</v>
      </c>
      <c r="EY98" s="30" t="s">
        <v>197</v>
      </c>
      <c r="EZ98" t="s">
        <v>181</v>
      </c>
      <c r="FA98" t="s">
        <v>184</v>
      </c>
      <c r="FB98" s="34">
        <v>5</v>
      </c>
      <c r="FC98" t="s">
        <v>181</v>
      </c>
      <c r="FD98" s="30" t="s">
        <v>184</v>
      </c>
      <c r="FE98" s="30" t="s">
        <v>578</v>
      </c>
      <c r="FF98">
        <v>7</v>
      </c>
      <c r="FG98" s="30" t="s">
        <v>181</v>
      </c>
      <c r="FH98" s="30" t="s">
        <v>197</v>
      </c>
      <c r="FI98" s="30" t="s">
        <v>197</v>
      </c>
      <c r="FJ98" s="30" t="s">
        <v>181</v>
      </c>
      <c r="FK98" s="30" t="s">
        <v>181</v>
      </c>
      <c r="FL98" s="30" t="s">
        <v>181</v>
      </c>
      <c r="FM98" s="30" t="s">
        <v>181</v>
      </c>
      <c r="FN98" s="30" t="s">
        <v>181</v>
      </c>
      <c r="FO98" s="30" t="s">
        <v>181</v>
      </c>
      <c r="FP98" s="30" t="s">
        <v>181</v>
      </c>
      <c r="FQ98" s="30" t="s">
        <v>181</v>
      </c>
      <c r="FR98">
        <v>25</v>
      </c>
      <c r="FS98" s="30" t="s">
        <v>579</v>
      </c>
      <c r="FT98" s="30" t="s">
        <v>181</v>
      </c>
      <c r="FU98">
        <f t="shared" si="39"/>
        <v>1</v>
      </c>
      <c r="FV98">
        <f t="shared" si="40"/>
        <v>1</v>
      </c>
    </row>
    <row r="99" spans="1:178" ht="15.5" x14ac:dyDescent="0.35">
      <c r="A99" s="26">
        <v>2915</v>
      </c>
      <c r="B99" t="s">
        <v>200</v>
      </c>
      <c r="C99" t="s">
        <v>179</v>
      </c>
      <c r="D99" s="28">
        <v>52.797222222222224</v>
      </c>
      <c r="E99" s="28">
        <v>1</v>
      </c>
      <c r="F99">
        <v>70</v>
      </c>
      <c r="G99">
        <v>167</v>
      </c>
      <c r="H99" s="28">
        <f t="shared" si="24"/>
        <v>25.099501595611173</v>
      </c>
      <c r="I99" s="29">
        <f t="shared" si="25"/>
        <v>1.7864975800258169</v>
      </c>
      <c r="J99" s="30">
        <v>2.1</v>
      </c>
      <c r="K99">
        <v>137</v>
      </c>
      <c r="L99" t="s">
        <v>180</v>
      </c>
      <c r="M99" s="29">
        <v>0.64</v>
      </c>
      <c r="N99" s="30">
        <v>1.7</v>
      </c>
      <c r="O99" s="29">
        <v>1.91</v>
      </c>
      <c r="P99">
        <f t="shared" si="26"/>
        <v>1</v>
      </c>
      <c r="Q99">
        <f t="shared" si="26"/>
        <v>1.7</v>
      </c>
      <c r="R99">
        <f t="shared" si="26"/>
        <v>1.91</v>
      </c>
      <c r="S99" s="31">
        <f>ROUND((6.43+(11.2*LN(IF(R99&lt;1,1,R99)))+(3.78*LN(IF(Q99&lt;1,1,Q99)))+(9.57*LN(IF(U99="yes",4,IF(P99&lt;1,1,P99))))),0)</f>
        <v>16</v>
      </c>
      <c r="T99" t="s">
        <v>181</v>
      </c>
      <c r="U99" t="s">
        <v>181</v>
      </c>
      <c r="V99" t="s">
        <v>182</v>
      </c>
      <c r="W99" t="s">
        <v>181</v>
      </c>
      <c r="X99" t="s">
        <v>184</v>
      </c>
      <c r="Y99" t="s">
        <v>183</v>
      </c>
      <c r="Z99" t="s">
        <v>184</v>
      </c>
      <c r="AA99" t="s">
        <v>181</v>
      </c>
      <c r="AB99" t="s">
        <v>181</v>
      </c>
      <c r="AC99">
        <v>0</v>
      </c>
      <c r="AD99" s="32">
        <v>43132</v>
      </c>
      <c r="AE99">
        <v>395</v>
      </c>
      <c r="AG99">
        <v>0</v>
      </c>
      <c r="AH99" s="27">
        <v>43132</v>
      </c>
      <c r="AI99" s="33">
        <v>395</v>
      </c>
      <c r="AJ99" s="27"/>
      <c r="AK99" t="s">
        <v>344</v>
      </c>
      <c r="AL99" t="s">
        <v>184</v>
      </c>
      <c r="AM99" t="s">
        <v>181</v>
      </c>
      <c r="AN99" t="s">
        <v>184</v>
      </c>
      <c r="AO99" t="s">
        <v>184</v>
      </c>
      <c r="AP99" t="s">
        <v>181</v>
      </c>
      <c r="AQ99" t="s">
        <v>181</v>
      </c>
      <c r="AR99" t="s">
        <v>181</v>
      </c>
      <c r="AS99" t="s">
        <v>181</v>
      </c>
      <c r="AT99" t="s">
        <v>181</v>
      </c>
      <c r="AU99" t="s">
        <v>181</v>
      </c>
      <c r="AV99" t="s">
        <v>181</v>
      </c>
      <c r="AW99" s="27">
        <v>22446</v>
      </c>
      <c r="AX99" s="28">
        <v>55.55</v>
      </c>
      <c r="AY99" s="28" t="s">
        <v>185</v>
      </c>
      <c r="AZ99" s="28" t="s">
        <v>186</v>
      </c>
      <c r="BA99" s="28" t="s">
        <v>178</v>
      </c>
      <c r="BB99" s="28" t="s">
        <v>187</v>
      </c>
      <c r="BC99" s="28" t="s">
        <v>179</v>
      </c>
      <c r="BD99" s="28" t="s">
        <v>188</v>
      </c>
      <c r="BE99" s="28" t="s">
        <v>189</v>
      </c>
      <c r="BF99" s="28" t="s">
        <v>180</v>
      </c>
      <c r="BG99" s="28" t="s">
        <v>181</v>
      </c>
      <c r="BH99" s="28" t="s">
        <v>180</v>
      </c>
      <c r="BI99">
        <v>70</v>
      </c>
      <c r="BJ99">
        <v>167</v>
      </c>
      <c r="BK99" s="28">
        <f t="shared" si="27"/>
        <v>25.099501595611173</v>
      </c>
      <c r="BL99" s="29">
        <f t="shared" si="28"/>
        <v>1.7864975800258169</v>
      </c>
      <c r="BM99">
        <v>144</v>
      </c>
      <c r="BN99" s="29">
        <v>0.8</v>
      </c>
      <c r="BO99">
        <v>5</v>
      </c>
      <c r="BP99" t="s">
        <v>181</v>
      </c>
      <c r="BQ99">
        <v>0</v>
      </c>
      <c r="BR99" t="s">
        <v>181</v>
      </c>
      <c r="BS99" t="s">
        <v>197</v>
      </c>
      <c r="BT99">
        <v>30</v>
      </c>
      <c r="BU99">
        <v>20</v>
      </c>
      <c r="BV99" t="s">
        <v>203</v>
      </c>
      <c r="BW99">
        <v>10</v>
      </c>
      <c r="BX99">
        <v>0</v>
      </c>
      <c r="BY99" t="s">
        <v>590</v>
      </c>
      <c r="BZ99" t="s">
        <v>247</v>
      </c>
      <c r="CA99" t="s">
        <v>591</v>
      </c>
      <c r="CB99">
        <v>0</v>
      </c>
      <c r="CC99">
        <v>0</v>
      </c>
      <c r="CD99">
        <f t="shared" si="29"/>
        <v>889</v>
      </c>
      <c r="CE99">
        <f>SUM((IF(D99&lt;40.1,0,(IF(D99&gt;60,3,1)))),(IF(S99&lt;15.1,0,IF(15&lt;S99&lt;25.1,6,IF(25&lt;S99&lt;35.1,11,16)))),(IF(E99=1,0,5)),(IF(CQ99&lt;601,0,1)),(IF(AX99&lt;40.1,0,(IF(AX99&gt;60,2,1)))))</f>
        <v>18</v>
      </c>
      <c r="CF99">
        <f>(IF(AX99&gt;70,3,0))+(IF(10&lt;AX99&lt;20,-2,0))+(IF(BD99="Cerebrovascular",2,0))+(IF(BN99&gt;1.5,2,0))+(IF(CQ99&lt;360,-3,0))+(IF(D99&gt;70,4,0))+(IF(H99&gt;35,2,0))+(IF(E99=2,9,0))+(IF(E99=3,14,0))+(IF(T99="yes",2,0))+(IF(J99&lt;2,2,0))+(IF(U99="yes",3,0))+(IF(V99="hospital",3,0))+(IF(V99="ICU",6,0))+(IF(S99&gt;29,4,0))+(IF(W99="yes",9,0))+(IF(X99="yes",2,0))+(IF(AA99="yes",5,0))+(IF(AB99="yes",6,0))+(IF(Z99="yes",3,0))</f>
        <v>4</v>
      </c>
      <c r="CG99" s="29">
        <f>EXP((IF(39&lt;AX99&lt;50,0.154,0))+(IF(49&lt;AX99&lt;60,0.274,0))+(IF(59&lt;AX99&lt;70,0.424,0))+(IF(AX99&gt;69,0.501,0))+(IF(BD99="anoxia",0.079,0))+(IF(BD99="Cerebrovascular",0.145,0))+(IF(BD99="other",0.184,0))+(IF(BB99="African",0.176,0))+(IF(BB99="Other",0.126,0))+(IF(AY99="DCD",0.411,0))+(IF(AZ99="other",0.422,0))+(0.066*((170-BJ99)/10)+(IF(BE99="regional",0.105,0.244))+(0.01*(CQ99/60))))</f>
        <v>1.3636069162672684</v>
      </c>
      <c r="CH99">
        <v>61</v>
      </c>
      <c r="CI99">
        <v>17</v>
      </c>
      <c r="CJ99">
        <v>37</v>
      </c>
      <c r="CK99">
        <v>88</v>
      </c>
      <c r="CL99">
        <v>20</v>
      </c>
      <c r="CM99">
        <v>19</v>
      </c>
      <c r="CN99">
        <v>28</v>
      </c>
      <c r="CO99" t="s">
        <v>196</v>
      </c>
      <c r="CP99">
        <v>27</v>
      </c>
      <c r="CQ99" s="28">
        <f t="shared" si="46"/>
        <v>242</v>
      </c>
      <c r="CR99">
        <f t="shared" si="30"/>
        <v>28</v>
      </c>
      <c r="CS99">
        <f t="shared" si="31"/>
        <v>89</v>
      </c>
      <c r="CT99">
        <f t="shared" si="32"/>
        <v>270</v>
      </c>
      <c r="CU99">
        <v>1180</v>
      </c>
      <c r="CV99">
        <v>2000</v>
      </c>
      <c r="CW99">
        <v>8500</v>
      </c>
      <c r="CX99">
        <v>1500</v>
      </c>
      <c r="CY99">
        <v>393</v>
      </c>
      <c r="CZ99">
        <v>1.6</v>
      </c>
      <c r="DA99">
        <v>14</v>
      </c>
      <c r="DB99">
        <v>80</v>
      </c>
      <c r="DC99">
        <v>83</v>
      </c>
      <c r="DD99" s="28">
        <f t="shared" si="33"/>
        <v>-3.75</v>
      </c>
      <c r="DF99" t="str">
        <f t="shared" si="34"/>
        <v>no</v>
      </c>
      <c r="DG99" t="s">
        <v>181</v>
      </c>
      <c r="DH99">
        <v>18.2</v>
      </c>
      <c r="DI99">
        <v>17.3</v>
      </c>
      <c r="DJ99">
        <v>6.9</v>
      </c>
      <c r="DK99">
        <v>11.3</v>
      </c>
      <c r="DL99">
        <v>8.9</v>
      </c>
      <c r="DM99">
        <v>13.5</v>
      </c>
      <c r="DN99">
        <v>22.4</v>
      </c>
      <c r="DO99">
        <v>1890</v>
      </c>
      <c r="DP99" s="29">
        <f>((DO99/1000)*100)/F99</f>
        <v>2.7</v>
      </c>
      <c r="DQ99">
        <v>2167</v>
      </c>
      <c r="DR99">
        <v>1006</v>
      </c>
      <c r="DS99">
        <v>3.4</v>
      </c>
      <c r="DT99">
        <v>1.02</v>
      </c>
      <c r="DU99" s="41">
        <v>0.74</v>
      </c>
      <c r="DV99" s="41">
        <v>0.74</v>
      </c>
      <c r="DW99" t="str">
        <f t="shared" si="35"/>
        <v>yes</v>
      </c>
      <c r="DX99" t="str">
        <f t="shared" ref="DX99:DX143" si="49">IF(OR(DQ99&gt;1999,DR99&gt;1999),IF(OR(DQ99&gt;2999,DR99&gt;2999),IF(OR(DS99&gt;9.9,DT99&gt;1.6),"severe","moderate"),"mild"),"no")</f>
        <v>mild</v>
      </c>
      <c r="DY99" t="str">
        <f>IF(OR(DV99&gt;M99*2.9, DV99 &gt; 3.9, FD99="yes"), "3", IF(DV99&gt;M99*1.9, "2", IF(OR(DV99&gt;M99*1.4, DV99&gt;(M99+0.2)), "1", "no")))</f>
        <v>no</v>
      </c>
      <c r="DZ99" t="s">
        <v>181</v>
      </c>
      <c r="EA99" t="s">
        <v>197</v>
      </c>
      <c r="EB99" t="s">
        <v>184</v>
      </c>
      <c r="EC99">
        <v>1000</v>
      </c>
      <c r="ED99" t="s">
        <v>198</v>
      </c>
      <c r="EE99" t="b">
        <v>0</v>
      </c>
      <c r="EF99">
        <v>0.5</v>
      </c>
      <c r="EG99">
        <v>0.5</v>
      </c>
      <c r="EH99">
        <v>4.2</v>
      </c>
      <c r="EI99">
        <v>5.5</v>
      </c>
      <c r="EJ99">
        <v>6.4</v>
      </c>
      <c r="EK99">
        <v>8.6999999999999993</v>
      </c>
      <c r="EL99" t="b">
        <v>0</v>
      </c>
      <c r="EM99" t="b">
        <v>0</v>
      </c>
      <c r="EN99" t="b">
        <v>0</v>
      </c>
      <c r="EO99" t="b">
        <v>0</v>
      </c>
      <c r="EP99" t="b">
        <v>0</v>
      </c>
      <c r="EQ99" t="b">
        <v>0</v>
      </c>
      <c r="ER99" t="b">
        <v>0</v>
      </c>
      <c r="ES99" s="30">
        <f t="shared" si="36"/>
        <v>4.3</v>
      </c>
      <c r="ET99" s="30">
        <f t="shared" si="37"/>
        <v>4.3</v>
      </c>
      <c r="EU99" s="30">
        <f t="shared" si="38"/>
        <v>4.3</v>
      </c>
      <c r="EV99" s="30" t="s">
        <v>181</v>
      </c>
      <c r="EW99" t="s">
        <v>197</v>
      </c>
      <c r="EX99" t="s">
        <v>197</v>
      </c>
      <c r="EY99" s="30" t="s">
        <v>197</v>
      </c>
      <c r="EZ99" t="s">
        <v>181</v>
      </c>
      <c r="FA99" t="s">
        <v>181</v>
      </c>
      <c r="FB99" s="34">
        <v>2</v>
      </c>
      <c r="FC99" t="s">
        <v>181</v>
      </c>
      <c r="FD99" s="30" t="s">
        <v>181</v>
      </c>
      <c r="FE99" t="s">
        <v>592</v>
      </c>
      <c r="FF99">
        <v>2</v>
      </c>
      <c r="FG99" t="s">
        <v>181</v>
      </c>
      <c r="FH99" t="s">
        <v>197</v>
      </c>
      <c r="FI99" t="s">
        <v>197</v>
      </c>
      <c r="FJ99" t="s">
        <v>181</v>
      </c>
      <c r="FK99" t="s">
        <v>181</v>
      </c>
      <c r="FL99" t="s">
        <v>181</v>
      </c>
      <c r="FM99" t="s">
        <v>181</v>
      </c>
      <c r="FN99" t="s">
        <v>181</v>
      </c>
      <c r="FO99" t="s">
        <v>181</v>
      </c>
      <c r="FP99" t="s">
        <v>181</v>
      </c>
      <c r="FQ99" t="s">
        <v>181</v>
      </c>
      <c r="FR99">
        <v>7</v>
      </c>
      <c r="FS99" t="s">
        <v>199</v>
      </c>
      <c r="FT99" s="30" t="s">
        <v>181</v>
      </c>
      <c r="FU99">
        <f t="shared" si="39"/>
        <v>0</v>
      </c>
      <c r="FV99">
        <f t="shared" si="40"/>
        <v>0</v>
      </c>
    </row>
    <row r="100" spans="1:178" ht="15.5" x14ac:dyDescent="0.35">
      <c r="A100" s="26">
        <v>2916</v>
      </c>
      <c r="B100" t="s">
        <v>200</v>
      </c>
      <c r="C100" t="s">
        <v>201</v>
      </c>
      <c r="D100" s="28">
        <v>63.883333333333333</v>
      </c>
      <c r="E100" s="28">
        <v>1</v>
      </c>
      <c r="F100">
        <v>77</v>
      </c>
      <c r="G100">
        <v>163</v>
      </c>
      <c r="H100" s="28">
        <f t="shared" si="24"/>
        <v>28.981143437841094</v>
      </c>
      <c r="I100" s="29">
        <f t="shared" si="25"/>
        <v>1.8279356168872076</v>
      </c>
      <c r="J100" s="30">
        <v>3.2</v>
      </c>
      <c r="K100">
        <v>138</v>
      </c>
      <c r="L100" t="s">
        <v>180</v>
      </c>
      <c r="M100" s="29">
        <v>0.5</v>
      </c>
      <c r="N100" s="30">
        <v>1.8</v>
      </c>
      <c r="O100" s="29">
        <v>1.7</v>
      </c>
      <c r="P100">
        <f t="shared" si="26"/>
        <v>1</v>
      </c>
      <c r="Q100">
        <f t="shared" si="26"/>
        <v>1.8</v>
      </c>
      <c r="R100">
        <f t="shared" si="26"/>
        <v>1.7</v>
      </c>
      <c r="S100" s="31">
        <f t="shared" ref="S100:S163" si="50">ROUND((6.43+(11.2*LN(IF(R100&lt;1,1,R100)))+(3.78*LN(IF(Q100&lt;1,1,Q100)))+(9.57*LN(IF(U100="yes",4,IF(P100&lt;1,1,P100))))),0)</f>
        <v>15</v>
      </c>
      <c r="T100" t="s">
        <v>181</v>
      </c>
      <c r="U100" t="s">
        <v>181</v>
      </c>
      <c r="V100" t="s">
        <v>182</v>
      </c>
      <c r="W100" t="s">
        <v>181</v>
      </c>
      <c r="X100" t="s">
        <v>181</v>
      </c>
      <c r="Y100" t="s">
        <v>183</v>
      </c>
      <c r="Z100" t="s">
        <v>181</v>
      </c>
      <c r="AA100" t="s">
        <v>184</v>
      </c>
      <c r="AB100" t="s">
        <v>181</v>
      </c>
      <c r="AC100">
        <v>0</v>
      </c>
      <c r="AD100" s="27">
        <v>43230</v>
      </c>
      <c r="AE100">
        <v>491</v>
      </c>
      <c r="AG100">
        <v>0</v>
      </c>
      <c r="AH100" s="27">
        <v>43230</v>
      </c>
      <c r="AI100" s="33">
        <v>491</v>
      </c>
      <c r="AJ100" s="27"/>
      <c r="AK100" t="s">
        <v>233</v>
      </c>
      <c r="AL100" t="s">
        <v>184</v>
      </c>
      <c r="AM100" t="s">
        <v>184</v>
      </c>
      <c r="AN100" t="s">
        <v>181</v>
      </c>
      <c r="AO100" t="s">
        <v>181</v>
      </c>
      <c r="AP100" t="s">
        <v>181</v>
      </c>
      <c r="AQ100" t="s">
        <v>181</v>
      </c>
      <c r="AR100" t="s">
        <v>181</v>
      </c>
      <c r="AS100" t="s">
        <v>181</v>
      </c>
      <c r="AT100" t="s">
        <v>181</v>
      </c>
      <c r="AU100" t="s">
        <v>181</v>
      </c>
      <c r="AV100" t="s">
        <v>181</v>
      </c>
      <c r="AW100" s="27">
        <v>20326</v>
      </c>
      <c r="AX100" s="28">
        <v>61.358333333333334</v>
      </c>
      <c r="AY100" s="28" t="s">
        <v>185</v>
      </c>
      <c r="AZ100" s="28" t="s">
        <v>186</v>
      </c>
      <c r="BA100" s="28" t="s">
        <v>178</v>
      </c>
      <c r="BB100" s="28" t="s">
        <v>187</v>
      </c>
      <c r="BC100" t="s">
        <v>201</v>
      </c>
      <c r="BD100" t="s">
        <v>188</v>
      </c>
      <c r="BE100" t="s">
        <v>189</v>
      </c>
      <c r="BF100" t="s">
        <v>190</v>
      </c>
      <c r="BG100" t="s">
        <v>181</v>
      </c>
      <c r="BH100" t="s">
        <v>180</v>
      </c>
      <c r="BI100">
        <v>70</v>
      </c>
      <c r="BJ100">
        <v>165</v>
      </c>
      <c r="BK100" s="28">
        <f t="shared" si="27"/>
        <v>25.711662075298438</v>
      </c>
      <c r="BL100" s="29">
        <f t="shared" si="28"/>
        <v>1.7709604002911536</v>
      </c>
      <c r="BM100">
        <v>140</v>
      </c>
      <c r="BN100" s="29">
        <v>0.59</v>
      </c>
      <c r="BO100">
        <v>1</v>
      </c>
      <c r="BP100" t="s">
        <v>181</v>
      </c>
      <c r="BQ100">
        <v>0</v>
      </c>
      <c r="BR100" t="s">
        <v>181</v>
      </c>
      <c r="BS100" t="s">
        <v>197</v>
      </c>
      <c r="BT100">
        <v>2</v>
      </c>
      <c r="BU100">
        <v>10</v>
      </c>
      <c r="BV100" t="s">
        <v>192</v>
      </c>
      <c r="BW100">
        <v>5</v>
      </c>
      <c r="BX100">
        <v>0</v>
      </c>
      <c r="BY100" t="s">
        <v>593</v>
      </c>
      <c r="BZ100" t="s">
        <v>594</v>
      </c>
      <c r="CA100" t="s">
        <v>205</v>
      </c>
      <c r="CB100">
        <v>0</v>
      </c>
      <c r="CC100">
        <v>0</v>
      </c>
      <c r="CD100">
        <f t="shared" si="29"/>
        <v>920</v>
      </c>
      <c r="CE100">
        <f>SUM((IF(D100&lt;40.1,0,(IF(D100&gt;60,3,1)))),(IF(S100&lt;15.1,0,IF(15&lt;S100&lt;25.1,6,IF(25&lt;S100&lt;35.1,11,16)))),(IF(E100=1,0,5)),(IF(CQ100&lt;601,0,1)),(IF(AX100&lt;40.1,0,(IF(AX100&gt;60,2,1)))))</f>
        <v>5</v>
      </c>
      <c r="CF100">
        <f>(IF(AX100&gt;70,3,0))+(IF(10&lt;AX100&lt;20,-2,0))+(IF(BD100="Cerebrovascular",2,0))+(IF(BN100&gt;1.5,2,0))+(IF(CQ100&lt;360,-3,0))+(IF(D100&gt;70,4,0))+(IF(H100&gt;35,2,0))+(IF(E100=2,9,0))+(IF(E100=3,14,0))+(IF(T100="yes",2,0))+(IF(J100&lt;2,2,0))+(IF(U100="yes",3,0))+(IF(V100="hospital",3,0))+(IF(V100="ICU",6,0))+(IF(S100&gt;29,4,0))+(IF(W100="yes",9,0))+(IF(X100="yes",2,0))+(IF(AA100="yes",5,0))+(IF(AB100="yes",6,0))+(IF(Z100="yes",3,0))</f>
        <v>7</v>
      </c>
      <c r="CG100" s="29">
        <f>EXP((IF(39&lt;AX100&lt;50,0.154,0))+(IF(49&lt;AX100&lt;60,0.274,0))+(IF(59&lt;AX100&lt;70,0.424,0))+(IF(AX100&gt;69,0.501,0))+(IF(BD100="anoxia",0.079,0))+(IF(BD100="Cerebrovascular",0.145,0))+(IF(BD100="other",0.184,0))+(IF(BB100="African",0.176,0))+(IF(BB100="Other",0.126,0))+(IF(AY100="DCD",0.411,0))+(IF(AZ100="other",0.422,0))+(0.066*((170-BJ100)/10)+(IF(BE100="regional",0.105,0.244))+(0.01*(CQ100/60))))</f>
        <v>1.4280834967669431</v>
      </c>
      <c r="CH100">
        <v>41</v>
      </c>
      <c r="CI100">
        <v>3</v>
      </c>
      <c r="CJ100">
        <v>190</v>
      </c>
      <c r="CK100">
        <v>119</v>
      </c>
      <c r="CL100">
        <v>40</v>
      </c>
      <c r="CM100">
        <v>47</v>
      </c>
      <c r="CN100">
        <v>23</v>
      </c>
      <c r="CO100" t="s">
        <v>196</v>
      </c>
      <c r="CP100">
        <v>24</v>
      </c>
      <c r="CQ100" s="28">
        <f t="shared" si="46"/>
        <v>440</v>
      </c>
      <c r="CR100">
        <f t="shared" si="30"/>
        <v>23</v>
      </c>
      <c r="CS100">
        <f t="shared" si="31"/>
        <v>64</v>
      </c>
      <c r="CT100">
        <f t="shared" si="32"/>
        <v>463</v>
      </c>
      <c r="CU100">
        <v>1500</v>
      </c>
      <c r="CV100">
        <v>1500</v>
      </c>
      <c r="CW100">
        <v>8700</v>
      </c>
      <c r="CX100">
        <v>1500</v>
      </c>
      <c r="CY100">
        <v>460</v>
      </c>
      <c r="CZ100">
        <v>3.7</v>
      </c>
      <c r="DA100">
        <v>27</v>
      </c>
      <c r="DB100">
        <v>65</v>
      </c>
      <c r="DC100">
        <v>76</v>
      </c>
      <c r="DD100" s="28">
        <f t="shared" si="33"/>
        <v>-16.92307692307692</v>
      </c>
      <c r="DF100" t="str">
        <f t="shared" si="34"/>
        <v>no</v>
      </c>
      <c r="DG100" t="s">
        <v>595</v>
      </c>
      <c r="DH100">
        <v>15.4</v>
      </c>
      <c r="DI100">
        <v>15.6</v>
      </c>
      <c r="DJ100">
        <v>1.4</v>
      </c>
      <c r="DK100">
        <v>5</v>
      </c>
      <c r="DL100">
        <v>8.1999999999999993</v>
      </c>
      <c r="DM100">
        <v>9.8000000000000007</v>
      </c>
      <c r="DN100" t="s">
        <v>197</v>
      </c>
      <c r="DO100">
        <v>1680</v>
      </c>
      <c r="DP100" s="29">
        <f>((DO100/1000)*100)/F100</f>
        <v>2.1818181818181817</v>
      </c>
      <c r="DQ100">
        <v>849</v>
      </c>
      <c r="DR100">
        <v>901</v>
      </c>
      <c r="DS100">
        <v>1.2</v>
      </c>
      <c r="DT100">
        <v>1</v>
      </c>
      <c r="DU100" s="41">
        <v>1.1299999999999999</v>
      </c>
      <c r="DV100" s="41">
        <v>1.1299999999999999</v>
      </c>
      <c r="DW100" t="str">
        <f t="shared" si="35"/>
        <v>no</v>
      </c>
      <c r="DX100" t="str">
        <f t="shared" si="49"/>
        <v>no</v>
      </c>
      <c r="DY100" t="str">
        <f>IF(OR(DV100&gt;M100*2.9, DV100 &gt; 3.9, FD100="yes"), "3", IF(DV100&gt;M100*1.9, "2", IF(OR(DV100&gt;M100*1.4, DV100&gt;(M100+0.2)), "1", "no")))</f>
        <v>2</v>
      </c>
      <c r="DZ100" t="s">
        <v>181</v>
      </c>
      <c r="EA100" t="s">
        <v>197</v>
      </c>
      <c r="EB100" t="s">
        <v>184</v>
      </c>
      <c r="EC100">
        <v>1000</v>
      </c>
      <c r="ED100" t="s">
        <v>198</v>
      </c>
      <c r="EE100" t="b">
        <v>0</v>
      </c>
      <c r="EF100">
        <v>10.199999999999999</v>
      </c>
      <c r="EG100">
        <v>10</v>
      </c>
      <c r="EH100">
        <v>11.6</v>
      </c>
      <c r="EI100">
        <v>8.1999999999999993</v>
      </c>
      <c r="EJ100">
        <v>6.4</v>
      </c>
      <c r="EK100">
        <v>4.7</v>
      </c>
      <c r="EL100">
        <v>4.2</v>
      </c>
      <c r="EM100" t="b">
        <v>0</v>
      </c>
      <c r="EN100" t="b">
        <v>0</v>
      </c>
      <c r="EO100" t="b">
        <v>0</v>
      </c>
      <c r="EP100" t="b">
        <v>0</v>
      </c>
      <c r="EQ100" t="b">
        <v>0</v>
      </c>
      <c r="ER100" t="b">
        <v>0</v>
      </c>
      <c r="ES100" s="30">
        <f t="shared" si="36"/>
        <v>8.5166666666666675</v>
      </c>
      <c r="ET100" s="30">
        <f t="shared" si="37"/>
        <v>7.9</v>
      </c>
      <c r="EU100" s="30">
        <f t="shared" si="38"/>
        <v>7.9</v>
      </c>
      <c r="EV100" s="30" t="s">
        <v>181</v>
      </c>
      <c r="EW100" t="s">
        <v>197</v>
      </c>
      <c r="EX100" t="s">
        <v>197</v>
      </c>
      <c r="EY100" s="30" t="s">
        <v>197</v>
      </c>
      <c r="EZ100" s="30" t="s">
        <v>181</v>
      </c>
      <c r="FA100" s="30" t="s">
        <v>181</v>
      </c>
      <c r="FB100" s="34">
        <v>2</v>
      </c>
      <c r="FC100" s="30" t="s">
        <v>184</v>
      </c>
      <c r="FD100" s="30" t="s">
        <v>181</v>
      </c>
      <c r="FE100" s="30" t="s">
        <v>181</v>
      </c>
      <c r="FF100">
        <v>3</v>
      </c>
      <c r="FG100" s="30" t="s">
        <v>181</v>
      </c>
      <c r="FH100" s="30" t="s">
        <v>197</v>
      </c>
      <c r="FI100" s="30" t="s">
        <v>197</v>
      </c>
      <c r="FJ100" s="30" t="s">
        <v>181</v>
      </c>
      <c r="FK100" s="30" t="s">
        <v>181</v>
      </c>
      <c r="FL100" s="30" t="s">
        <v>181</v>
      </c>
      <c r="FM100" s="30" t="s">
        <v>181</v>
      </c>
      <c r="FN100" s="30" t="s">
        <v>181</v>
      </c>
      <c r="FO100" s="30" t="s">
        <v>181</v>
      </c>
      <c r="FP100" s="30" t="s">
        <v>181</v>
      </c>
      <c r="FQ100" s="30" t="s">
        <v>181</v>
      </c>
      <c r="FR100">
        <v>9</v>
      </c>
      <c r="FS100" s="30" t="s">
        <v>199</v>
      </c>
      <c r="FT100" s="30" t="s">
        <v>181</v>
      </c>
      <c r="FU100">
        <f t="shared" si="39"/>
        <v>0</v>
      </c>
      <c r="FV100">
        <f t="shared" si="40"/>
        <v>0</v>
      </c>
    </row>
    <row r="101" spans="1:178" ht="15.5" x14ac:dyDescent="0.35">
      <c r="A101" s="26">
        <v>2918</v>
      </c>
      <c r="B101" t="s">
        <v>200</v>
      </c>
      <c r="C101" t="s">
        <v>252</v>
      </c>
      <c r="D101" s="28">
        <v>64.13333333333334</v>
      </c>
      <c r="E101" s="28">
        <v>1</v>
      </c>
      <c r="F101">
        <v>64</v>
      </c>
      <c r="G101">
        <v>175</v>
      </c>
      <c r="H101" s="28">
        <f t="shared" si="24"/>
        <v>20.897959183673468</v>
      </c>
      <c r="I101" s="29">
        <f t="shared" si="25"/>
        <v>1.7790796740437449</v>
      </c>
      <c r="J101" s="30">
        <v>2.2999999999999998</v>
      </c>
      <c r="K101">
        <v>138</v>
      </c>
      <c r="L101" t="s">
        <v>180</v>
      </c>
      <c r="M101" s="29">
        <v>0.98</v>
      </c>
      <c r="N101" s="30">
        <v>1.2</v>
      </c>
      <c r="O101" s="29">
        <v>2.5299999999999998</v>
      </c>
      <c r="P101">
        <f t="shared" si="26"/>
        <v>1</v>
      </c>
      <c r="Q101">
        <f t="shared" si="26"/>
        <v>1.2</v>
      </c>
      <c r="R101">
        <f t="shared" si="26"/>
        <v>2.5299999999999998</v>
      </c>
      <c r="S101" s="31">
        <f t="shared" si="50"/>
        <v>18</v>
      </c>
      <c r="T101" t="s">
        <v>181</v>
      </c>
      <c r="U101" t="s">
        <v>181</v>
      </c>
      <c r="V101" t="s">
        <v>182</v>
      </c>
      <c r="W101" t="s">
        <v>181</v>
      </c>
      <c r="X101" t="s">
        <v>181</v>
      </c>
      <c r="Y101" t="s">
        <v>183</v>
      </c>
      <c r="Z101" t="s">
        <v>184</v>
      </c>
      <c r="AA101" t="s">
        <v>184</v>
      </c>
      <c r="AB101" t="s">
        <v>181</v>
      </c>
      <c r="AC101">
        <v>0</v>
      </c>
      <c r="AD101" s="32">
        <v>43196</v>
      </c>
      <c r="AE101">
        <v>455</v>
      </c>
      <c r="AG101">
        <v>0</v>
      </c>
      <c r="AH101" s="27">
        <v>43196</v>
      </c>
      <c r="AI101" s="33">
        <v>455</v>
      </c>
      <c r="AJ101" s="27"/>
      <c r="AK101" t="s">
        <v>41</v>
      </c>
      <c r="AL101" t="s">
        <v>181</v>
      </c>
      <c r="AM101" t="s">
        <v>181</v>
      </c>
      <c r="AN101" t="s">
        <v>181</v>
      </c>
      <c r="AO101" t="s">
        <v>181</v>
      </c>
      <c r="AP101" t="s">
        <v>184</v>
      </c>
      <c r="AQ101" t="s">
        <v>181</v>
      </c>
      <c r="AR101" t="s">
        <v>181</v>
      </c>
      <c r="AS101" t="s">
        <v>181</v>
      </c>
      <c r="AT101" t="s">
        <v>181</v>
      </c>
      <c r="AU101" t="s">
        <v>181</v>
      </c>
      <c r="AV101" t="s">
        <v>181</v>
      </c>
      <c r="AW101" s="27">
        <v>12462</v>
      </c>
      <c r="AX101" s="28">
        <v>82.9</v>
      </c>
      <c r="AY101" s="28" t="s">
        <v>185</v>
      </c>
      <c r="AZ101" s="28" t="s">
        <v>186</v>
      </c>
      <c r="BA101" t="s">
        <v>178</v>
      </c>
      <c r="BB101" s="28" t="s">
        <v>187</v>
      </c>
      <c r="BC101" s="28" t="s">
        <v>252</v>
      </c>
      <c r="BD101" s="28" t="s">
        <v>276</v>
      </c>
      <c r="BE101" s="28" t="s">
        <v>189</v>
      </c>
      <c r="BF101" t="s">
        <v>190</v>
      </c>
      <c r="BG101" s="28" t="s">
        <v>181</v>
      </c>
      <c r="BH101" s="28" t="s">
        <v>180</v>
      </c>
      <c r="BI101">
        <v>76</v>
      </c>
      <c r="BJ101">
        <v>165</v>
      </c>
      <c r="BK101" s="28">
        <f t="shared" si="27"/>
        <v>27.915518824609734</v>
      </c>
      <c r="BL101" s="29">
        <f t="shared" si="28"/>
        <v>1.8339519798752772</v>
      </c>
      <c r="BM101">
        <v>146</v>
      </c>
      <c r="BN101" s="29">
        <v>0.94</v>
      </c>
      <c r="BO101">
        <v>3</v>
      </c>
      <c r="BP101" t="s">
        <v>184</v>
      </c>
      <c r="BQ101" t="s">
        <v>197</v>
      </c>
      <c r="BR101" t="s">
        <v>181</v>
      </c>
      <c r="BS101" t="s">
        <v>181</v>
      </c>
      <c r="BT101">
        <v>0</v>
      </c>
      <c r="BU101">
        <v>0</v>
      </c>
      <c r="BV101" t="s">
        <v>192</v>
      </c>
      <c r="BW101">
        <v>10</v>
      </c>
      <c r="BX101">
        <v>0</v>
      </c>
      <c r="BY101" t="s">
        <v>596</v>
      </c>
      <c r="BZ101" t="s">
        <v>406</v>
      </c>
      <c r="CA101" t="s">
        <v>597</v>
      </c>
      <c r="CB101">
        <v>0</v>
      </c>
      <c r="CC101">
        <v>0</v>
      </c>
      <c r="CD101">
        <f t="shared" si="29"/>
        <v>1492</v>
      </c>
      <c r="CE101">
        <f>SUM((IF(D101&lt;40.1,0,(IF(D101&gt;60,3,1)))),(IF(S101&lt;15.1,0,IF(15&lt;S101&lt;25.1,6,IF(25&lt;S101&lt;35.1,11,16)))),(IF(E101=1,0,5)),(IF(CQ101&lt;601,0,1)),(IF(AX101&lt;40.1,0,(IF(AX101&gt;60,2,1)))))</f>
        <v>21</v>
      </c>
      <c r="CF101">
        <f>(IF(AX101&gt;70,3,0))+(IF(10&lt;AX101&lt;20,-2,0))+(IF(BD101="Cerebrovascular",2,0))+(IF(BN101&gt;1.5,2,0))+(IF(CQ101&lt;360,-3,0))+(IF(D101&gt;70,4,0))+(IF(H101&gt;35,2,0))+(IF(E101=2,9,0))+(IF(E101=3,14,0))+(IF(T101="yes",2,0))+(IF(J101&lt;2,2,0))+(IF(U101="yes",3,0))+(IF(V101="hospital",3,0))+(IF(V101="ICU",6,0))+(IF(S101&gt;29,4,0))+(IF(W101="yes",9,0))+(IF(X101="yes",2,0))+(IF(AA101="yes",5,0))+(IF(AB101="yes",6,0))+(IF(Z101="yes",3,0))</f>
        <v>11</v>
      </c>
      <c r="CG101" s="29">
        <f>EXP((IF(39&lt;AX101&lt;50,0.154,0))+(IF(49&lt;AX101&lt;60,0.274,0))+(IF(59&lt;AX101&lt;70,0.424,0))+(IF(AX101&gt;69,0.501,0))+(IF(BD101="anoxia",0.079,0))+(IF(BD101="Cerebrovascular",0.145,0))+(IF(BD101="other",0.184,0))+(IF(BB101="African",0.176,0))+(IF(BB101="Other",0.126,0))+(IF(AY101="DCD",0.411,0))+(IF(AZ101="other",0.422,0))+(0.066*((170-BJ101)/10)+(IF(BE101="regional",0.105,0.244))+(0.01*(CQ101/60))))</f>
        <v>2.2240577289949051</v>
      </c>
      <c r="CH101">
        <v>52</v>
      </c>
      <c r="CI101">
        <v>5</v>
      </c>
      <c r="CJ101">
        <v>238</v>
      </c>
      <c r="CK101">
        <v>73</v>
      </c>
      <c r="CL101">
        <v>95</v>
      </c>
      <c r="CM101">
        <v>25</v>
      </c>
      <c r="CN101">
        <v>37</v>
      </c>
      <c r="CO101" t="s">
        <v>196</v>
      </c>
      <c r="CP101">
        <v>27</v>
      </c>
      <c r="CQ101" s="28">
        <f t="shared" si="46"/>
        <v>488</v>
      </c>
      <c r="CR101">
        <f t="shared" si="30"/>
        <v>37</v>
      </c>
      <c r="CS101">
        <f t="shared" si="31"/>
        <v>89</v>
      </c>
      <c r="CT101">
        <f t="shared" si="32"/>
        <v>525</v>
      </c>
      <c r="CU101">
        <v>1500</v>
      </c>
      <c r="CV101">
        <v>3000</v>
      </c>
      <c r="CW101">
        <v>6000</v>
      </c>
      <c r="CX101">
        <v>1250</v>
      </c>
      <c r="CY101">
        <v>293</v>
      </c>
      <c r="CZ101">
        <v>2</v>
      </c>
      <c r="DA101">
        <v>16</v>
      </c>
      <c r="DB101">
        <v>101</v>
      </c>
      <c r="DC101">
        <v>97</v>
      </c>
      <c r="DD101" s="28">
        <f t="shared" si="33"/>
        <v>3.9603960396039639</v>
      </c>
      <c r="DF101" t="str">
        <f t="shared" si="34"/>
        <v>no</v>
      </c>
      <c r="DG101" t="s">
        <v>598</v>
      </c>
      <c r="DH101">
        <v>12.8</v>
      </c>
      <c r="DI101">
        <v>10.7</v>
      </c>
      <c r="DJ101">
        <v>0.3</v>
      </c>
      <c r="DK101">
        <v>4.5999999999999996</v>
      </c>
      <c r="DL101">
        <v>3.8</v>
      </c>
      <c r="DM101">
        <v>5.8</v>
      </c>
      <c r="DN101">
        <v>26.2</v>
      </c>
      <c r="DO101">
        <v>1110</v>
      </c>
      <c r="DP101" s="29">
        <f>((DO101/1000)*100)/F101</f>
        <v>1.7343750000000002</v>
      </c>
      <c r="DQ101">
        <v>485</v>
      </c>
      <c r="DR101">
        <v>549</v>
      </c>
      <c r="DS101">
        <v>7.3</v>
      </c>
      <c r="DT101">
        <v>1.29</v>
      </c>
      <c r="DU101" s="41">
        <v>1.51</v>
      </c>
      <c r="DV101" s="41">
        <v>1.51</v>
      </c>
      <c r="DW101" t="str">
        <f t="shared" si="35"/>
        <v>no</v>
      </c>
      <c r="DX101" t="str">
        <f t="shared" si="49"/>
        <v>no</v>
      </c>
      <c r="DY101" t="str">
        <f>IF(OR(DV101&gt;M101*2.9, DV101 &gt; 3.9, FD101="yes"), "3", IF(DV101&gt;M101*1.9, "2", IF(OR(DV101&gt;M101*1.4, DV101&gt;(M101+0.2)), "1", "no")))</f>
        <v>1</v>
      </c>
      <c r="DZ101" t="s">
        <v>181</v>
      </c>
      <c r="EA101" t="s">
        <v>197</v>
      </c>
      <c r="EB101" t="s">
        <v>184</v>
      </c>
      <c r="EC101">
        <v>1000</v>
      </c>
      <c r="ED101" t="s">
        <v>198</v>
      </c>
      <c r="EE101" t="b">
        <v>0</v>
      </c>
      <c r="EF101">
        <v>13.6</v>
      </c>
      <c r="EG101">
        <v>20</v>
      </c>
      <c r="EH101">
        <v>16.100000000000001</v>
      </c>
      <c r="EI101">
        <v>12.8</v>
      </c>
      <c r="EJ101">
        <v>9.5</v>
      </c>
      <c r="EK101">
        <v>13.6</v>
      </c>
      <c r="EL101">
        <v>12.2</v>
      </c>
      <c r="EM101">
        <v>13.7</v>
      </c>
      <c r="EN101">
        <v>9.3000000000000007</v>
      </c>
      <c r="EO101">
        <v>6.8</v>
      </c>
      <c r="EP101">
        <v>6.5</v>
      </c>
      <c r="EQ101">
        <v>9.4</v>
      </c>
      <c r="ER101">
        <v>7.6</v>
      </c>
      <c r="ES101" s="30">
        <f t="shared" si="36"/>
        <v>14.266666666666666</v>
      </c>
      <c r="ET101" s="30">
        <f t="shared" si="37"/>
        <v>13.422222222222222</v>
      </c>
      <c r="EU101" s="30">
        <f t="shared" si="38"/>
        <v>11.623076923076923</v>
      </c>
      <c r="EV101" s="30" t="s">
        <v>181</v>
      </c>
      <c r="EW101" t="s">
        <v>197</v>
      </c>
      <c r="EX101" t="s">
        <v>197</v>
      </c>
      <c r="EY101" s="30" t="s">
        <v>197</v>
      </c>
      <c r="EZ101" s="30" t="s">
        <v>181</v>
      </c>
      <c r="FA101" s="30" t="s">
        <v>181</v>
      </c>
      <c r="FB101" s="34">
        <v>2</v>
      </c>
      <c r="FC101" s="30" t="s">
        <v>181</v>
      </c>
      <c r="FD101" s="30" t="s">
        <v>181</v>
      </c>
      <c r="FE101" s="30" t="s">
        <v>599</v>
      </c>
      <c r="FF101">
        <v>3</v>
      </c>
      <c r="FG101" s="30" t="s">
        <v>181</v>
      </c>
      <c r="FH101" s="30" t="s">
        <v>197</v>
      </c>
      <c r="FI101" s="30" t="s">
        <v>197</v>
      </c>
      <c r="FJ101" s="30" t="s">
        <v>181</v>
      </c>
      <c r="FK101" s="30" t="s">
        <v>181</v>
      </c>
      <c r="FL101" s="30" t="s">
        <v>181</v>
      </c>
      <c r="FM101" s="30" t="s">
        <v>181</v>
      </c>
      <c r="FN101" s="30" t="s">
        <v>181</v>
      </c>
      <c r="FO101" s="30" t="s">
        <v>181</v>
      </c>
      <c r="FP101" s="30" t="s">
        <v>181</v>
      </c>
      <c r="FQ101" s="30" t="s">
        <v>181</v>
      </c>
      <c r="FR101">
        <v>28</v>
      </c>
      <c r="FS101" t="s">
        <v>199</v>
      </c>
      <c r="FT101" s="30" t="s">
        <v>181</v>
      </c>
      <c r="FU101">
        <f t="shared" si="39"/>
        <v>0</v>
      </c>
      <c r="FV101">
        <f t="shared" si="40"/>
        <v>0</v>
      </c>
    </row>
    <row r="102" spans="1:178" ht="15.5" x14ac:dyDescent="0.35">
      <c r="A102" s="26">
        <v>2919</v>
      </c>
      <c r="B102" t="s">
        <v>200</v>
      </c>
      <c r="C102" t="s">
        <v>179</v>
      </c>
      <c r="D102" s="28">
        <v>55.916666666666664</v>
      </c>
      <c r="E102" s="28">
        <v>1</v>
      </c>
      <c r="F102">
        <v>55</v>
      </c>
      <c r="G102">
        <v>177</v>
      </c>
      <c r="H102" s="28">
        <f t="shared" si="24"/>
        <v>17.555619394171533</v>
      </c>
      <c r="I102" s="29">
        <f t="shared" si="25"/>
        <v>1.6819035405820753</v>
      </c>
      <c r="J102" s="30">
        <v>4.0999999999999996</v>
      </c>
      <c r="K102">
        <v>138</v>
      </c>
      <c r="L102" t="s">
        <v>180</v>
      </c>
      <c r="M102" s="29">
        <v>0.71</v>
      </c>
      <c r="N102" s="30">
        <v>0.5</v>
      </c>
      <c r="O102" s="29">
        <v>1.1499999999999999</v>
      </c>
      <c r="P102">
        <f t="shared" si="26"/>
        <v>1</v>
      </c>
      <c r="Q102">
        <f t="shared" si="26"/>
        <v>1</v>
      </c>
      <c r="R102">
        <f t="shared" si="26"/>
        <v>1.1499999999999999</v>
      </c>
      <c r="S102" s="31">
        <f t="shared" si="50"/>
        <v>8</v>
      </c>
      <c r="T102" t="s">
        <v>181</v>
      </c>
      <c r="U102" t="s">
        <v>181</v>
      </c>
      <c r="V102" t="s">
        <v>182</v>
      </c>
      <c r="W102" t="s">
        <v>181</v>
      </c>
      <c r="X102" t="s">
        <v>181</v>
      </c>
      <c r="Y102" t="s">
        <v>183</v>
      </c>
      <c r="Z102" t="s">
        <v>181</v>
      </c>
      <c r="AA102" t="s">
        <v>181</v>
      </c>
      <c r="AB102" t="s">
        <v>181</v>
      </c>
      <c r="AC102">
        <v>0</v>
      </c>
      <c r="AD102" s="32">
        <v>43251</v>
      </c>
      <c r="AE102">
        <v>508</v>
      </c>
      <c r="AG102">
        <v>0</v>
      </c>
      <c r="AH102" s="27">
        <v>43251</v>
      </c>
      <c r="AI102" s="33">
        <v>508</v>
      </c>
      <c r="AJ102" s="27"/>
      <c r="AK102" t="s">
        <v>233</v>
      </c>
      <c r="AL102" t="s">
        <v>184</v>
      </c>
      <c r="AM102" t="s">
        <v>184</v>
      </c>
      <c r="AN102" t="s">
        <v>181</v>
      </c>
      <c r="AO102" t="s">
        <v>181</v>
      </c>
      <c r="AP102" t="s">
        <v>181</v>
      </c>
      <c r="AQ102" t="s">
        <v>181</v>
      </c>
      <c r="AR102" t="s">
        <v>181</v>
      </c>
      <c r="AS102" t="s">
        <v>181</v>
      </c>
      <c r="AT102" t="s">
        <v>181</v>
      </c>
      <c r="AU102" t="s">
        <v>181</v>
      </c>
      <c r="AV102" t="s">
        <v>181</v>
      </c>
      <c r="AW102" s="27">
        <v>24105</v>
      </c>
      <c r="AX102" s="28">
        <v>51.024999999999999</v>
      </c>
      <c r="AY102" s="28" t="s">
        <v>185</v>
      </c>
      <c r="AZ102" s="28" t="s">
        <v>186</v>
      </c>
      <c r="BA102" t="s">
        <v>200</v>
      </c>
      <c r="BB102" s="28" t="s">
        <v>187</v>
      </c>
      <c r="BC102" s="28" t="s">
        <v>179</v>
      </c>
      <c r="BD102" t="s">
        <v>220</v>
      </c>
      <c r="BE102" t="s">
        <v>189</v>
      </c>
      <c r="BF102" t="s">
        <v>190</v>
      </c>
      <c r="BG102" t="s">
        <v>181</v>
      </c>
      <c r="BH102" t="s">
        <v>180</v>
      </c>
      <c r="BI102">
        <v>85</v>
      </c>
      <c r="BJ102">
        <v>175</v>
      </c>
      <c r="BK102" s="28">
        <f t="shared" si="27"/>
        <v>27.755102040816325</v>
      </c>
      <c r="BL102" s="29">
        <f t="shared" si="28"/>
        <v>2.0071135940086586</v>
      </c>
      <c r="BM102">
        <v>130</v>
      </c>
      <c r="BN102" s="29">
        <v>5.25</v>
      </c>
      <c r="BO102">
        <v>6</v>
      </c>
      <c r="BP102" t="s">
        <v>181</v>
      </c>
      <c r="BQ102">
        <v>0</v>
      </c>
      <c r="BR102" t="s">
        <v>181</v>
      </c>
      <c r="BS102" t="s">
        <v>197</v>
      </c>
      <c r="BT102">
        <v>20</v>
      </c>
      <c r="BU102">
        <v>5</v>
      </c>
      <c r="BV102" t="s">
        <v>192</v>
      </c>
      <c r="BW102">
        <v>2</v>
      </c>
      <c r="BX102">
        <v>0</v>
      </c>
      <c r="BY102" t="s">
        <v>600</v>
      </c>
      <c r="BZ102" t="s">
        <v>601</v>
      </c>
      <c r="CA102" t="s">
        <v>205</v>
      </c>
      <c r="CB102">
        <v>0</v>
      </c>
      <c r="CC102">
        <v>0</v>
      </c>
      <c r="CD102">
        <f t="shared" si="29"/>
        <v>408</v>
      </c>
      <c r="CE102">
        <f>SUM((IF(D102&lt;40.1,0,(IF(D102&gt;60,3,1)))),(IF(S102&lt;15.1,0,IF(15&lt;S102&lt;25.1,6,IF(25&lt;S102&lt;35.1,11,16)))),(IF(E102=1,0,5)),(IF(CQ102&lt;601,0,1)),(IF(AX102&lt;40.1,0,(IF(AX102&gt;60,2,1)))))</f>
        <v>2</v>
      </c>
      <c r="CF102">
        <f>(IF(AX102&gt;70,3,0))+(IF(10&lt;AX102&lt;20,-2,0))+(IF(BD102="Cerebrovascular",2,0))+(IF(BN102&gt;1.5,2,0))+(IF(CQ102&lt;360,-3,0))+(IF(D102&gt;70,4,0))+(IF(H102&gt;35,2,0))+(IF(E102=2,9,0))+(IF(E102=3,14,0))+(IF(T102="yes",2,0))+(IF(J102&lt;2,2,0))+(IF(U102="yes",3,0))+(IF(V102="hospital",3,0))+(IF(V102="ICU",6,0))+(IF(S102&gt;29,4,0))+(IF(W102="yes",9,0))+(IF(X102="yes",2,0))+(IF(AA102="yes",5,0))+(IF(AB102="yes",6,0))+(IF(Z102="yes",3,0))</f>
        <v>-1</v>
      </c>
      <c r="CG102" s="29">
        <f>EXP((IF(39&lt;AX102&lt;50,0.154,0))+(IF(49&lt;AX102&lt;60,0.274,0))+(IF(59&lt;AX102&lt;70,0.424,0))+(IF(AX102&gt;69,0.501,0))+(IF(BD102="anoxia",0.079,0))+(IF(BD102="Cerebrovascular",0.145,0))+(IF(BD102="other",0.184,0))+(IF(BB102="African",0.176,0))+(IF(BB102="Other",0.126,0))+(IF(AY102="DCD",0.411,0))+(IF(AZ102="other",0.422,0))+(0.066*((170-BJ102)/10)+(IF(BE102="regional",0.105,0.244))+(0.01*(CQ102/60))))</f>
        <v>1.1233702664862246</v>
      </c>
      <c r="CH102">
        <v>50</v>
      </c>
      <c r="CI102">
        <v>10</v>
      </c>
      <c r="CJ102">
        <v>105</v>
      </c>
      <c r="CK102">
        <v>90</v>
      </c>
      <c r="CL102">
        <v>7</v>
      </c>
      <c r="CM102">
        <v>4</v>
      </c>
      <c r="CN102">
        <v>16</v>
      </c>
      <c r="CO102" t="s">
        <v>196</v>
      </c>
      <c r="CP102">
        <v>31</v>
      </c>
      <c r="CQ102" s="28">
        <f t="shared" si="46"/>
        <v>266</v>
      </c>
      <c r="CR102">
        <f t="shared" si="30"/>
        <v>16</v>
      </c>
      <c r="CS102">
        <f t="shared" si="31"/>
        <v>66</v>
      </c>
      <c r="CT102">
        <f t="shared" si="32"/>
        <v>282</v>
      </c>
      <c r="CU102">
        <v>0</v>
      </c>
      <c r="CV102">
        <v>0</v>
      </c>
      <c r="CW102">
        <v>5500</v>
      </c>
      <c r="CX102">
        <v>1000</v>
      </c>
      <c r="CY102">
        <v>325</v>
      </c>
      <c r="CZ102">
        <v>1</v>
      </c>
      <c r="DA102">
        <v>11</v>
      </c>
      <c r="DB102">
        <v>98</v>
      </c>
      <c r="DC102">
        <v>83</v>
      </c>
      <c r="DD102" s="28">
        <f t="shared" si="33"/>
        <v>15.306122448979593</v>
      </c>
      <c r="DF102" t="str">
        <f t="shared" si="34"/>
        <v>no</v>
      </c>
      <c r="DG102" t="s">
        <v>181</v>
      </c>
      <c r="DH102">
        <v>20</v>
      </c>
      <c r="DI102">
        <v>18</v>
      </c>
      <c r="DJ102">
        <v>2.2000000000000002</v>
      </c>
      <c r="DK102">
        <v>3.8</v>
      </c>
      <c r="DL102">
        <v>4.5999999999999996</v>
      </c>
      <c r="DM102" t="s">
        <v>197</v>
      </c>
      <c r="DN102" t="s">
        <v>197</v>
      </c>
      <c r="DO102">
        <v>2100</v>
      </c>
      <c r="DP102" s="29">
        <f>((DO102/1000)*100)/F102</f>
        <v>3.8181818181818183</v>
      </c>
      <c r="DQ102">
        <v>3682</v>
      </c>
      <c r="DR102">
        <v>2436</v>
      </c>
      <c r="DS102">
        <v>1</v>
      </c>
      <c r="DT102">
        <v>1.18</v>
      </c>
      <c r="DU102" s="41">
        <v>0.78</v>
      </c>
      <c r="DV102" s="41">
        <v>0.78</v>
      </c>
      <c r="DW102" t="str">
        <f t="shared" si="35"/>
        <v>yes</v>
      </c>
      <c r="DX102" t="str">
        <f t="shared" si="49"/>
        <v>moderate</v>
      </c>
      <c r="DY102" t="str">
        <f>IF(OR(DV102&gt;M102*2.9, DV102 &gt; 3.9, FD102="yes"), "3", IF(DV102&gt;M102*1.9, "2", IF(OR(DV102&gt;M102*1.4, DV102&gt;(M102+0.2)), "1", "no")))</f>
        <v>no</v>
      </c>
      <c r="DZ102" t="s">
        <v>181</v>
      </c>
      <c r="EA102" t="s">
        <v>197</v>
      </c>
      <c r="EB102" t="s">
        <v>184</v>
      </c>
      <c r="EC102">
        <v>1000</v>
      </c>
      <c r="ED102" t="s">
        <v>198</v>
      </c>
      <c r="EE102" t="b">
        <v>0</v>
      </c>
      <c r="EF102">
        <v>8.5</v>
      </c>
      <c r="EG102">
        <v>9.6</v>
      </c>
      <c r="EH102">
        <v>11.1</v>
      </c>
      <c r="EI102">
        <v>10</v>
      </c>
      <c r="EJ102">
        <v>12.6</v>
      </c>
      <c r="EK102">
        <v>7.1</v>
      </c>
      <c r="EL102" t="b">
        <v>0</v>
      </c>
      <c r="EM102" t="b">
        <v>0</v>
      </c>
      <c r="EN102" t="b">
        <v>0</v>
      </c>
      <c r="EO102" t="b">
        <v>0</v>
      </c>
      <c r="EP102" t="b">
        <v>0</v>
      </c>
      <c r="EQ102" t="b">
        <v>0</v>
      </c>
      <c r="ER102" t="b">
        <v>0</v>
      </c>
      <c r="ES102" s="30">
        <f t="shared" si="36"/>
        <v>9.8166666666666682</v>
      </c>
      <c r="ET102" s="30">
        <f t="shared" si="37"/>
        <v>9.8166666666666682</v>
      </c>
      <c r="EU102" s="30">
        <f t="shared" si="38"/>
        <v>9.8166666666666682</v>
      </c>
      <c r="EV102" s="30" t="s">
        <v>181</v>
      </c>
      <c r="EW102" t="s">
        <v>197</v>
      </c>
      <c r="EX102" t="s">
        <v>197</v>
      </c>
      <c r="EY102" s="30" t="s">
        <v>197</v>
      </c>
      <c r="EZ102" s="30" t="s">
        <v>181</v>
      </c>
      <c r="FA102" s="30" t="s">
        <v>181</v>
      </c>
      <c r="FB102" s="34">
        <v>2</v>
      </c>
      <c r="FC102" s="30" t="s">
        <v>181</v>
      </c>
      <c r="FD102" s="30" t="s">
        <v>181</v>
      </c>
      <c r="FE102" s="30" t="s">
        <v>602</v>
      </c>
      <c r="FF102">
        <v>2</v>
      </c>
      <c r="FG102" s="30" t="s">
        <v>184</v>
      </c>
      <c r="FH102">
        <v>2</v>
      </c>
      <c r="FI102">
        <v>2</v>
      </c>
      <c r="FJ102" t="s">
        <v>184</v>
      </c>
      <c r="FK102" t="s">
        <v>181</v>
      </c>
      <c r="FL102" t="s">
        <v>181</v>
      </c>
      <c r="FM102" t="s">
        <v>181</v>
      </c>
      <c r="FN102" t="s">
        <v>181</v>
      </c>
      <c r="FO102" t="s">
        <v>181</v>
      </c>
      <c r="FP102" t="s">
        <v>181</v>
      </c>
      <c r="FQ102" t="s">
        <v>181</v>
      </c>
      <c r="FR102">
        <v>8</v>
      </c>
      <c r="FS102" t="s">
        <v>199</v>
      </c>
      <c r="FT102" s="30" t="s">
        <v>181</v>
      </c>
      <c r="FU102">
        <f t="shared" si="39"/>
        <v>0</v>
      </c>
      <c r="FV102">
        <f t="shared" si="40"/>
        <v>0</v>
      </c>
    </row>
    <row r="103" spans="1:178" ht="15.5" x14ac:dyDescent="0.35">
      <c r="A103" s="26">
        <v>2920</v>
      </c>
      <c r="B103" t="s">
        <v>200</v>
      </c>
      <c r="D103" s="28">
        <v>61.50277777777778</v>
      </c>
      <c r="E103" s="28">
        <v>1</v>
      </c>
      <c r="F103">
        <v>93</v>
      </c>
      <c r="G103">
        <v>174</v>
      </c>
      <c r="H103" s="28">
        <f t="shared" si="24"/>
        <v>30.717399920729292</v>
      </c>
      <c r="I103" s="29">
        <f t="shared" si="25"/>
        <v>2.0766809633347827</v>
      </c>
      <c r="J103" s="30">
        <v>3.3</v>
      </c>
      <c r="K103">
        <v>142</v>
      </c>
      <c r="L103" t="s">
        <v>180</v>
      </c>
      <c r="M103" s="29">
        <v>1.1399999999999999</v>
      </c>
      <c r="N103" s="30">
        <v>0.8</v>
      </c>
      <c r="O103" s="29">
        <v>1.1399999999999999</v>
      </c>
      <c r="P103">
        <f t="shared" si="26"/>
        <v>1.1399999999999999</v>
      </c>
      <c r="Q103">
        <f t="shared" si="26"/>
        <v>1</v>
      </c>
      <c r="R103">
        <f t="shared" si="26"/>
        <v>1.1399999999999999</v>
      </c>
      <c r="S103" s="31">
        <f t="shared" si="50"/>
        <v>9</v>
      </c>
      <c r="T103" t="s">
        <v>181</v>
      </c>
      <c r="U103" t="s">
        <v>181</v>
      </c>
      <c r="V103" t="s">
        <v>182</v>
      </c>
      <c r="W103" t="s">
        <v>181</v>
      </c>
      <c r="X103" t="s">
        <v>181</v>
      </c>
      <c r="Y103" t="s">
        <v>183</v>
      </c>
      <c r="Z103" t="s">
        <v>181</v>
      </c>
      <c r="AA103" t="s">
        <v>181</v>
      </c>
      <c r="AB103" t="s">
        <v>181</v>
      </c>
      <c r="AC103">
        <v>0</v>
      </c>
      <c r="AD103" s="32">
        <v>43196</v>
      </c>
      <c r="AE103">
        <v>447</v>
      </c>
      <c r="AG103">
        <v>0</v>
      </c>
      <c r="AH103" s="27">
        <v>43196</v>
      </c>
      <c r="AI103" s="33">
        <v>447</v>
      </c>
      <c r="AJ103" s="27"/>
      <c r="AK103" t="s">
        <v>253</v>
      </c>
      <c r="AL103" t="s">
        <v>184</v>
      </c>
      <c r="AM103" t="s">
        <v>181</v>
      </c>
      <c r="AN103" t="s">
        <v>181</v>
      </c>
      <c r="AO103" t="s">
        <v>181</v>
      </c>
      <c r="AP103" t="s">
        <v>184</v>
      </c>
      <c r="AQ103" t="s">
        <v>181</v>
      </c>
      <c r="AR103" t="s">
        <v>181</v>
      </c>
      <c r="AS103" t="s">
        <v>181</v>
      </c>
      <c r="AT103" t="s">
        <v>181</v>
      </c>
      <c r="AU103" t="s">
        <v>181</v>
      </c>
      <c r="AV103" t="s">
        <v>181</v>
      </c>
      <c r="AW103" s="27">
        <v>15855</v>
      </c>
      <c r="AX103" s="28">
        <v>73.625</v>
      </c>
      <c r="AY103" s="28" t="s">
        <v>185</v>
      </c>
      <c r="AZ103" s="28" t="s">
        <v>186</v>
      </c>
      <c r="BA103" t="s">
        <v>200</v>
      </c>
      <c r="BB103" s="28" t="s">
        <v>187</v>
      </c>
      <c r="BC103" s="28" t="s">
        <v>179</v>
      </c>
      <c r="BD103" s="28" t="s">
        <v>188</v>
      </c>
      <c r="BE103" s="28" t="s">
        <v>189</v>
      </c>
      <c r="BF103" t="s">
        <v>190</v>
      </c>
      <c r="BG103" s="28" t="s">
        <v>181</v>
      </c>
      <c r="BH103" s="28" t="s">
        <v>180</v>
      </c>
      <c r="BI103">
        <v>80</v>
      </c>
      <c r="BJ103">
        <v>172</v>
      </c>
      <c r="BK103" s="28">
        <f t="shared" si="27"/>
        <v>27.041644131963224</v>
      </c>
      <c r="BL103" s="29">
        <f t="shared" si="28"/>
        <v>1.9316911590423358</v>
      </c>
      <c r="BM103">
        <v>145</v>
      </c>
      <c r="BN103" s="29">
        <v>0.9</v>
      </c>
      <c r="BO103">
        <v>2</v>
      </c>
      <c r="BP103" t="s">
        <v>181</v>
      </c>
      <c r="BQ103">
        <v>0</v>
      </c>
      <c r="BR103" t="s">
        <v>184</v>
      </c>
      <c r="BS103" t="s">
        <v>249</v>
      </c>
      <c r="BT103">
        <v>15</v>
      </c>
      <c r="BU103">
        <v>5</v>
      </c>
      <c r="BV103" t="s">
        <v>203</v>
      </c>
      <c r="BW103">
        <v>10</v>
      </c>
      <c r="BX103">
        <v>0</v>
      </c>
      <c r="BY103" t="s">
        <v>603</v>
      </c>
      <c r="BZ103" t="s">
        <v>181</v>
      </c>
      <c r="CA103" t="s">
        <v>205</v>
      </c>
      <c r="CB103">
        <v>0</v>
      </c>
      <c r="CC103">
        <v>0</v>
      </c>
      <c r="CD103">
        <f t="shared" si="29"/>
        <v>663</v>
      </c>
      <c r="CE103">
        <f>SUM((IF(D103&lt;40.1,0,(IF(D103&gt;60,3,1)))),(IF(S103&lt;15.1,0,IF(15&lt;S103&lt;25.1,6,IF(25&lt;S103&lt;35.1,11,16)))),(IF(E103=1,0,5)),(IF(CQ103&lt;601,0,1)),(IF(AX103&lt;40.1,0,(IF(AX103&gt;60,2,1)))))</f>
        <v>5</v>
      </c>
      <c r="CF103">
        <f>(IF(AX103&gt;70,3,0))+(IF(10&lt;AX103&lt;20,-2,0))+(IF(BD103="Cerebrovascular",2,0))+(IF(BN103&gt;1.5,2,0))+(IF(CQ103&lt;360,-3,0))+(IF(D103&gt;70,4,0))+(IF(H103&gt;35,2,0))+(IF(E103=2,9,0))+(IF(E103=3,14,0))+(IF(T103="yes",2,0))+(IF(J103&lt;2,2,0))+(IF(U103="yes",3,0))+(IF(V103="hospital",3,0))+(IF(V103="ICU",6,0))+(IF(S103&gt;29,4,0))+(IF(W103="yes",9,0))+(IF(X103="yes",2,0))+(IF(AA103="yes",5,0))+(IF(AB103="yes",6,0))+(IF(Z103="yes",3,0))</f>
        <v>5</v>
      </c>
      <c r="CG103" s="29">
        <f>EXP((IF(39&lt;AX103&lt;50,0.154,0))+(IF(49&lt;AX103&lt;60,0.274,0))+(IF(59&lt;AX103&lt;70,0.424,0))+(IF(AX103&gt;69,0.501,0))+(IF(BD103="anoxia",0.079,0))+(IF(BD103="Cerebrovascular",0.145,0))+(IF(BD103="other",0.184,0))+(IF(BB103="African",0.176,0))+(IF(BB103="Other",0.126,0))+(IF(AY103="DCD",0.411,0))+(IF(AZ103="other",0.422,0))+(0.066*((170-BJ103)/10)+(IF(BE103="regional",0.105,0.244))+(0.01*(CQ103/60))))</f>
        <v>2.2232423906487719</v>
      </c>
      <c r="CH103">
        <v>62</v>
      </c>
      <c r="CI103">
        <v>17</v>
      </c>
      <c r="CJ103">
        <v>150</v>
      </c>
      <c r="CK103">
        <v>124</v>
      </c>
      <c r="CL103">
        <v>2</v>
      </c>
      <c r="CM103">
        <v>12</v>
      </c>
      <c r="CN103">
        <v>21</v>
      </c>
      <c r="CO103" t="s">
        <v>196</v>
      </c>
      <c r="CP103">
        <v>26</v>
      </c>
      <c r="CQ103" s="28">
        <f t="shared" si="46"/>
        <v>367</v>
      </c>
      <c r="CR103">
        <f t="shared" si="30"/>
        <v>21</v>
      </c>
      <c r="CS103">
        <f t="shared" si="31"/>
        <v>83</v>
      </c>
      <c r="CT103">
        <f t="shared" si="32"/>
        <v>388</v>
      </c>
      <c r="CU103">
        <v>2000</v>
      </c>
      <c r="CV103">
        <v>2000</v>
      </c>
      <c r="CW103">
        <v>12900</v>
      </c>
      <c r="CX103">
        <v>2500</v>
      </c>
      <c r="CY103">
        <v>260</v>
      </c>
      <c r="CZ103">
        <v>3</v>
      </c>
      <c r="DA103">
        <v>13</v>
      </c>
      <c r="DB103">
        <v>82</v>
      </c>
      <c r="DC103">
        <v>67</v>
      </c>
      <c r="DD103" s="28">
        <f t="shared" si="33"/>
        <v>18.292682926829272</v>
      </c>
      <c r="DF103" t="str">
        <f t="shared" si="34"/>
        <v>no</v>
      </c>
      <c r="DG103" t="s">
        <v>181</v>
      </c>
      <c r="DH103">
        <v>17.399999999999999</v>
      </c>
      <c r="DI103">
        <v>11.6</v>
      </c>
      <c r="DJ103">
        <v>0</v>
      </c>
      <c r="DK103">
        <v>5.7</v>
      </c>
      <c r="DL103" t="s">
        <v>197</v>
      </c>
      <c r="DM103" t="s">
        <v>197</v>
      </c>
      <c r="DN103" t="s">
        <v>197</v>
      </c>
      <c r="DO103">
        <v>1800</v>
      </c>
      <c r="DP103" s="29">
        <f>((DO103/1000)*100)/F103</f>
        <v>1.935483870967742</v>
      </c>
      <c r="DQ103">
        <v>2199</v>
      </c>
      <c r="DR103">
        <v>1470</v>
      </c>
      <c r="DS103">
        <v>7.2</v>
      </c>
      <c r="DT103">
        <v>1.27</v>
      </c>
      <c r="DU103" s="41">
        <v>1.8</v>
      </c>
      <c r="DV103" s="41">
        <v>1.8</v>
      </c>
      <c r="DW103" t="str">
        <f t="shared" si="35"/>
        <v>yes</v>
      </c>
      <c r="DX103" t="str">
        <f t="shared" si="49"/>
        <v>mild</v>
      </c>
      <c r="DY103" t="str">
        <f>IF(OR(DV103&gt;M103*2.9, DV103 &gt; 3.9, FD103="yes"), "3", IF(DV103&gt;M103*1.9, "2", IF(OR(DV103&gt;M103*1.4, DV103&gt;(M103+0.2)), "1", "no")))</f>
        <v>1</v>
      </c>
      <c r="DZ103" t="s">
        <v>181</v>
      </c>
      <c r="EA103" t="s">
        <v>197</v>
      </c>
      <c r="EB103" t="s">
        <v>184</v>
      </c>
      <c r="EC103">
        <v>1000</v>
      </c>
      <c r="ED103" t="s">
        <v>198</v>
      </c>
      <c r="EE103" t="b">
        <v>0</v>
      </c>
      <c r="EF103">
        <v>2.1</v>
      </c>
      <c r="EG103">
        <v>3.7</v>
      </c>
      <c r="EH103">
        <v>3.8</v>
      </c>
      <c r="EI103">
        <v>4.9000000000000004</v>
      </c>
      <c r="EJ103">
        <v>3.7</v>
      </c>
      <c r="EK103">
        <v>6</v>
      </c>
      <c r="EL103">
        <v>6.3</v>
      </c>
      <c r="EM103">
        <v>4.0999999999999996</v>
      </c>
      <c r="EN103">
        <v>6.4</v>
      </c>
      <c r="EO103" t="b">
        <v>0</v>
      </c>
      <c r="EP103" t="b">
        <v>0</v>
      </c>
      <c r="EQ103" t="b">
        <v>0</v>
      </c>
      <c r="ER103" t="b">
        <v>0</v>
      </c>
      <c r="ES103" s="30">
        <f t="shared" si="36"/>
        <v>4.0333333333333341</v>
      </c>
      <c r="ET103" s="30">
        <f t="shared" si="37"/>
        <v>4.5555555555555554</v>
      </c>
      <c r="EU103" s="30">
        <f t="shared" si="38"/>
        <v>4.5555555555555554</v>
      </c>
      <c r="EV103" s="30" t="s">
        <v>181</v>
      </c>
      <c r="EW103" t="s">
        <v>197</v>
      </c>
      <c r="EX103" t="s">
        <v>197</v>
      </c>
      <c r="EY103" s="30" t="s">
        <v>197</v>
      </c>
      <c r="EZ103" s="30" t="s">
        <v>181</v>
      </c>
      <c r="FA103" s="30" t="s">
        <v>181</v>
      </c>
      <c r="FB103" s="34">
        <v>2</v>
      </c>
      <c r="FC103" s="30" t="s">
        <v>184</v>
      </c>
      <c r="FD103" s="30" t="s">
        <v>181</v>
      </c>
      <c r="FE103" s="30" t="s">
        <v>181</v>
      </c>
      <c r="FF103">
        <v>2</v>
      </c>
      <c r="FG103" s="30" t="s">
        <v>181</v>
      </c>
      <c r="FH103" s="30" t="s">
        <v>197</v>
      </c>
      <c r="FI103" s="30" t="s">
        <v>197</v>
      </c>
      <c r="FJ103" s="30" t="s">
        <v>181</v>
      </c>
      <c r="FK103" s="30" t="s">
        <v>181</v>
      </c>
      <c r="FL103" s="30" t="s">
        <v>181</v>
      </c>
      <c r="FM103" s="30" t="s">
        <v>181</v>
      </c>
      <c r="FN103" s="30" t="s">
        <v>181</v>
      </c>
      <c r="FO103" s="30" t="s">
        <v>181</v>
      </c>
      <c r="FP103" s="30" t="s">
        <v>181</v>
      </c>
      <c r="FQ103" s="30" t="s">
        <v>181</v>
      </c>
      <c r="FR103">
        <v>14</v>
      </c>
      <c r="FS103" s="30" t="s">
        <v>604</v>
      </c>
      <c r="FT103" s="30" t="s">
        <v>181</v>
      </c>
      <c r="FU103">
        <f t="shared" si="39"/>
        <v>0</v>
      </c>
      <c r="FV103">
        <f t="shared" si="40"/>
        <v>0</v>
      </c>
    </row>
    <row r="104" spans="1:178" ht="15.5" x14ac:dyDescent="0.35">
      <c r="A104" s="26">
        <v>2921</v>
      </c>
      <c r="B104" t="s">
        <v>200</v>
      </c>
      <c r="C104" t="s">
        <v>252</v>
      </c>
      <c r="D104" s="28">
        <v>64.036111111111111</v>
      </c>
      <c r="E104" s="28">
        <v>1</v>
      </c>
      <c r="F104">
        <v>63</v>
      </c>
      <c r="G104">
        <v>177</v>
      </c>
      <c r="H104" s="28">
        <f t="shared" si="24"/>
        <v>20.109164033323758</v>
      </c>
      <c r="I104" s="29">
        <f t="shared" si="25"/>
        <v>1.7818316763126378</v>
      </c>
      <c r="J104" s="30">
        <v>1.8</v>
      </c>
      <c r="K104">
        <v>137</v>
      </c>
      <c r="L104" t="s">
        <v>180</v>
      </c>
      <c r="M104" s="29">
        <v>0.74</v>
      </c>
      <c r="N104" s="30">
        <v>1.5</v>
      </c>
      <c r="O104" s="29">
        <v>1.31</v>
      </c>
      <c r="P104">
        <f t="shared" si="26"/>
        <v>1</v>
      </c>
      <c r="Q104">
        <f t="shared" si="26"/>
        <v>1.5</v>
      </c>
      <c r="R104">
        <f t="shared" si="26"/>
        <v>1.31</v>
      </c>
      <c r="S104" s="31">
        <f t="shared" si="50"/>
        <v>11</v>
      </c>
      <c r="T104" t="s">
        <v>181</v>
      </c>
      <c r="U104" t="s">
        <v>181</v>
      </c>
      <c r="V104" t="s">
        <v>182</v>
      </c>
      <c r="W104" t="s">
        <v>181</v>
      </c>
      <c r="X104" t="s">
        <v>181</v>
      </c>
      <c r="Y104" t="s">
        <v>183</v>
      </c>
      <c r="Z104" t="s">
        <v>181</v>
      </c>
      <c r="AA104" t="s">
        <v>181</v>
      </c>
      <c r="AB104" t="s">
        <v>181</v>
      </c>
      <c r="AC104">
        <v>0</v>
      </c>
      <c r="AD104" s="27">
        <v>43240</v>
      </c>
      <c r="AE104">
        <v>491</v>
      </c>
      <c r="AG104">
        <v>0</v>
      </c>
      <c r="AH104" s="27">
        <v>43240</v>
      </c>
      <c r="AI104" s="33">
        <v>491</v>
      </c>
      <c r="AJ104" s="27"/>
      <c r="AK104" t="s">
        <v>224</v>
      </c>
      <c r="AL104" t="s">
        <v>184</v>
      </c>
      <c r="AM104" t="s">
        <v>184</v>
      </c>
      <c r="AN104" t="s">
        <v>181</v>
      </c>
      <c r="AO104" t="s">
        <v>181</v>
      </c>
      <c r="AP104" t="s">
        <v>184</v>
      </c>
      <c r="AQ104" t="s">
        <v>181</v>
      </c>
      <c r="AR104" t="s">
        <v>181</v>
      </c>
      <c r="AS104" t="s">
        <v>181</v>
      </c>
      <c r="AT104" t="s">
        <v>181</v>
      </c>
      <c r="AU104" t="s">
        <v>181</v>
      </c>
      <c r="AV104" t="s">
        <v>181</v>
      </c>
      <c r="AW104" s="27">
        <v>20365</v>
      </c>
      <c r="AX104" s="28">
        <v>61.280555555555559</v>
      </c>
      <c r="AY104" s="28" t="s">
        <v>185</v>
      </c>
      <c r="AZ104" s="28" t="s">
        <v>186</v>
      </c>
      <c r="BA104" s="28" t="s">
        <v>178</v>
      </c>
      <c r="BB104" s="28" t="s">
        <v>187</v>
      </c>
      <c r="BC104" s="28" t="s">
        <v>252</v>
      </c>
      <c r="BD104" s="28" t="s">
        <v>188</v>
      </c>
      <c r="BE104" s="28" t="s">
        <v>189</v>
      </c>
      <c r="BF104" t="s">
        <v>190</v>
      </c>
      <c r="BG104" s="28" t="s">
        <v>181</v>
      </c>
      <c r="BH104" s="28" t="s">
        <v>180</v>
      </c>
      <c r="BI104">
        <v>60</v>
      </c>
      <c r="BJ104">
        <v>165</v>
      </c>
      <c r="BK104" s="28">
        <f t="shared" si="27"/>
        <v>22.038567493112946</v>
      </c>
      <c r="BL104" s="29">
        <f t="shared" si="28"/>
        <v>1.6586565368409387</v>
      </c>
      <c r="BM104">
        <v>166</v>
      </c>
      <c r="BN104" s="29">
        <v>0.69</v>
      </c>
      <c r="BO104">
        <v>8</v>
      </c>
      <c r="BP104" t="s">
        <v>181</v>
      </c>
      <c r="BQ104">
        <v>0</v>
      </c>
      <c r="BR104" t="s">
        <v>184</v>
      </c>
      <c r="BS104" t="s">
        <v>191</v>
      </c>
      <c r="BT104" t="s">
        <v>197</v>
      </c>
      <c r="BU104" t="s">
        <v>197</v>
      </c>
      <c r="BV104" t="s">
        <v>197</v>
      </c>
      <c r="BW104" t="s">
        <v>197</v>
      </c>
      <c r="BX104" t="s">
        <v>197</v>
      </c>
      <c r="BY104" t="s">
        <v>605</v>
      </c>
      <c r="BZ104" t="s">
        <v>194</v>
      </c>
      <c r="CA104" t="s">
        <v>205</v>
      </c>
      <c r="CB104">
        <v>0</v>
      </c>
      <c r="CC104">
        <v>0</v>
      </c>
      <c r="CD104">
        <f t="shared" si="29"/>
        <v>674</v>
      </c>
      <c r="CE104">
        <f>SUM((IF(D104&lt;40.1,0,(IF(D104&gt;60,3,1)))),(IF(S104&lt;15.1,0,IF(15&lt;S104&lt;25.1,6,IF(25&lt;S104&lt;35.1,11,16)))),(IF(E104=1,0,5)),(IF(CQ104&lt;601,0,1)),(IF(AX104&lt;40.1,0,(IF(AX104&gt;60,2,1)))))</f>
        <v>5</v>
      </c>
      <c r="CF104">
        <f>(IF(AX104&gt;70,3,0))+(IF(10&lt;AX104&lt;20,-2,0))+(IF(BD104="Cerebrovascular",2,0))+(IF(BN104&gt;1.5,2,0))+(IF(CQ104&lt;360,-3,0))+(IF(D104&gt;70,4,0))+(IF(H104&gt;35,2,0))+(IF(E104=2,9,0))+(IF(E104=3,14,0))+(IF(T104="yes",2,0))+(IF(J104&lt;2,2,0))+(IF(U104="yes",3,0))+(IF(V104="hospital",3,0))+(IF(V104="ICU",6,0))+(IF(S104&gt;29,4,0))+(IF(W104="yes",9,0))+(IF(X104="yes",2,0))+(IF(AA104="yes",5,0))+(IF(AB104="yes",6,0))+(IF(Z104="yes",3,0))</f>
        <v>4</v>
      </c>
      <c r="CG104" s="29">
        <f>EXP((IF(39&lt;AX104&lt;50,0.154,0))+(IF(49&lt;AX104&lt;60,0.274,0))+(IF(59&lt;AX104&lt;70,0.424,0))+(IF(AX104&gt;69,0.501,0))+(IF(BD104="anoxia",0.079,0))+(IF(BD104="Cerebrovascular",0.145,0))+(IF(BD104="other",0.184,0))+(IF(BB104="African",0.176,0))+(IF(BB104="Other",0.126,0))+(IF(AY104="DCD",0.411,0))+(IF(AZ104="other",0.422,0))+(0.066*((170-BJ104)/10)+(IF(BE104="regional",0.105,0.244))+(0.01*(CQ104/60))))</f>
        <v>1.4257053399535087</v>
      </c>
      <c r="CH104">
        <v>50</v>
      </c>
      <c r="CI104">
        <v>7</v>
      </c>
      <c r="CJ104">
        <v>208</v>
      </c>
      <c r="CK104">
        <v>153</v>
      </c>
      <c r="CL104">
        <v>2</v>
      </c>
      <c r="CM104">
        <v>10</v>
      </c>
      <c r="CN104">
        <v>17</v>
      </c>
      <c r="CO104" t="s">
        <v>196</v>
      </c>
      <c r="CP104">
        <v>12</v>
      </c>
      <c r="CQ104" s="28">
        <f t="shared" si="46"/>
        <v>430</v>
      </c>
      <c r="CR104">
        <f t="shared" si="30"/>
        <v>17</v>
      </c>
      <c r="CS104">
        <f t="shared" si="31"/>
        <v>67</v>
      </c>
      <c r="CT104">
        <f t="shared" si="32"/>
        <v>447</v>
      </c>
      <c r="CU104">
        <v>1500</v>
      </c>
      <c r="CV104">
        <v>2000</v>
      </c>
      <c r="CW104">
        <v>3650</v>
      </c>
      <c r="CX104">
        <v>1500</v>
      </c>
      <c r="CY104">
        <v>253</v>
      </c>
      <c r="CZ104">
        <v>3.4</v>
      </c>
      <c r="DA104">
        <v>27</v>
      </c>
      <c r="DB104">
        <v>70</v>
      </c>
      <c r="DC104">
        <v>46</v>
      </c>
      <c r="DD104" s="28">
        <f t="shared" si="33"/>
        <v>34.285714285714292</v>
      </c>
      <c r="DE104">
        <v>8</v>
      </c>
      <c r="DF104" t="str">
        <f t="shared" si="34"/>
        <v>yes</v>
      </c>
      <c r="DG104" t="s">
        <v>181</v>
      </c>
      <c r="DH104" t="s">
        <v>197</v>
      </c>
      <c r="DI104" t="s">
        <v>197</v>
      </c>
      <c r="DJ104">
        <v>2.9</v>
      </c>
      <c r="DK104">
        <v>5.3</v>
      </c>
      <c r="DL104" t="s">
        <v>197</v>
      </c>
      <c r="DM104" t="s">
        <v>197</v>
      </c>
      <c r="DN104" t="s">
        <v>197</v>
      </c>
      <c r="DO104">
        <v>1600</v>
      </c>
      <c r="DP104" s="29">
        <f>((DO104/1000)*100)/F104</f>
        <v>2.5396825396825395</v>
      </c>
      <c r="DQ104">
        <v>1681</v>
      </c>
      <c r="DR104">
        <v>1688</v>
      </c>
      <c r="DS104">
        <v>5.5</v>
      </c>
      <c r="DT104">
        <v>1.0900000000000001</v>
      </c>
      <c r="DU104" s="41">
        <v>1.55</v>
      </c>
      <c r="DV104" s="41">
        <v>1.78</v>
      </c>
      <c r="DW104" t="str">
        <f t="shared" si="35"/>
        <v>no</v>
      </c>
      <c r="DX104" t="str">
        <f t="shared" si="49"/>
        <v>no</v>
      </c>
      <c r="DY104" t="str">
        <f>IF(OR(DV104&gt;M104*2.9, DV104 &gt; 3.9, FD104="yes"), "3", IF(DV104&gt;M104*1.9, "2", IF(OR(DV104&gt;M104*1.4, DV104&gt;(M104+0.2)), "1", "no")))</f>
        <v>2</v>
      </c>
      <c r="DZ104" t="s">
        <v>181</v>
      </c>
      <c r="EA104" t="s">
        <v>197</v>
      </c>
      <c r="EB104" t="s">
        <v>184</v>
      </c>
      <c r="EC104">
        <v>500</v>
      </c>
      <c r="ED104" t="s">
        <v>198</v>
      </c>
      <c r="EE104" t="b">
        <v>0</v>
      </c>
      <c r="EF104">
        <v>7.6</v>
      </c>
      <c r="EG104">
        <v>4.9000000000000004</v>
      </c>
      <c r="EH104">
        <v>3.6</v>
      </c>
      <c r="EI104">
        <v>5.4</v>
      </c>
      <c r="EJ104">
        <v>11.1</v>
      </c>
      <c r="EK104">
        <v>14.2</v>
      </c>
      <c r="EL104">
        <v>4.5</v>
      </c>
      <c r="EM104">
        <v>4.0999999999999996</v>
      </c>
      <c r="EN104">
        <v>11.6</v>
      </c>
      <c r="EO104" t="b">
        <v>0</v>
      </c>
      <c r="EP104" t="b">
        <v>0</v>
      </c>
      <c r="EQ104" t="b">
        <v>0</v>
      </c>
      <c r="ER104" t="b">
        <v>0</v>
      </c>
      <c r="ES104" s="30">
        <f t="shared" si="36"/>
        <v>7.8</v>
      </c>
      <c r="ET104" s="30">
        <f t="shared" si="37"/>
        <v>7.4444444444444446</v>
      </c>
      <c r="EU104" s="30">
        <f t="shared" si="38"/>
        <v>7.4444444444444446</v>
      </c>
      <c r="EV104" s="30" t="s">
        <v>181</v>
      </c>
      <c r="EW104" t="s">
        <v>197</v>
      </c>
      <c r="EX104" t="s">
        <v>197</v>
      </c>
      <c r="EY104" s="30" t="s">
        <v>197</v>
      </c>
      <c r="EZ104" s="30" t="s">
        <v>181</v>
      </c>
      <c r="FA104" s="30" t="s">
        <v>181</v>
      </c>
      <c r="FB104" s="34">
        <v>2</v>
      </c>
      <c r="FC104" s="30" t="s">
        <v>181</v>
      </c>
      <c r="FD104" s="30" t="s">
        <v>181</v>
      </c>
      <c r="FE104" s="30" t="s">
        <v>606</v>
      </c>
      <c r="FF104">
        <v>3</v>
      </c>
      <c r="FG104" s="30" t="s">
        <v>181</v>
      </c>
      <c r="FH104" s="30" t="s">
        <v>197</v>
      </c>
      <c r="FI104" s="30" t="s">
        <v>197</v>
      </c>
      <c r="FJ104" s="30" t="s">
        <v>181</v>
      </c>
      <c r="FK104" s="30" t="s">
        <v>181</v>
      </c>
      <c r="FL104" s="30" t="s">
        <v>181</v>
      </c>
      <c r="FM104" s="30" t="s">
        <v>181</v>
      </c>
      <c r="FN104" s="30" t="s">
        <v>181</v>
      </c>
      <c r="FO104" s="30" t="s">
        <v>181</v>
      </c>
      <c r="FP104" s="30" t="s">
        <v>181</v>
      </c>
      <c r="FQ104" s="30" t="s">
        <v>181</v>
      </c>
      <c r="FR104">
        <v>17</v>
      </c>
      <c r="FS104" s="30" t="s">
        <v>430</v>
      </c>
      <c r="FT104" s="30" t="s">
        <v>184</v>
      </c>
      <c r="FU104">
        <f t="shared" si="39"/>
        <v>0</v>
      </c>
      <c r="FV104">
        <f t="shared" si="40"/>
        <v>1</v>
      </c>
    </row>
    <row r="105" spans="1:178" ht="16.5" customHeight="1" x14ac:dyDescent="0.35">
      <c r="A105" s="26">
        <v>2922</v>
      </c>
      <c r="B105" t="s">
        <v>178</v>
      </c>
      <c r="C105" t="s">
        <v>179</v>
      </c>
      <c r="D105" s="28">
        <v>55.2</v>
      </c>
      <c r="E105" s="28">
        <v>1</v>
      </c>
      <c r="F105">
        <v>62</v>
      </c>
      <c r="G105">
        <v>163</v>
      </c>
      <c r="H105" s="28">
        <f t="shared" si="24"/>
        <v>23.335466144755166</v>
      </c>
      <c r="I105" s="29">
        <f t="shared" si="25"/>
        <v>1.6671274594886649</v>
      </c>
      <c r="J105" s="30">
        <v>2.7</v>
      </c>
      <c r="K105">
        <v>138</v>
      </c>
      <c r="L105" t="s">
        <v>180</v>
      </c>
      <c r="M105" s="29">
        <v>0.56000000000000005</v>
      </c>
      <c r="N105" s="30">
        <v>3.8</v>
      </c>
      <c r="O105" s="29">
        <v>1.6</v>
      </c>
      <c r="P105">
        <f t="shared" si="26"/>
        <v>1</v>
      </c>
      <c r="Q105">
        <f t="shared" si="26"/>
        <v>3.8</v>
      </c>
      <c r="R105">
        <f t="shared" si="26"/>
        <v>1.6</v>
      </c>
      <c r="S105" s="31">
        <f t="shared" si="50"/>
        <v>17</v>
      </c>
      <c r="T105" t="s">
        <v>181</v>
      </c>
      <c r="U105" t="s">
        <v>181</v>
      </c>
      <c r="V105" t="s">
        <v>182</v>
      </c>
      <c r="W105" t="s">
        <v>181</v>
      </c>
      <c r="X105" t="s">
        <v>184</v>
      </c>
      <c r="Y105" t="s">
        <v>183</v>
      </c>
      <c r="Z105" t="s">
        <v>181</v>
      </c>
      <c r="AA105" t="s">
        <v>181</v>
      </c>
      <c r="AB105" t="s">
        <v>181</v>
      </c>
      <c r="AC105">
        <v>0</v>
      </c>
      <c r="AD105" s="27">
        <v>43258</v>
      </c>
      <c r="AE105">
        <v>509</v>
      </c>
      <c r="AG105">
        <v>0</v>
      </c>
      <c r="AH105" s="27">
        <v>43258</v>
      </c>
      <c r="AI105" s="33">
        <v>509</v>
      </c>
      <c r="AJ105" s="27"/>
      <c r="AK105" t="s">
        <v>344</v>
      </c>
      <c r="AL105" t="s">
        <v>181</v>
      </c>
      <c r="AM105" t="s">
        <v>181</v>
      </c>
      <c r="AN105" t="s">
        <v>184</v>
      </c>
      <c r="AO105" t="s">
        <v>184</v>
      </c>
      <c r="AP105" t="s">
        <v>181</v>
      </c>
      <c r="AQ105" t="s">
        <v>181</v>
      </c>
      <c r="AR105" t="s">
        <v>181</v>
      </c>
      <c r="AS105" t="s">
        <v>181</v>
      </c>
      <c r="AT105" t="s">
        <v>181</v>
      </c>
      <c r="AU105" t="s">
        <v>181</v>
      </c>
      <c r="AV105" t="s">
        <v>181</v>
      </c>
      <c r="AW105" s="27">
        <v>18775</v>
      </c>
      <c r="AX105" s="28">
        <v>65.63055555555556</v>
      </c>
      <c r="AY105" s="28" t="s">
        <v>185</v>
      </c>
      <c r="AZ105" s="28" t="s">
        <v>186</v>
      </c>
      <c r="BA105" s="28" t="s">
        <v>178</v>
      </c>
      <c r="BB105" s="28" t="s">
        <v>187</v>
      </c>
      <c r="BC105" s="28" t="s">
        <v>179</v>
      </c>
      <c r="BD105" s="28" t="s">
        <v>276</v>
      </c>
      <c r="BE105" s="28" t="s">
        <v>189</v>
      </c>
      <c r="BF105" t="s">
        <v>190</v>
      </c>
      <c r="BG105" s="28" t="s">
        <v>181</v>
      </c>
      <c r="BH105" s="28" t="s">
        <v>180</v>
      </c>
      <c r="BI105">
        <v>50</v>
      </c>
      <c r="BJ105">
        <v>166</v>
      </c>
      <c r="BK105" s="28">
        <f t="shared" si="27"/>
        <v>18.144868631151109</v>
      </c>
      <c r="BL105" s="29">
        <f t="shared" si="28"/>
        <v>1.5417250870534025</v>
      </c>
      <c r="BM105">
        <v>156</v>
      </c>
      <c r="BN105" s="29">
        <v>0.92</v>
      </c>
      <c r="BO105">
        <v>4</v>
      </c>
      <c r="BP105" t="s">
        <v>184</v>
      </c>
      <c r="BQ105">
        <v>10</v>
      </c>
      <c r="BR105" t="s">
        <v>184</v>
      </c>
      <c r="BS105" t="s">
        <v>249</v>
      </c>
      <c r="BT105">
        <v>0</v>
      </c>
      <c r="BU105">
        <v>0</v>
      </c>
      <c r="BV105" t="s">
        <v>192</v>
      </c>
      <c r="BW105">
        <v>10</v>
      </c>
      <c r="BX105">
        <v>0</v>
      </c>
      <c r="BY105" t="s">
        <v>607</v>
      </c>
      <c r="BZ105" t="s">
        <v>608</v>
      </c>
      <c r="CA105" t="s">
        <v>609</v>
      </c>
      <c r="CB105">
        <v>0</v>
      </c>
      <c r="CC105">
        <v>0</v>
      </c>
      <c r="CD105">
        <f t="shared" si="29"/>
        <v>1116</v>
      </c>
      <c r="CE105">
        <f>SUM((IF(D105&lt;40.1,0,(IF(D105&gt;60,3,1)))),(IF(S105&lt;15.1,0,IF(15&lt;S105&lt;25.1,6,IF(25&lt;S105&lt;35.1,11,16)))),(IF(E105=1,0,5)),(IF(CQ105&lt;601,0,1)),(IF(AX105&lt;40.1,0,(IF(AX105&gt;60,2,1)))))</f>
        <v>19</v>
      </c>
      <c r="CF105">
        <f>(IF(AX105&gt;70,3,0))+(IF(10&lt;AX105&lt;20,-2,0))+(IF(BD105="Cerebrovascular",2,0))+(IF(BN105&gt;1.5,2,0))+(IF(CQ105&lt;360,-3,0))+(IF(D105&gt;70,4,0))+(IF(H105&gt;35,2,0))+(IF(E105=2,9,0))+(IF(E105=3,14,0))+(IF(T105="yes",2,0))+(IF(J105&lt;2,2,0))+(IF(U105="yes",3,0))+(IF(V105="hospital",3,0))+(IF(V105="ICU",6,0))+(IF(S105&gt;29,4,0))+(IF(W105="yes",9,0))+(IF(X105="yes",2,0))+(IF(AA105="yes",5,0))+(IF(AB105="yes",6,0))+(IF(Z105="yes",3,0))</f>
        <v>-1</v>
      </c>
      <c r="CG105" s="29">
        <f>EXP((IF(39&lt;AX105&lt;50,0.154,0))+(IF(49&lt;AX105&lt;60,0.274,0))+(IF(59&lt;AX105&lt;70,0.424,0))+(IF(AX105&gt;69,0.501,0))+(IF(BD105="anoxia",0.079,0))+(IF(BD105="Cerebrovascular",0.145,0))+(IF(BD105="other",0.184,0))+(IF(BB105="African",0.176,0))+(IF(BB105="Other",0.126,0))+(IF(AY105="DCD",0.411,0))+(IF(AZ105="other",0.422,0))+(0.066*((170-BJ105)/10)+(IF(BE105="regional",0.105,0.244))+(0.01*(CQ105/60))))</f>
        <v>1.2963682053779548</v>
      </c>
      <c r="CH105">
        <v>70</v>
      </c>
      <c r="CI105">
        <v>10</v>
      </c>
      <c r="CJ105">
        <v>80</v>
      </c>
      <c r="CK105">
        <v>90</v>
      </c>
      <c r="CL105">
        <v>30</v>
      </c>
      <c r="CM105">
        <v>15</v>
      </c>
      <c r="CN105">
        <v>17</v>
      </c>
      <c r="CO105" t="s">
        <v>196</v>
      </c>
      <c r="CP105">
        <v>24</v>
      </c>
      <c r="CQ105" s="28">
        <f t="shared" si="46"/>
        <v>295</v>
      </c>
      <c r="CR105">
        <f t="shared" si="30"/>
        <v>17</v>
      </c>
      <c r="CS105">
        <f t="shared" si="31"/>
        <v>87</v>
      </c>
      <c r="CT105">
        <f t="shared" si="32"/>
        <v>312</v>
      </c>
      <c r="CU105">
        <v>2500</v>
      </c>
      <c r="CV105">
        <v>4000</v>
      </c>
      <c r="CW105">
        <v>4150</v>
      </c>
      <c r="CX105">
        <v>1000</v>
      </c>
      <c r="CY105">
        <v>411</v>
      </c>
      <c r="CZ105">
        <v>2.1</v>
      </c>
      <c r="DA105">
        <v>49</v>
      </c>
      <c r="DB105">
        <v>87</v>
      </c>
      <c r="DC105">
        <v>89</v>
      </c>
      <c r="DD105" s="28">
        <f t="shared" si="33"/>
        <v>-2.2988505747126453</v>
      </c>
      <c r="DF105" t="str">
        <f t="shared" si="34"/>
        <v>no</v>
      </c>
      <c r="DG105" t="s">
        <v>610</v>
      </c>
      <c r="DH105" t="s">
        <v>197</v>
      </c>
      <c r="DI105" t="s">
        <v>197</v>
      </c>
      <c r="DJ105" t="s">
        <v>197</v>
      </c>
      <c r="DK105" t="s">
        <v>197</v>
      </c>
      <c r="DL105" t="s">
        <v>197</v>
      </c>
      <c r="DM105" t="s">
        <v>197</v>
      </c>
      <c r="DN105" t="s">
        <v>197</v>
      </c>
      <c r="DO105">
        <v>1300</v>
      </c>
      <c r="DP105" s="29">
        <f>((DO105/1000)*100)/F105</f>
        <v>2.096774193548387</v>
      </c>
      <c r="DQ105">
        <v>198</v>
      </c>
      <c r="DR105">
        <v>50</v>
      </c>
      <c r="DS105">
        <v>1.4</v>
      </c>
      <c r="DT105">
        <v>1.24</v>
      </c>
      <c r="DU105" s="41">
        <v>1.49</v>
      </c>
      <c r="DV105" s="41">
        <v>1.49</v>
      </c>
      <c r="DW105" t="str">
        <f t="shared" si="35"/>
        <v>no</v>
      </c>
      <c r="DX105" t="str">
        <f t="shared" si="49"/>
        <v>no</v>
      </c>
      <c r="DY105" t="str">
        <f>IF(OR(DV105&gt;M105*2.9, DV105 &gt; 3.9, FD105="yes"), "3", IF(DV105&gt;M105*1.9, "2", IF(OR(DV105&gt;M105*1.4, DV105&gt;(M105+0.2)), "1", "no")))</f>
        <v>2</v>
      </c>
      <c r="DZ105" t="s">
        <v>181</v>
      </c>
      <c r="EA105" t="s">
        <v>197</v>
      </c>
      <c r="EB105" t="s">
        <v>184</v>
      </c>
      <c r="EC105">
        <v>1000</v>
      </c>
      <c r="ED105" t="s">
        <v>198</v>
      </c>
      <c r="EE105" t="b">
        <v>0</v>
      </c>
      <c r="EF105" t="b">
        <v>0</v>
      </c>
      <c r="EG105">
        <v>2.9</v>
      </c>
      <c r="EH105" t="b">
        <v>0</v>
      </c>
      <c r="EI105">
        <v>6.9</v>
      </c>
      <c r="EJ105">
        <v>8.3000000000000007</v>
      </c>
      <c r="EK105">
        <v>5.9</v>
      </c>
      <c r="EL105">
        <v>6.1</v>
      </c>
      <c r="EM105">
        <v>5.8</v>
      </c>
      <c r="EN105">
        <v>5.9</v>
      </c>
      <c r="EO105">
        <v>5.3</v>
      </c>
      <c r="EP105">
        <v>5.3</v>
      </c>
      <c r="EQ105" t="b">
        <v>0</v>
      </c>
      <c r="ER105" t="b">
        <v>0</v>
      </c>
      <c r="ES105" s="30">
        <f t="shared" si="36"/>
        <v>6</v>
      </c>
      <c r="ET105" s="30">
        <f t="shared" si="37"/>
        <v>5.9714285714285706</v>
      </c>
      <c r="EU105" s="30">
        <f t="shared" si="38"/>
        <v>5.8222222222222211</v>
      </c>
      <c r="EV105" s="30" t="s">
        <v>181</v>
      </c>
      <c r="EW105" t="s">
        <v>197</v>
      </c>
      <c r="EX105" t="s">
        <v>197</v>
      </c>
      <c r="EY105" s="30" t="s">
        <v>197</v>
      </c>
      <c r="EZ105" s="30" t="s">
        <v>181</v>
      </c>
      <c r="FA105" s="30" t="s">
        <v>184</v>
      </c>
      <c r="FB105" s="34" t="s">
        <v>237</v>
      </c>
      <c r="FC105" s="30" t="s">
        <v>184</v>
      </c>
      <c r="FD105" s="30" t="s">
        <v>181</v>
      </c>
      <c r="FE105" s="30" t="s">
        <v>611</v>
      </c>
      <c r="FF105">
        <v>11</v>
      </c>
      <c r="FG105" t="s">
        <v>184</v>
      </c>
      <c r="FH105">
        <v>8</v>
      </c>
      <c r="FI105">
        <v>10</v>
      </c>
      <c r="FJ105" t="s">
        <v>184</v>
      </c>
      <c r="FK105" t="s">
        <v>181</v>
      </c>
      <c r="FL105" t="s">
        <v>181</v>
      </c>
      <c r="FM105" t="s">
        <v>612</v>
      </c>
      <c r="FN105" t="s">
        <v>181</v>
      </c>
      <c r="FO105" t="s">
        <v>181</v>
      </c>
      <c r="FP105" t="s">
        <v>181</v>
      </c>
      <c r="FQ105" t="s">
        <v>181</v>
      </c>
      <c r="FR105">
        <v>25</v>
      </c>
      <c r="FS105" t="s">
        <v>219</v>
      </c>
      <c r="FT105" s="30" t="s">
        <v>181</v>
      </c>
      <c r="FU105">
        <f t="shared" si="39"/>
        <v>0</v>
      </c>
      <c r="FV105">
        <f t="shared" si="40"/>
        <v>0</v>
      </c>
    </row>
    <row r="106" spans="1:178" ht="15.5" x14ac:dyDescent="0.35">
      <c r="A106" s="26">
        <v>2923</v>
      </c>
      <c r="B106" t="s">
        <v>200</v>
      </c>
      <c r="C106" t="s">
        <v>252</v>
      </c>
      <c r="D106" s="28">
        <v>59.94166666666667</v>
      </c>
      <c r="E106" s="28">
        <v>1</v>
      </c>
      <c r="F106">
        <v>85</v>
      </c>
      <c r="G106">
        <v>172</v>
      </c>
      <c r="H106" s="28">
        <f t="shared" si="24"/>
        <v>28.731746890210925</v>
      </c>
      <c r="I106" s="29">
        <f t="shared" si="25"/>
        <v>1.9821088064781422</v>
      </c>
      <c r="J106" s="30">
        <v>2.5</v>
      </c>
      <c r="K106">
        <v>142</v>
      </c>
      <c r="L106" t="s">
        <v>180</v>
      </c>
      <c r="M106" s="29">
        <v>1.1200000000000001</v>
      </c>
      <c r="N106" s="30">
        <v>2.2999999999999998</v>
      </c>
      <c r="O106" s="29">
        <v>1.77</v>
      </c>
      <c r="P106">
        <f t="shared" si="26"/>
        <v>1.1200000000000001</v>
      </c>
      <c r="Q106">
        <f t="shared" si="26"/>
        <v>2.2999999999999998</v>
      </c>
      <c r="R106">
        <f t="shared" si="26"/>
        <v>1.77</v>
      </c>
      <c r="S106" s="31">
        <f t="shared" si="50"/>
        <v>17</v>
      </c>
      <c r="T106" t="s">
        <v>181</v>
      </c>
      <c r="U106" t="s">
        <v>181</v>
      </c>
      <c r="V106" t="s">
        <v>182</v>
      </c>
      <c r="W106" t="s">
        <v>181</v>
      </c>
      <c r="X106" t="s">
        <v>184</v>
      </c>
      <c r="Y106" t="s">
        <v>183</v>
      </c>
      <c r="Z106" t="s">
        <v>181</v>
      </c>
      <c r="AA106" t="s">
        <v>181</v>
      </c>
      <c r="AB106" t="s">
        <v>181</v>
      </c>
      <c r="AC106">
        <v>0</v>
      </c>
      <c r="AD106" s="27">
        <v>43243</v>
      </c>
      <c r="AE106">
        <v>489</v>
      </c>
      <c r="AG106">
        <v>0</v>
      </c>
      <c r="AH106" s="27">
        <v>43243</v>
      </c>
      <c r="AI106" s="33">
        <v>489</v>
      </c>
      <c r="AJ106" s="27"/>
      <c r="AK106" t="s">
        <v>233</v>
      </c>
      <c r="AL106" t="s">
        <v>184</v>
      </c>
      <c r="AM106" t="s">
        <v>184</v>
      </c>
      <c r="AN106" t="s">
        <v>181</v>
      </c>
      <c r="AO106" t="s">
        <v>181</v>
      </c>
      <c r="AP106" t="s">
        <v>181</v>
      </c>
      <c r="AQ106" t="s">
        <v>181</v>
      </c>
      <c r="AR106" t="s">
        <v>181</v>
      </c>
      <c r="AS106" t="s">
        <v>181</v>
      </c>
      <c r="AT106" t="s">
        <v>181</v>
      </c>
      <c r="AU106" t="s">
        <v>181</v>
      </c>
      <c r="AV106" t="s">
        <v>181</v>
      </c>
      <c r="AW106" s="27">
        <v>14677</v>
      </c>
      <c r="AX106" s="28">
        <v>76.86666666666666</v>
      </c>
      <c r="AY106" s="28" t="s">
        <v>185</v>
      </c>
      <c r="AZ106" s="28" t="s">
        <v>186</v>
      </c>
      <c r="BA106" s="28" t="s">
        <v>200</v>
      </c>
      <c r="BB106" s="28" t="s">
        <v>187</v>
      </c>
      <c r="BC106" s="28" t="s">
        <v>252</v>
      </c>
      <c r="BD106" s="28" t="s">
        <v>188</v>
      </c>
      <c r="BE106" s="28" t="s">
        <v>189</v>
      </c>
      <c r="BF106" t="s">
        <v>190</v>
      </c>
      <c r="BG106" s="28" t="s">
        <v>181</v>
      </c>
      <c r="BH106" s="28" t="s">
        <v>180</v>
      </c>
      <c r="BI106">
        <v>70</v>
      </c>
      <c r="BJ106">
        <v>180</v>
      </c>
      <c r="BK106" s="28">
        <f t="shared" si="27"/>
        <v>21.604938271604937</v>
      </c>
      <c r="BL106" s="29">
        <f t="shared" si="28"/>
        <v>1.8862773804080821</v>
      </c>
      <c r="BM106">
        <v>142</v>
      </c>
      <c r="BN106" s="29">
        <v>1.42</v>
      </c>
      <c r="BO106">
        <v>1</v>
      </c>
      <c r="BP106" t="s">
        <v>181</v>
      </c>
      <c r="BQ106">
        <v>0</v>
      </c>
      <c r="BR106" t="s">
        <v>184</v>
      </c>
      <c r="BS106" t="s">
        <v>191</v>
      </c>
      <c r="BT106">
        <v>20</v>
      </c>
      <c r="BU106">
        <v>60</v>
      </c>
      <c r="BV106" t="s">
        <v>208</v>
      </c>
      <c r="BW106">
        <v>20</v>
      </c>
      <c r="BX106">
        <v>0</v>
      </c>
      <c r="BY106" t="s">
        <v>613</v>
      </c>
      <c r="BZ106" t="s">
        <v>181</v>
      </c>
      <c r="CA106" t="s">
        <v>205</v>
      </c>
      <c r="CB106">
        <v>0</v>
      </c>
      <c r="CC106">
        <v>0</v>
      </c>
      <c r="CD106">
        <f t="shared" si="29"/>
        <v>1307</v>
      </c>
      <c r="CE106">
        <f>SUM((IF(D106&lt;40.1,0,(IF(D106&gt;60,3,1)))),(IF(S106&lt;15.1,0,IF(15&lt;S106&lt;25.1,6,IF(25&lt;S106&lt;35.1,11,16)))),(IF(E106=1,0,5)),(IF(CQ106&lt;601,0,1)),(IF(AX106&lt;40.1,0,(IF(AX106&gt;60,2,1)))))</f>
        <v>19</v>
      </c>
      <c r="CF106">
        <f>(IF(AX106&gt;70,3,0))+(IF(10&lt;AX106&lt;20,-2,0))+(IF(BD106="Cerebrovascular",2,0))+(IF(BN106&gt;1.5,2,0))+(IF(CQ106&lt;360,-3,0))+(IF(D106&gt;70,4,0))+(IF(H106&gt;35,2,0))+(IF(E106=2,9,0))+(IF(E106=3,14,0))+(IF(T106="yes",2,0))+(IF(J106&lt;2,2,0))+(IF(U106="yes",3,0))+(IF(V106="hospital",3,0))+(IF(V106="ICU",6,0))+(IF(S106&gt;29,4,0))+(IF(W106="yes",9,0))+(IF(X106="yes",2,0))+(IF(AA106="yes",5,0))+(IF(AB106="yes",6,0))+(IF(Z106="yes",3,0))</f>
        <v>7</v>
      </c>
      <c r="CG106" s="29">
        <f>EXP((IF(39&lt;AX106&lt;50,0.154,0))+(IF(49&lt;AX106&lt;60,0.274,0))+(IF(59&lt;AX106&lt;70,0.424,0))+(IF(AX106&gt;69,0.501,0))+(IF(BD106="anoxia",0.079,0))+(IF(BD106="Cerebrovascular",0.145,0))+(IF(BD106="other",0.184,0))+(IF(BB106="African",0.176,0))+(IF(BB106="Other",0.126,0))+(IF(AY106="DCD",0.411,0))+(IF(AZ106="other",0.422,0))+(0.066*((170-BJ106)/10)+(IF(BE106="regional",0.105,0.244))+(0.01*(CQ106/60))))</f>
        <v>2.1432713570710025</v>
      </c>
      <c r="CH106">
        <v>65</v>
      </c>
      <c r="CI106">
        <v>15</v>
      </c>
      <c r="CJ106">
        <v>195</v>
      </c>
      <c r="CK106">
        <v>68</v>
      </c>
      <c r="CL106">
        <v>96</v>
      </c>
      <c r="CM106">
        <v>25</v>
      </c>
      <c r="CN106">
        <v>21</v>
      </c>
      <c r="CO106" t="s">
        <v>196</v>
      </c>
      <c r="CP106">
        <v>19</v>
      </c>
      <c r="CQ106" s="28">
        <f t="shared" si="46"/>
        <v>464</v>
      </c>
      <c r="CR106">
        <f t="shared" si="30"/>
        <v>21</v>
      </c>
      <c r="CS106">
        <f t="shared" si="31"/>
        <v>86</v>
      </c>
      <c r="CT106">
        <f t="shared" si="32"/>
        <v>485</v>
      </c>
      <c r="CU106">
        <v>4000</v>
      </c>
      <c r="CV106">
        <v>4500</v>
      </c>
      <c r="CW106">
        <v>7000</v>
      </c>
      <c r="CX106">
        <v>1500</v>
      </c>
      <c r="CY106">
        <v>462</v>
      </c>
      <c r="CZ106">
        <v>2.1</v>
      </c>
      <c r="DA106">
        <v>26</v>
      </c>
      <c r="DB106">
        <v>71</v>
      </c>
      <c r="DC106">
        <v>41</v>
      </c>
      <c r="DD106" s="28">
        <f t="shared" si="33"/>
        <v>42.25352112676056</v>
      </c>
      <c r="DF106" t="str">
        <f t="shared" si="34"/>
        <v>yes</v>
      </c>
      <c r="DG106" t="s">
        <v>614</v>
      </c>
      <c r="DH106" t="s">
        <v>197</v>
      </c>
      <c r="DI106" t="s">
        <v>197</v>
      </c>
      <c r="DJ106">
        <v>3</v>
      </c>
      <c r="DK106">
        <v>4.9000000000000004</v>
      </c>
      <c r="DL106">
        <v>4.3</v>
      </c>
      <c r="DM106" t="s">
        <v>197</v>
      </c>
      <c r="DN106" t="s">
        <v>197</v>
      </c>
      <c r="DO106">
        <v>1730</v>
      </c>
      <c r="DP106" s="29">
        <f>((DO106/1000)*100)/F106</f>
        <v>2.0352941176470587</v>
      </c>
      <c r="DQ106">
        <v>3230</v>
      </c>
      <c r="DR106">
        <v>1163</v>
      </c>
      <c r="DS106">
        <v>6.8</v>
      </c>
      <c r="DT106">
        <v>1.18</v>
      </c>
      <c r="DU106" s="41">
        <v>1.87</v>
      </c>
      <c r="DV106" s="41">
        <v>2.14</v>
      </c>
      <c r="DW106" t="str">
        <f t="shared" si="35"/>
        <v>yes</v>
      </c>
      <c r="DX106" t="str">
        <f t="shared" si="49"/>
        <v>moderate</v>
      </c>
      <c r="DY106" t="str">
        <f>IF(OR(DV106&gt;M106*2.9, DV106 &gt; 3.9, FD106="yes"), "3", IF(DV106&gt;M106*1.9, "2", IF(OR(DV106&gt;M106*1.4, DV106&gt;(M106+0.2)), "1", "no")))</f>
        <v>2</v>
      </c>
      <c r="DZ106" t="s">
        <v>181</v>
      </c>
      <c r="EA106" t="s">
        <v>197</v>
      </c>
      <c r="EB106" t="s">
        <v>184</v>
      </c>
      <c r="EC106">
        <v>1000</v>
      </c>
      <c r="ED106" t="s">
        <v>198</v>
      </c>
      <c r="EE106" t="b">
        <v>0</v>
      </c>
      <c r="EF106">
        <v>2</v>
      </c>
      <c r="EG106">
        <v>8.6999999999999993</v>
      </c>
      <c r="EH106">
        <v>7.9</v>
      </c>
      <c r="EI106">
        <v>5.9</v>
      </c>
      <c r="EJ106">
        <v>7.4</v>
      </c>
      <c r="EK106">
        <v>12.4</v>
      </c>
      <c r="EL106">
        <v>11.1</v>
      </c>
      <c r="EM106">
        <v>8.3000000000000007</v>
      </c>
      <c r="EN106">
        <v>3.5</v>
      </c>
      <c r="EO106">
        <v>4.9000000000000004</v>
      </c>
      <c r="EP106">
        <v>5.6</v>
      </c>
      <c r="EQ106" t="b">
        <v>0</v>
      </c>
      <c r="ER106" t="b">
        <v>0</v>
      </c>
      <c r="ES106" s="30">
        <f t="shared" si="36"/>
        <v>7.3833333333333329</v>
      </c>
      <c r="ET106" s="30">
        <f t="shared" si="37"/>
        <v>7.4666666666666668</v>
      </c>
      <c r="EU106" s="30">
        <f t="shared" si="38"/>
        <v>7.0636363636363635</v>
      </c>
      <c r="EV106" s="30" t="s">
        <v>181</v>
      </c>
      <c r="EW106" t="s">
        <v>197</v>
      </c>
      <c r="EX106" t="s">
        <v>197</v>
      </c>
      <c r="EY106" s="30" t="s">
        <v>197</v>
      </c>
      <c r="EZ106" s="30" t="s">
        <v>181</v>
      </c>
      <c r="FA106" s="30" t="s">
        <v>181</v>
      </c>
      <c r="FB106" s="34">
        <v>2</v>
      </c>
      <c r="FC106" s="30" t="s">
        <v>181</v>
      </c>
      <c r="FD106" s="30" t="s">
        <v>181</v>
      </c>
      <c r="FE106" s="30" t="s">
        <v>615</v>
      </c>
      <c r="FF106">
        <v>10</v>
      </c>
      <c r="FG106" t="s">
        <v>184</v>
      </c>
      <c r="FH106">
        <v>4</v>
      </c>
      <c r="FI106">
        <v>9</v>
      </c>
      <c r="FJ106" t="s">
        <v>184</v>
      </c>
      <c r="FK106" t="s">
        <v>181</v>
      </c>
      <c r="FL106" t="s">
        <v>181</v>
      </c>
      <c r="FM106" t="s">
        <v>616</v>
      </c>
      <c r="FN106" t="s">
        <v>181</v>
      </c>
      <c r="FO106" t="s">
        <v>181</v>
      </c>
      <c r="FP106" t="s">
        <v>181</v>
      </c>
      <c r="FQ106" t="s">
        <v>181</v>
      </c>
      <c r="FR106">
        <v>20</v>
      </c>
      <c r="FS106" t="s">
        <v>617</v>
      </c>
      <c r="FT106" s="30" t="s">
        <v>181</v>
      </c>
      <c r="FU106">
        <f t="shared" si="39"/>
        <v>0</v>
      </c>
      <c r="FV106">
        <f t="shared" si="40"/>
        <v>0</v>
      </c>
    </row>
    <row r="107" spans="1:178" ht="15.5" x14ac:dyDescent="0.35">
      <c r="A107" s="26">
        <v>2924</v>
      </c>
      <c r="B107" t="s">
        <v>200</v>
      </c>
      <c r="C107" t="s">
        <v>317</v>
      </c>
      <c r="D107" s="28">
        <v>67.513888888888886</v>
      </c>
      <c r="E107" s="28">
        <v>1</v>
      </c>
      <c r="F107">
        <v>61</v>
      </c>
      <c r="G107">
        <v>168</v>
      </c>
      <c r="H107" s="28">
        <f t="shared" si="24"/>
        <v>21.612811791383219</v>
      </c>
      <c r="I107" s="29">
        <f t="shared" si="25"/>
        <v>1.6923131643291578</v>
      </c>
      <c r="J107" s="30">
        <v>2.9</v>
      </c>
      <c r="K107">
        <v>140</v>
      </c>
      <c r="L107" t="s">
        <v>180</v>
      </c>
      <c r="M107" s="29">
        <v>0.73</v>
      </c>
      <c r="N107" s="30">
        <v>3.6</v>
      </c>
      <c r="O107" s="29">
        <v>1.67</v>
      </c>
      <c r="P107">
        <f t="shared" si="26"/>
        <v>1</v>
      </c>
      <c r="Q107">
        <f t="shared" si="26"/>
        <v>3.6</v>
      </c>
      <c r="R107">
        <f t="shared" si="26"/>
        <v>1.67</v>
      </c>
      <c r="S107" s="31">
        <f t="shared" si="50"/>
        <v>17</v>
      </c>
      <c r="T107" t="s">
        <v>181</v>
      </c>
      <c r="U107" t="s">
        <v>181</v>
      </c>
      <c r="V107" t="s">
        <v>182</v>
      </c>
      <c r="W107" t="s">
        <v>181</v>
      </c>
      <c r="X107" t="s">
        <v>181</v>
      </c>
      <c r="Y107" t="s">
        <v>183</v>
      </c>
      <c r="Z107" t="s">
        <v>181</v>
      </c>
      <c r="AA107" t="s">
        <v>181</v>
      </c>
      <c r="AB107" t="s">
        <v>181</v>
      </c>
      <c r="AC107">
        <v>0</v>
      </c>
      <c r="AD107" s="32">
        <v>43230</v>
      </c>
      <c r="AE107">
        <v>476</v>
      </c>
      <c r="AG107">
        <v>0</v>
      </c>
      <c r="AH107" s="27">
        <v>43230</v>
      </c>
      <c r="AI107" s="33">
        <v>476</v>
      </c>
      <c r="AJ107" s="27"/>
      <c r="AK107" t="s">
        <v>41</v>
      </c>
      <c r="AL107" t="s">
        <v>181</v>
      </c>
      <c r="AM107" t="s">
        <v>181</v>
      </c>
      <c r="AN107" t="s">
        <v>181</v>
      </c>
      <c r="AO107" t="s">
        <v>181</v>
      </c>
      <c r="AP107" t="s">
        <v>184</v>
      </c>
      <c r="AQ107" t="s">
        <v>181</v>
      </c>
      <c r="AR107" t="s">
        <v>181</v>
      </c>
      <c r="AS107" t="s">
        <v>181</v>
      </c>
      <c r="AT107" t="s">
        <v>181</v>
      </c>
      <c r="AU107" t="s">
        <v>181</v>
      </c>
      <c r="AV107" t="s">
        <v>181</v>
      </c>
      <c r="AW107" s="27">
        <v>23892</v>
      </c>
      <c r="AX107" s="28">
        <v>51.636111111111113</v>
      </c>
      <c r="AY107" s="28" t="s">
        <v>185</v>
      </c>
      <c r="AZ107" s="28" t="s">
        <v>186</v>
      </c>
      <c r="BA107" s="28" t="s">
        <v>200</v>
      </c>
      <c r="BB107" s="28" t="s">
        <v>187</v>
      </c>
      <c r="BC107" s="28" t="s">
        <v>252</v>
      </c>
      <c r="BD107" s="28" t="s">
        <v>188</v>
      </c>
      <c r="BE107" s="28" t="s">
        <v>189</v>
      </c>
      <c r="BF107" t="s">
        <v>190</v>
      </c>
      <c r="BG107" s="28" t="s">
        <v>181</v>
      </c>
      <c r="BH107" s="28" t="s">
        <v>180</v>
      </c>
      <c r="BI107">
        <v>75</v>
      </c>
      <c r="BJ107">
        <v>170</v>
      </c>
      <c r="BK107" s="28">
        <f t="shared" si="27"/>
        <v>25.951557093425606</v>
      </c>
      <c r="BL107" s="29">
        <f t="shared" si="28"/>
        <v>1.8635576337190232</v>
      </c>
      <c r="BM107">
        <v>153</v>
      </c>
      <c r="BN107" s="29">
        <v>0.35</v>
      </c>
      <c r="BO107">
        <v>26</v>
      </c>
      <c r="BP107" t="s">
        <v>181</v>
      </c>
      <c r="BQ107">
        <v>0</v>
      </c>
      <c r="BR107" t="s">
        <v>181</v>
      </c>
      <c r="BS107" t="s">
        <v>197</v>
      </c>
      <c r="BT107">
        <v>0</v>
      </c>
      <c r="BU107">
        <v>0</v>
      </c>
      <c r="BV107" t="s">
        <v>203</v>
      </c>
      <c r="BW107">
        <v>10</v>
      </c>
      <c r="BX107">
        <v>0</v>
      </c>
      <c r="BY107" t="s">
        <v>618</v>
      </c>
      <c r="BZ107" t="s">
        <v>619</v>
      </c>
      <c r="CA107" t="s">
        <v>205</v>
      </c>
      <c r="CB107">
        <v>0</v>
      </c>
      <c r="CC107">
        <v>0</v>
      </c>
      <c r="CD107">
        <f t="shared" si="29"/>
        <v>878</v>
      </c>
      <c r="CE107">
        <f>SUM((IF(D107&lt;40.1,0,(IF(D107&gt;60,3,1)))),(IF(S107&lt;15.1,0,IF(15&lt;S107&lt;25.1,6,IF(25&lt;S107&lt;35.1,11,16)))),(IF(E107=1,0,5)),(IF(CQ107&lt;601,0,1)),(IF(AX107&lt;40.1,0,(IF(AX107&gt;60,2,1)))))</f>
        <v>20</v>
      </c>
      <c r="CF107">
        <f>(IF(AX107&gt;70,3,0))+(IF(10&lt;AX107&lt;20,-2,0))+(IF(BD107="Cerebrovascular",2,0))+(IF(BN107&gt;1.5,2,0))+(IF(CQ107&lt;360,-3,0))+(IF(D107&gt;70,4,0))+(IF(H107&gt;35,2,0))+(IF(E107=2,9,0))+(IF(E107=3,14,0))+(IF(T107="yes",2,0))+(IF(J107&lt;2,2,0))+(IF(U107="yes",3,0))+(IF(V107="hospital",3,0))+(IF(V107="ICU",6,0))+(IF(S107&gt;29,4,0))+(IF(W107="yes",9,0))+(IF(X107="yes",2,0))+(IF(AA107="yes",5,0))+(IF(AB107="yes",6,0))+(IF(Z107="yes",3,0))</f>
        <v>2</v>
      </c>
      <c r="CG107" s="29">
        <f>EXP((IF(39&lt;AX107&lt;50,0.154,0))+(IF(49&lt;AX107&lt;60,0.274,0))+(IF(59&lt;AX107&lt;70,0.424,0))+(IF(AX107&gt;69,0.501,0))+(IF(BD107="anoxia",0.079,0))+(IF(BD107="Cerebrovascular",0.145,0))+(IF(BD107="other",0.184,0))+(IF(BB107="African",0.176,0))+(IF(BB107="Other",0.126,0))+(IF(AY107="DCD",0.411,0))+(IF(AZ107="other",0.422,0))+(0.066*((170-BJ107)/10)+(IF(BE107="regional",0.105,0.244))+(0.01*(CQ107/60))))</f>
        <v>1.3998055489022296</v>
      </c>
      <c r="CH107">
        <v>40</v>
      </c>
      <c r="CI107">
        <v>10</v>
      </c>
      <c r="CJ107">
        <v>285</v>
      </c>
      <c r="CK107">
        <v>65</v>
      </c>
      <c r="CL107">
        <v>100</v>
      </c>
      <c r="CM107">
        <v>18</v>
      </c>
      <c r="CN107">
        <v>27</v>
      </c>
      <c r="CO107" t="s">
        <v>196</v>
      </c>
      <c r="CP107">
        <v>40</v>
      </c>
      <c r="CQ107" s="28">
        <f t="shared" si="46"/>
        <v>518</v>
      </c>
      <c r="CR107">
        <f t="shared" si="30"/>
        <v>27</v>
      </c>
      <c r="CS107">
        <f t="shared" si="31"/>
        <v>67</v>
      </c>
      <c r="CT107">
        <f t="shared" si="32"/>
        <v>545</v>
      </c>
      <c r="CU107">
        <v>1500</v>
      </c>
      <c r="CV107">
        <v>2000</v>
      </c>
      <c r="CW107">
        <v>6700</v>
      </c>
      <c r="CX107">
        <v>1250</v>
      </c>
      <c r="CY107">
        <v>493</v>
      </c>
      <c r="CZ107">
        <v>1.8</v>
      </c>
      <c r="DA107">
        <v>27</v>
      </c>
      <c r="DB107">
        <v>73</v>
      </c>
      <c r="DC107">
        <v>70</v>
      </c>
      <c r="DD107" s="28">
        <f t="shared" si="33"/>
        <v>4.1095890410958873</v>
      </c>
      <c r="DF107" t="str">
        <f t="shared" si="34"/>
        <v>no</v>
      </c>
      <c r="DG107" t="s">
        <v>620</v>
      </c>
      <c r="DH107" t="s">
        <v>197</v>
      </c>
      <c r="DI107" t="s">
        <v>197</v>
      </c>
      <c r="DJ107">
        <v>2.2999999999999998</v>
      </c>
      <c r="DK107">
        <v>9.5</v>
      </c>
      <c r="DL107">
        <v>4</v>
      </c>
      <c r="DM107">
        <v>10.199999999999999</v>
      </c>
      <c r="DN107">
        <v>19.7</v>
      </c>
      <c r="DO107">
        <v>1850</v>
      </c>
      <c r="DP107" s="29">
        <f>((DO107/1000)*100)/F107</f>
        <v>3.0327868852459017</v>
      </c>
      <c r="DQ107">
        <v>1655</v>
      </c>
      <c r="DR107">
        <v>1157</v>
      </c>
      <c r="DS107">
        <v>2.7</v>
      </c>
      <c r="DT107">
        <v>1.23</v>
      </c>
      <c r="DU107" s="41">
        <v>1.1000000000000001</v>
      </c>
      <c r="DV107" s="41">
        <v>1.1000000000000001</v>
      </c>
      <c r="DW107" t="str">
        <f t="shared" si="35"/>
        <v>no</v>
      </c>
      <c r="DX107" t="str">
        <f t="shared" si="49"/>
        <v>no</v>
      </c>
      <c r="DY107" t="str">
        <f>IF(OR(DV107&gt;M107*2.9, DV107 &gt; 3.9, FD107="yes"), "3", IF(DV107&gt;M107*1.9, "2", IF(OR(DV107&gt;M107*1.4, DV107&gt;(M107+0.2)), "1", "no")))</f>
        <v>1</v>
      </c>
      <c r="DZ107" t="s">
        <v>181</v>
      </c>
      <c r="EA107" t="s">
        <v>197</v>
      </c>
      <c r="EB107" t="s">
        <v>184</v>
      </c>
      <c r="EC107">
        <v>1000</v>
      </c>
      <c r="ED107" t="s">
        <v>198</v>
      </c>
      <c r="EE107" t="b">
        <v>0</v>
      </c>
      <c r="EF107">
        <v>9.6999999999999993</v>
      </c>
      <c r="EG107">
        <v>12.6</v>
      </c>
      <c r="EH107">
        <v>9.6999999999999993</v>
      </c>
      <c r="EI107">
        <v>7.1</v>
      </c>
      <c r="EJ107">
        <v>3.4</v>
      </c>
      <c r="EK107">
        <v>4.2</v>
      </c>
      <c r="EL107">
        <v>6.7</v>
      </c>
      <c r="EM107">
        <v>8.5</v>
      </c>
      <c r="EN107" t="b">
        <v>0</v>
      </c>
      <c r="EO107" t="b">
        <v>0</v>
      </c>
      <c r="EP107" t="b">
        <v>0</v>
      </c>
      <c r="EQ107" t="b">
        <v>0</v>
      </c>
      <c r="ER107" t="b">
        <v>0</v>
      </c>
      <c r="ES107" s="30">
        <f t="shared" si="36"/>
        <v>7.7833333333333323</v>
      </c>
      <c r="ET107" s="30">
        <f t="shared" si="37"/>
        <v>7.7374999999999998</v>
      </c>
      <c r="EU107" s="30">
        <f t="shared" si="38"/>
        <v>7.7374999999999998</v>
      </c>
      <c r="EV107" s="30" t="s">
        <v>181</v>
      </c>
      <c r="EW107" t="s">
        <v>197</v>
      </c>
      <c r="EX107" t="s">
        <v>197</v>
      </c>
      <c r="EY107" s="30" t="s">
        <v>197</v>
      </c>
      <c r="EZ107" s="30" t="s">
        <v>181</v>
      </c>
      <c r="FA107" s="30" t="s">
        <v>181</v>
      </c>
      <c r="FB107" s="34">
        <v>2</v>
      </c>
      <c r="FC107" s="30" t="s">
        <v>181</v>
      </c>
      <c r="FD107" s="30" t="s">
        <v>181</v>
      </c>
      <c r="FE107" s="30" t="s">
        <v>606</v>
      </c>
      <c r="FF107">
        <v>3</v>
      </c>
      <c r="FG107" t="s">
        <v>181</v>
      </c>
      <c r="FH107" t="s">
        <v>197</v>
      </c>
      <c r="FI107" t="s">
        <v>197</v>
      </c>
      <c r="FJ107" t="s">
        <v>181</v>
      </c>
      <c r="FK107" t="s">
        <v>181</v>
      </c>
      <c r="FL107" t="s">
        <v>181</v>
      </c>
      <c r="FM107" t="s">
        <v>181</v>
      </c>
      <c r="FN107" t="s">
        <v>181</v>
      </c>
      <c r="FO107" t="s">
        <v>181</v>
      </c>
      <c r="FP107" t="s">
        <v>181</v>
      </c>
      <c r="FQ107" t="s">
        <v>181</v>
      </c>
      <c r="FR107">
        <v>11</v>
      </c>
      <c r="FS107" t="s">
        <v>199</v>
      </c>
      <c r="FT107" s="30" t="s">
        <v>181</v>
      </c>
      <c r="FU107">
        <f t="shared" si="39"/>
        <v>0</v>
      </c>
      <c r="FV107">
        <f t="shared" si="40"/>
        <v>0</v>
      </c>
    </row>
    <row r="108" spans="1:178" ht="15.5" x14ac:dyDescent="0.35">
      <c r="A108" s="26">
        <v>2925</v>
      </c>
      <c r="B108" t="s">
        <v>200</v>
      </c>
      <c r="C108" t="s">
        <v>201</v>
      </c>
      <c r="D108" s="28">
        <v>39.43888888888889</v>
      </c>
      <c r="E108" s="28">
        <v>1</v>
      </c>
      <c r="F108">
        <v>73</v>
      </c>
      <c r="G108">
        <v>178</v>
      </c>
      <c r="H108" s="28">
        <f t="shared" si="24"/>
        <v>23.040020199469765</v>
      </c>
      <c r="I108" s="29">
        <f t="shared" si="25"/>
        <v>1.9047283280618037</v>
      </c>
      <c r="J108" s="30">
        <v>2.6</v>
      </c>
      <c r="K108">
        <v>139</v>
      </c>
      <c r="L108" t="s">
        <v>180</v>
      </c>
      <c r="M108" s="29">
        <v>0.47</v>
      </c>
      <c r="N108" s="30">
        <v>4.4000000000000004</v>
      </c>
      <c r="O108" s="29">
        <v>1.26</v>
      </c>
      <c r="P108">
        <f t="shared" si="26"/>
        <v>1</v>
      </c>
      <c r="Q108">
        <f t="shared" si="26"/>
        <v>4.4000000000000004</v>
      </c>
      <c r="R108">
        <f t="shared" si="26"/>
        <v>1.26</v>
      </c>
      <c r="S108" s="31">
        <f t="shared" si="50"/>
        <v>15</v>
      </c>
      <c r="T108" t="s">
        <v>181</v>
      </c>
      <c r="U108" t="s">
        <v>181</v>
      </c>
      <c r="V108" t="s">
        <v>182</v>
      </c>
      <c r="W108" t="s">
        <v>181</v>
      </c>
      <c r="X108" t="s">
        <v>181</v>
      </c>
      <c r="Y108" t="s">
        <v>183</v>
      </c>
      <c r="Z108" t="s">
        <v>181</v>
      </c>
      <c r="AA108" t="s">
        <v>184</v>
      </c>
      <c r="AB108" t="s">
        <v>181</v>
      </c>
      <c r="AC108">
        <v>0</v>
      </c>
      <c r="AD108" s="32">
        <v>43249</v>
      </c>
      <c r="AE108">
        <v>494</v>
      </c>
      <c r="AG108">
        <v>0</v>
      </c>
      <c r="AH108" s="32">
        <v>43249</v>
      </c>
      <c r="AI108" s="33">
        <v>494</v>
      </c>
      <c r="AJ108" s="27"/>
      <c r="AK108" t="s">
        <v>621</v>
      </c>
      <c r="AL108" t="s">
        <v>184</v>
      </c>
      <c r="AM108" t="s">
        <v>181</v>
      </c>
      <c r="AN108" t="s">
        <v>181</v>
      </c>
      <c r="AO108" t="s">
        <v>181</v>
      </c>
      <c r="AP108" t="s">
        <v>181</v>
      </c>
      <c r="AQ108" t="s">
        <v>181</v>
      </c>
      <c r="AR108" t="s">
        <v>181</v>
      </c>
      <c r="AS108" t="s">
        <v>181</v>
      </c>
      <c r="AT108" t="s">
        <v>181</v>
      </c>
      <c r="AU108" t="s">
        <v>184</v>
      </c>
      <c r="AV108" t="s">
        <v>181</v>
      </c>
      <c r="AW108" s="27">
        <v>25283</v>
      </c>
      <c r="AX108" s="28">
        <v>47.830555555555556</v>
      </c>
      <c r="AY108" s="28" t="s">
        <v>185</v>
      </c>
      <c r="AZ108" s="28" t="s">
        <v>186</v>
      </c>
      <c r="BA108" s="28" t="s">
        <v>200</v>
      </c>
      <c r="BB108" s="28" t="s">
        <v>187</v>
      </c>
      <c r="BC108" s="28" t="s">
        <v>201</v>
      </c>
      <c r="BD108" s="28" t="s">
        <v>220</v>
      </c>
      <c r="BE108" s="28" t="s">
        <v>189</v>
      </c>
      <c r="BF108" t="s">
        <v>190</v>
      </c>
      <c r="BG108" s="28" t="s">
        <v>181</v>
      </c>
      <c r="BH108" s="28" t="s">
        <v>180</v>
      </c>
      <c r="BI108">
        <v>95</v>
      </c>
      <c r="BJ108">
        <v>180</v>
      </c>
      <c r="BK108" s="28">
        <f t="shared" si="27"/>
        <v>29.320987654320987</v>
      </c>
      <c r="BL108" s="29">
        <f t="shared" si="28"/>
        <v>2.1476891450260505</v>
      </c>
      <c r="BM108">
        <v>150</v>
      </c>
      <c r="BN108" s="29">
        <v>1.35</v>
      </c>
      <c r="BO108">
        <v>6</v>
      </c>
      <c r="BP108" t="s">
        <v>181</v>
      </c>
      <c r="BQ108">
        <v>0</v>
      </c>
      <c r="BR108" t="s">
        <v>184</v>
      </c>
      <c r="BS108" t="s">
        <v>191</v>
      </c>
      <c r="BT108">
        <v>5</v>
      </c>
      <c r="BU108">
        <v>0</v>
      </c>
      <c r="BV108" t="s">
        <v>192</v>
      </c>
      <c r="BW108">
        <v>10</v>
      </c>
      <c r="BX108">
        <v>0</v>
      </c>
      <c r="BY108" t="s">
        <v>622</v>
      </c>
      <c r="BZ108" t="s">
        <v>194</v>
      </c>
      <c r="CA108" t="s">
        <v>623</v>
      </c>
      <c r="CB108">
        <v>0</v>
      </c>
      <c r="CC108">
        <v>0</v>
      </c>
      <c r="CD108">
        <f t="shared" si="29"/>
        <v>717</v>
      </c>
      <c r="CE108">
        <f>SUM((IF(D108&lt;40.1,0,(IF(D108&gt;60,3,1)))),(IF(S108&lt;15.1,0,IF(15&lt;S108&lt;25.1,6,IF(25&lt;S108&lt;35.1,11,16)))),(IF(E108=1,0,5)),(IF(CQ108&lt;601,0,1)),(IF(AX108&lt;40.1,0,(IF(AX108&gt;60,2,1)))))</f>
        <v>1</v>
      </c>
      <c r="CF108">
        <f>(IF(AX108&gt;70,3,0))+(IF(10&lt;AX108&lt;20,-2,0))+(IF(BD108="Cerebrovascular",2,0))+(IF(BN108&gt;1.5,2,0))+(IF(CQ108&lt;360,-3,0))+(IF(D108&gt;70,4,0))+(IF(H108&gt;35,2,0))+(IF(E108=2,9,0))+(IF(E108=3,14,0))+(IF(T108="yes",2,0))+(IF(J108&lt;2,2,0))+(IF(U108="yes",3,0))+(IF(V108="hospital",3,0))+(IF(V108="ICU",6,0))+(IF(S108&gt;29,4,0))+(IF(W108="yes",9,0))+(IF(X108="yes",2,0))+(IF(AA108="yes",5,0))+(IF(AB108="yes",6,0))+(IF(Z108="yes",3,0))</f>
        <v>5</v>
      </c>
      <c r="CG108" s="29">
        <f>EXP((IF(39&lt;AX108&lt;50,0.154,0))+(IF(49&lt;AX108&lt;60,0.274,0))+(IF(59&lt;AX108&lt;70,0.424,0))+(IF(AX108&gt;69,0.501,0))+(IF(BD108="anoxia",0.079,0))+(IF(BD108="Cerebrovascular",0.145,0))+(IF(BD108="other",0.184,0))+(IF(BB108="African",0.176,0))+(IF(BB108="Other",0.126,0))+(IF(AY108="DCD",0.411,0))+(IF(AZ108="other",0.422,0))+(0.066*((170-BJ108)/10)+(IF(BE108="regional",0.105,0.244))+(0.01*(CQ108/60))))</f>
        <v>1.1068299183919357</v>
      </c>
      <c r="CH108">
        <v>48</v>
      </c>
      <c r="CI108">
        <v>10</v>
      </c>
      <c r="CJ108">
        <v>170</v>
      </c>
      <c r="CK108">
        <v>85</v>
      </c>
      <c r="CL108">
        <v>50</v>
      </c>
      <c r="CM108">
        <v>12</v>
      </c>
      <c r="CN108">
        <v>33</v>
      </c>
      <c r="CO108" t="s">
        <v>196</v>
      </c>
      <c r="CP108">
        <v>25</v>
      </c>
      <c r="CQ108" s="28">
        <f t="shared" si="46"/>
        <v>375</v>
      </c>
      <c r="CR108">
        <f t="shared" si="30"/>
        <v>33</v>
      </c>
      <c r="CS108">
        <f t="shared" si="31"/>
        <v>81</v>
      </c>
      <c r="CT108">
        <f t="shared" si="32"/>
        <v>408</v>
      </c>
      <c r="CU108">
        <v>500</v>
      </c>
      <c r="CV108">
        <v>0</v>
      </c>
      <c r="CW108">
        <v>10750</v>
      </c>
      <c r="CX108">
        <v>2000</v>
      </c>
      <c r="CY108">
        <v>380</v>
      </c>
      <c r="CZ108">
        <v>0.7</v>
      </c>
      <c r="DA108">
        <v>10</v>
      </c>
      <c r="DB108">
        <v>75</v>
      </c>
      <c r="DC108">
        <v>77</v>
      </c>
      <c r="DD108" s="28">
        <f t="shared" si="33"/>
        <v>-2.6666666666666714</v>
      </c>
      <c r="DF108" t="str">
        <f t="shared" si="34"/>
        <v>no</v>
      </c>
      <c r="DG108" t="s">
        <v>589</v>
      </c>
      <c r="DH108">
        <v>18</v>
      </c>
      <c r="DI108">
        <v>17</v>
      </c>
      <c r="DJ108">
        <v>6</v>
      </c>
      <c r="DK108">
        <v>8.4</v>
      </c>
      <c r="DL108">
        <v>8.6999999999999993</v>
      </c>
      <c r="DM108">
        <v>10.199999999999999</v>
      </c>
      <c r="DN108" t="s">
        <v>197</v>
      </c>
      <c r="DO108">
        <v>2150</v>
      </c>
      <c r="DP108" s="29">
        <f>((DO108/1000)*100)/F108</f>
        <v>2.9452054794520546</v>
      </c>
      <c r="DQ108">
        <v>938</v>
      </c>
      <c r="DR108">
        <v>610</v>
      </c>
      <c r="DS108">
        <v>4.5999999999999996</v>
      </c>
      <c r="DT108">
        <v>1.18</v>
      </c>
      <c r="DU108" s="41">
        <v>0.54</v>
      </c>
      <c r="DV108" s="41">
        <v>0.67</v>
      </c>
      <c r="DW108" t="str">
        <f t="shared" si="35"/>
        <v>no</v>
      </c>
      <c r="DX108" t="str">
        <f t="shared" si="49"/>
        <v>no</v>
      </c>
      <c r="DY108" t="str">
        <f>IF(OR(DV108&gt;M108*2.9, DV108 &gt; 3.9, FD108="yes"), "3", IF(DV108&gt;M108*1.9, "2", IF(OR(DV108&gt;M108*1.4, DV108&gt;(M108+0.2)), "1", "no")))</f>
        <v>1</v>
      </c>
      <c r="DZ108" t="s">
        <v>181</v>
      </c>
      <c r="EA108" t="s">
        <v>197</v>
      </c>
      <c r="EB108" t="s">
        <v>184</v>
      </c>
      <c r="EC108">
        <v>1000</v>
      </c>
      <c r="ED108" t="s">
        <v>198</v>
      </c>
      <c r="EE108">
        <v>10.4</v>
      </c>
      <c r="EF108">
        <v>9.6</v>
      </c>
      <c r="EG108">
        <v>5.8</v>
      </c>
      <c r="EH108">
        <v>4.5</v>
      </c>
      <c r="EI108">
        <v>5.8</v>
      </c>
      <c r="EJ108">
        <v>8.4</v>
      </c>
      <c r="EK108">
        <v>5.7</v>
      </c>
      <c r="EL108">
        <v>9.3000000000000007</v>
      </c>
      <c r="EM108" t="b">
        <v>0</v>
      </c>
      <c r="EN108" t="b">
        <v>0</v>
      </c>
      <c r="EO108" t="b">
        <v>0</v>
      </c>
      <c r="EP108" t="b">
        <v>0</v>
      </c>
      <c r="EQ108" t="b">
        <v>0</v>
      </c>
      <c r="ER108" t="b">
        <v>0</v>
      </c>
      <c r="ES108" s="30">
        <f t="shared" si="36"/>
        <v>7.1714285714285717</v>
      </c>
      <c r="ET108" s="30">
        <f t="shared" si="37"/>
        <v>7.4375</v>
      </c>
      <c r="EU108" s="30">
        <f t="shared" si="38"/>
        <v>7.4375</v>
      </c>
      <c r="EV108" s="30" t="s">
        <v>181</v>
      </c>
      <c r="EW108" t="s">
        <v>197</v>
      </c>
      <c r="EX108" t="s">
        <v>197</v>
      </c>
      <c r="EY108" s="30" t="s">
        <v>197</v>
      </c>
      <c r="EZ108" s="30" t="s">
        <v>181</v>
      </c>
      <c r="FA108" s="30" t="s">
        <v>181</v>
      </c>
      <c r="FB108" s="34">
        <v>2</v>
      </c>
      <c r="FC108" s="30" t="s">
        <v>181</v>
      </c>
      <c r="FD108" s="30" t="s">
        <v>181</v>
      </c>
      <c r="FE108" s="30" t="s">
        <v>412</v>
      </c>
      <c r="FF108">
        <v>4</v>
      </c>
      <c r="FG108" t="s">
        <v>184</v>
      </c>
      <c r="FH108">
        <v>5</v>
      </c>
      <c r="FI108">
        <v>2</v>
      </c>
      <c r="FJ108" t="s">
        <v>184</v>
      </c>
      <c r="FK108" t="s">
        <v>181</v>
      </c>
      <c r="FL108" t="s">
        <v>181</v>
      </c>
      <c r="FM108" t="s">
        <v>624</v>
      </c>
      <c r="FN108" t="s">
        <v>181</v>
      </c>
      <c r="FO108" t="s">
        <v>181</v>
      </c>
      <c r="FP108" t="s">
        <v>181</v>
      </c>
      <c r="FQ108" t="s">
        <v>181</v>
      </c>
      <c r="FR108">
        <v>10</v>
      </c>
      <c r="FS108" t="s">
        <v>199</v>
      </c>
      <c r="FT108" s="30" t="s">
        <v>181</v>
      </c>
      <c r="FU108">
        <f t="shared" si="39"/>
        <v>0</v>
      </c>
      <c r="FV108">
        <f t="shared" si="40"/>
        <v>0</v>
      </c>
    </row>
    <row r="109" spans="1:178" ht="15.5" x14ac:dyDescent="0.35">
      <c r="A109" s="26">
        <v>2926</v>
      </c>
      <c r="B109" t="s">
        <v>200</v>
      </c>
      <c r="C109" t="s">
        <v>201</v>
      </c>
      <c r="D109" s="28">
        <v>68.99166666666666</v>
      </c>
      <c r="E109" s="28">
        <v>1</v>
      </c>
      <c r="F109">
        <v>78</v>
      </c>
      <c r="G109">
        <v>175</v>
      </c>
      <c r="H109" s="28">
        <f t="shared" si="24"/>
        <v>25.469387755102041</v>
      </c>
      <c r="I109" s="29">
        <f t="shared" si="25"/>
        <v>1.9351254074926536</v>
      </c>
      <c r="J109" s="30">
        <v>2</v>
      </c>
      <c r="K109">
        <v>134</v>
      </c>
      <c r="L109" t="s">
        <v>180</v>
      </c>
      <c r="M109" s="29">
        <v>0.83</v>
      </c>
      <c r="N109" s="30">
        <v>4.4000000000000004</v>
      </c>
      <c r="O109" s="29">
        <v>1.48</v>
      </c>
      <c r="P109">
        <f t="shared" si="26"/>
        <v>1</v>
      </c>
      <c r="Q109">
        <f t="shared" si="26"/>
        <v>4.4000000000000004</v>
      </c>
      <c r="R109">
        <f t="shared" si="26"/>
        <v>1.48</v>
      </c>
      <c r="S109" s="31">
        <f t="shared" si="50"/>
        <v>16</v>
      </c>
      <c r="T109" t="s">
        <v>181</v>
      </c>
      <c r="U109" t="s">
        <v>181</v>
      </c>
      <c r="V109" t="s">
        <v>182</v>
      </c>
      <c r="W109" t="s">
        <v>181</v>
      </c>
      <c r="X109" t="s">
        <v>184</v>
      </c>
      <c r="Y109" t="s">
        <v>183</v>
      </c>
      <c r="Z109" t="s">
        <v>184</v>
      </c>
      <c r="AA109" t="s">
        <v>181</v>
      </c>
      <c r="AB109" t="s">
        <v>181</v>
      </c>
      <c r="AC109">
        <v>0</v>
      </c>
      <c r="AD109" s="32">
        <v>43132</v>
      </c>
      <c r="AE109">
        <v>371</v>
      </c>
      <c r="AG109">
        <v>0</v>
      </c>
      <c r="AH109" s="27">
        <v>43132</v>
      </c>
      <c r="AI109" s="33">
        <v>371</v>
      </c>
      <c r="AJ109" s="27"/>
      <c r="AK109" t="s">
        <v>625</v>
      </c>
      <c r="AL109" t="s">
        <v>181</v>
      </c>
      <c r="AM109" t="s">
        <v>181</v>
      </c>
      <c r="AN109" t="s">
        <v>181</v>
      </c>
      <c r="AO109" t="s">
        <v>181</v>
      </c>
      <c r="AP109" t="s">
        <v>184</v>
      </c>
      <c r="AQ109" t="s">
        <v>181</v>
      </c>
      <c r="AR109" t="s">
        <v>181</v>
      </c>
      <c r="AS109" t="s">
        <v>181</v>
      </c>
      <c r="AT109" t="s">
        <v>181</v>
      </c>
      <c r="AU109" t="s">
        <v>184</v>
      </c>
      <c r="AV109" t="s">
        <v>181</v>
      </c>
      <c r="AW109" s="27">
        <v>14143</v>
      </c>
      <c r="AX109" s="28">
        <v>78.349999999999994</v>
      </c>
      <c r="AY109" s="28" t="s">
        <v>626</v>
      </c>
      <c r="AZ109" s="28" t="s">
        <v>186</v>
      </c>
      <c r="BA109" s="28" t="s">
        <v>200</v>
      </c>
      <c r="BB109" s="28" t="s">
        <v>187</v>
      </c>
      <c r="BC109" s="28" t="s">
        <v>201</v>
      </c>
      <c r="BD109" s="28" t="s">
        <v>188</v>
      </c>
      <c r="BE109" s="28" t="s">
        <v>189</v>
      </c>
      <c r="BF109" t="s">
        <v>190</v>
      </c>
      <c r="BG109" s="28" t="s">
        <v>181</v>
      </c>
      <c r="BH109" s="28" t="s">
        <v>180</v>
      </c>
      <c r="BI109">
        <v>90</v>
      </c>
      <c r="BJ109">
        <v>170</v>
      </c>
      <c r="BK109" s="28">
        <f t="shared" si="27"/>
        <v>31.141868512110726</v>
      </c>
      <c r="BL109" s="29">
        <f t="shared" si="28"/>
        <v>2.0137004085140076</v>
      </c>
      <c r="BM109">
        <v>153</v>
      </c>
      <c r="BN109" s="29">
        <v>2.06</v>
      </c>
      <c r="BO109">
        <v>3</v>
      </c>
      <c r="BP109" t="s">
        <v>181</v>
      </c>
      <c r="BQ109">
        <v>0</v>
      </c>
      <c r="BR109" t="s">
        <v>184</v>
      </c>
      <c r="BS109" t="s">
        <v>191</v>
      </c>
      <c r="BT109">
        <v>10</v>
      </c>
      <c r="BU109">
        <v>40</v>
      </c>
      <c r="BV109" t="s">
        <v>203</v>
      </c>
      <c r="BW109">
        <v>5</v>
      </c>
      <c r="BX109">
        <v>0</v>
      </c>
      <c r="BY109" t="s">
        <v>627</v>
      </c>
      <c r="BZ109" t="s">
        <v>241</v>
      </c>
      <c r="CA109" t="s">
        <v>628</v>
      </c>
      <c r="CB109">
        <v>0</v>
      </c>
      <c r="CC109">
        <v>0</v>
      </c>
      <c r="CD109">
        <f t="shared" si="29"/>
        <v>1254</v>
      </c>
      <c r="CE109">
        <f>SUM((IF(D109&lt;40.1,0,(IF(D109&gt;60,3,1)))),(IF(S109&lt;15.1,0,IF(15&lt;S109&lt;25.1,6,IF(25&lt;S109&lt;35.1,11,16)))),(IF(E109=1,0,5)),(IF(CQ109&lt;601,0,1)),(IF(AX109&lt;40.1,0,(IF(AX109&gt;60,2,1)))))</f>
        <v>21</v>
      </c>
      <c r="CF109">
        <f>(IF(AX109&gt;70,3,0))+(IF(10&lt;AX109&lt;20,-2,0))+(IF(BD109="Cerebrovascular",2,0))+(IF(BN109&gt;1.5,2,0))+(IF(CQ109&lt;360,-3,0))+(IF(D109&gt;70,4,0))+(IF(H109&gt;35,2,0))+(IF(E109=2,9,0))+(IF(E109=3,14,0))+(IF(T109="yes",2,0))+(IF(J109&lt;2,2,0))+(IF(U109="yes",3,0))+(IF(V109="hospital",3,0))+(IF(V109="ICU",6,0))+(IF(S109&gt;29,4,0))+(IF(W109="yes",9,0))+(IF(X109="yes",2,0))+(IF(AA109="yes",5,0))+(IF(AB109="yes",6,0))+(IF(Z109="yes",3,0))</f>
        <v>12</v>
      </c>
      <c r="CG109" s="29">
        <f>EXP((IF(39&lt;AX109&lt;50,0.154,0))+(IF(49&lt;AX109&lt;60,0.274,0))+(IF(59&lt;AX109&lt;70,0.424,0))+(IF(AX109&gt;69,0.501,0))+(IF(BD109="anoxia",0.079,0))+(IF(BD109="Cerebrovascular",0.145,0))+(IF(BD109="other",0.184,0))+(IF(BB109="African",0.176,0))+(IF(BB109="Other",0.126,0))+(IF(AY109="DCD",0.411,0))+(IF(AZ109="other",0.422,0))+(0.066*((170-BJ109)/10)+(IF(BE109="regional",0.105,0.244))+(0.01*(CQ109/60))))</f>
        <v>2.3017430107026544</v>
      </c>
      <c r="CH109">
        <v>40</v>
      </c>
      <c r="CI109">
        <v>20</v>
      </c>
      <c r="CJ109">
        <v>200</v>
      </c>
      <c r="CK109">
        <v>100</v>
      </c>
      <c r="CL109">
        <v>100</v>
      </c>
      <c r="CM109">
        <v>36</v>
      </c>
      <c r="CN109">
        <v>18</v>
      </c>
      <c r="CO109" t="s">
        <v>196</v>
      </c>
      <c r="CP109">
        <v>26</v>
      </c>
      <c r="CQ109" s="28">
        <f t="shared" si="46"/>
        <v>496</v>
      </c>
      <c r="CR109">
        <f t="shared" si="30"/>
        <v>18</v>
      </c>
      <c r="CS109">
        <f t="shared" si="31"/>
        <v>58</v>
      </c>
      <c r="CT109">
        <f t="shared" si="32"/>
        <v>514</v>
      </c>
      <c r="CU109">
        <v>1750</v>
      </c>
      <c r="CV109">
        <v>1000</v>
      </c>
      <c r="CW109">
        <v>12150</v>
      </c>
      <c r="CX109">
        <v>750</v>
      </c>
      <c r="CY109">
        <v>507</v>
      </c>
      <c r="CZ109">
        <v>2.7</v>
      </c>
      <c r="DA109">
        <v>18</v>
      </c>
      <c r="DB109">
        <v>77</v>
      </c>
      <c r="DC109">
        <v>69</v>
      </c>
      <c r="DD109" s="28">
        <f t="shared" si="33"/>
        <v>10.389610389610397</v>
      </c>
      <c r="DF109" t="str">
        <f t="shared" si="34"/>
        <v>no</v>
      </c>
      <c r="DG109" t="s">
        <v>629</v>
      </c>
      <c r="DH109">
        <v>15</v>
      </c>
      <c r="DI109">
        <v>10.9</v>
      </c>
      <c r="DJ109">
        <v>2</v>
      </c>
      <c r="DK109">
        <v>6.9</v>
      </c>
      <c r="DL109">
        <v>3.1</v>
      </c>
      <c r="DM109">
        <v>8.6</v>
      </c>
      <c r="DN109" t="s">
        <v>197</v>
      </c>
      <c r="DO109">
        <v>1370</v>
      </c>
      <c r="DP109" s="29">
        <f>((DO109/1000)*100)/F109</f>
        <v>1.7564102564102564</v>
      </c>
      <c r="DQ109">
        <v>910</v>
      </c>
      <c r="DR109">
        <v>553</v>
      </c>
      <c r="DS109">
        <v>2.2000000000000002</v>
      </c>
      <c r="DT109">
        <v>1.21</v>
      </c>
      <c r="DU109" s="41">
        <v>1.08</v>
      </c>
      <c r="DV109" s="41">
        <v>1.18</v>
      </c>
      <c r="DW109" t="str">
        <f t="shared" si="35"/>
        <v>no</v>
      </c>
      <c r="DX109" t="str">
        <f t="shared" si="49"/>
        <v>no</v>
      </c>
      <c r="DY109" t="str">
        <f>IF(OR(DV109&gt;M109*2.9, DV109 &gt; 3.9, FD109="yes"), "3", IF(DV109&gt;M109*1.9, "2", IF(OR(DV109&gt;M109*1.4, DV109&gt;(M109+0.2)), "1", "no")))</f>
        <v>1</v>
      </c>
      <c r="DZ109" t="s">
        <v>184</v>
      </c>
      <c r="EA109" t="s">
        <v>263</v>
      </c>
      <c r="EB109" t="s">
        <v>184</v>
      </c>
      <c r="EC109">
        <v>1000</v>
      </c>
      <c r="ED109" t="s">
        <v>198</v>
      </c>
      <c r="EE109" t="b">
        <v>0</v>
      </c>
      <c r="EF109">
        <v>5.4</v>
      </c>
      <c r="EG109">
        <v>7.3</v>
      </c>
      <c r="EH109">
        <v>12</v>
      </c>
      <c r="EI109">
        <v>18.2</v>
      </c>
      <c r="EJ109">
        <v>8.4</v>
      </c>
      <c r="EK109">
        <v>4.0999999999999996</v>
      </c>
      <c r="EL109">
        <v>10</v>
      </c>
      <c r="EM109">
        <v>7.2</v>
      </c>
      <c r="EN109" t="b">
        <v>0</v>
      </c>
      <c r="EO109" t="b">
        <v>0</v>
      </c>
      <c r="EP109" t="b">
        <v>0</v>
      </c>
      <c r="EQ109" t="b">
        <v>0</v>
      </c>
      <c r="ER109" t="b">
        <v>0</v>
      </c>
      <c r="ES109" s="30">
        <f t="shared" si="36"/>
        <v>9.2333333333333325</v>
      </c>
      <c r="ET109" s="30">
        <f t="shared" si="37"/>
        <v>9.0750000000000011</v>
      </c>
      <c r="EU109" s="30">
        <f t="shared" si="38"/>
        <v>9.0750000000000011</v>
      </c>
      <c r="EV109" s="30" t="s">
        <v>181</v>
      </c>
      <c r="EW109" t="s">
        <v>197</v>
      </c>
      <c r="EX109" t="s">
        <v>197</v>
      </c>
      <c r="EY109" s="30" t="s">
        <v>197</v>
      </c>
      <c r="EZ109" s="30" t="s">
        <v>181</v>
      </c>
      <c r="FA109" s="30" t="s">
        <v>181</v>
      </c>
      <c r="FB109" s="34">
        <v>2</v>
      </c>
      <c r="FC109" s="30" t="s">
        <v>181</v>
      </c>
      <c r="FD109" s="30" t="s">
        <v>181</v>
      </c>
      <c r="FE109" s="30" t="s">
        <v>570</v>
      </c>
      <c r="FF109">
        <v>5</v>
      </c>
      <c r="FG109" t="s">
        <v>181</v>
      </c>
      <c r="FH109" t="s">
        <v>197</v>
      </c>
      <c r="FI109" t="s">
        <v>197</v>
      </c>
      <c r="FJ109" t="s">
        <v>181</v>
      </c>
      <c r="FK109" t="s">
        <v>181</v>
      </c>
      <c r="FL109" t="s">
        <v>181</v>
      </c>
      <c r="FM109" t="s">
        <v>181</v>
      </c>
      <c r="FN109" t="s">
        <v>181</v>
      </c>
      <c r="FO109" t="s">
        <v>181</v>
      </c>
      <c r="FP109" t="s">
        <v>181</v>
      </c>
      <c r="FQ109" t="s">
        <v>181</v>
      </c>
      <c r="FR109">
        <v>13</v>
      </c>
      <c r="FS109" t="s">
        <v>199</v>
      </c>
      <c r="FT109" s="30" t="s">
        <v>181</v>
      </c>
      <c r="FU109">
        <f t="shared" si="39"/>
        <v>0</v>
      </c>
      <c r="FV109">
        <f t="shared" si="40"/>
        <v>0</v>
      </c>
    </row>
    <row r="110" spans="1:178" ht="15.5" x14ac:dyDescent="0.35">
      <c r="A110" s="26">
        <v>2927</v>
      </c>
      <c r="B110" t="s">
        <v>200</v>
      </c>
      <c r="C110" t="s">
        <v>179</v>
      </c>
      <c r="D110" s="28">
        <v>62.591666666666669</v>
      </c>
      <c r="E110" s="28">
        <v>1</v>
      </c>
      <c r="F110">
        <v>59</v>
      </c>
      <c r="G110">
        <v>172</v>
      </c>
      <c r="H110" s="28">
        <f t="shared" si="24"/>
        <v>19.943212547322876</v>
      </c>
      <c r="I110" s="29">
        <f t="shared" si="25"/>
        <v>1.6972137932367901</v>
      </c>
      <c r="J110" s="30">
        <v>3.8</v>
      </c>
      <c r="K110">
        <v>135</v>
      </c>
      <c r="L110" t="s">
        <v>180</v>
      </c>
      <c r="M110" s="29">
        <v>0.8</v>
      </c>
      <c r="N110" s="30">
        <v>1.2</v>
      </c>
      <c r="O110" s="29">
        <v>2.04</v>
      </c>
      <c r="P110">
        <f t="shared" si="26"/>
        <v>1</v>
      </c>
      <c r="Q110">
        <f t="shared" si="26"/>
        <v>1.2</v>
      </c>
      <c r="R110">
        <f t="shared" si="26"/>
        <v>2.04</v>
      </c>
      <c r="S110" s="31">
        <f t="shared" si="50"/>
        <v>15</v>
      </c>
      <c r="T110" t="s">
        <v>184</v>
      </c>
      <c r="U110" t="s">
        <v>181</v>
      </c>
      <c r="V110" t="s">
        <v>182</v>
      </c>
      <c r="W110" t="s">
        <v>181</v>
      </c>
      <c r="X110" t="s">
        <v>181</v>
      </c>
      <c r="Y110" t="s">
        <v>183</v>
      </c>
      <c r="Z110" t="s">
        <v>184</v>
      </c>
      <c r="AA110" t="s">
        <v>181</v>
      </c>
      <c r="AB110" t="s">
        <v>181</v>
      </c>
      <c r="AC110">
        <v>0</v>
      </c>
      <c r="AD110" s="32">
        <v>43213</v>
      </c>
      <c r="AE110">
        <v>451</v>
      </c>
      <c r="AG110">
        <v>0</v>
      </c>
      <c r="AH110" s="27">
        <v>43213</v>
      </c>
      <c r="AI110" s="33">
        <v>451</v>
      </c>
      <c r="AJ110" s="27"/>
      <c r="AK110" t="s">
        <v>41</v>
      </c>
      <c r="AL110" t="s">
        <v>181</v>
      </c>
      <c r="AM110" t="s">
        <v>181</v>
      </c>
      <c r="AN110" t="s">
        <v>181</v>
      </c>
      <c r="AO110" t="s">
        <v>181</v>
      </c>
      <c r="AP110" t="s">
        <v>184</v>
      </c>
      <c r="AQ110" t="s">
        <v>181</v>
      </c>
      <c r="AR110" t="s">
        <v>181</v>
      </c>
      <c r="AS110" t="s">
        <v>181</v>
      </c>
      <c r="AT110" t="s">
        <v>181</v>
      </c>
      <c r="AU110" t="s">
        <v>181</v>
      </c>
      <c r="AV110" t="s">
        <v>181</v>
      </c>
      <c r="AW110" s="27">
        <v>14076</v>
      </c>
      <c r="AX110" s="28">
        <v>78.533333333333331</v>
      </c>
      <c r="AY110" s="28" t="s">
        <v>185</v>
      </c>
      <c r="AZ110" s="28" t="s">
        <v>186</v>
      </c>
      <c r="BA110" s="28" t="s">
        <v>178</v>
      </c>
      <c r="BB110" s="28" t="s">
        <v>187</v>
      </c>
      <c r="BC110" s="28" t="s">
        <v>179</v>
      </c>
      <c r="BD110" s="28" t="s">
        <v>188</v>
      </c>
      <c r="BE110" s="28" t="s">
        <v>189</v>
      </c>
      <c r="BF110" t="s">
        <v>190</v>
      </c>
      <c r="BG110" s="28" t="s">
        <v>181</v>
      </c>
      <c r="BH110" s="28" t="s">
        <v>180</v>
      </c>
      <c r="BI110">
        <v>80</v>
      </c>
      <c r="BJ110">
        <v>165</v>
      </c>
      <c r="BK110" s="28">
        <f t="shared" si="27"/>
        <v>29.38475665748393</v>
      </c>
      <c r="BL110" s="29">
        <f t="shared" si="28"/>
        <v>1.8743704449199248</v>
      </c>
      <c r="BM110">
        <v>158</v>
      </c>
      <c r="BN110" s="29">
        <v>0.49</v>
      </c>
      <c r="BO110">
        <v>3</v>
      </c>
      <c r="BP110" t="s">
        <v>181</v>
      </c>
      <c r="BQ110">
        <v>0</v>
      </c>
      <c r="BR110" t="s">
        <v>184</v>
      </c>
      <c r="BS110" t="s">
        <v>249</v>
      </c>
      <c r="BT110">
        <v>10</v>
      </c>
      <c r="BU110">
        <v>30</v>
      </c>
      <c r="BV110" t="s">
        <v>192</v>
      </c>
      <c r="BW110">
        <v>5</v>
      </c>
      <c r="BX110">
        <v>0</v>
      </c>
      <c r="BY110" t="s">
        <v>630</v>
      </c>
      <c r="BZ110" t="s">
        <v>181</v>
      </c>
      <c r="CA110" t="s">
        <v>205</v>
      </c>
      <c r="CB110">
        <v>0</v>
      </c>
      <c r="CC110">
        <v>0</v>
      </c>
      <c r="CD110">
        <f t="shared" si="29"/>
        <v>1178</v>
      </c>
      <c r="CE110">
        <f>SUM((IF(D110&lt;40.1,0,(IF(D110&gt;60,3,1)))),(IF(S110&lt;15.1,0,IF(15&lt;S110&lt;25.1,6,IF(25&lt;S110&lt;35.1,11,16)))),(IF(E110=1,0,5)),(IF(CQ110&lt;601,0,1)),(IF(AX110&lt;40.1,0,(IF(AX110&gt;60,2,1)))))</f>
        <v>5</v>
      </c>
      <c r="CF110">
        <f>(IF(AX110&gt;70,3,0))+(IF(10&lt;AX110&lt;20,-2,0))+(IF(BD110="Cerebrovascular",2,0))+(IF(BN110&gt;1.5,2,0))+(IF(CQ110&lt;360,-3,0))+(IF(D110&gt;70,4,0))+(IF(H110&gt;35,2,0))+(IF(E110=2,9,0))+(IF(E110=3,14,0))+(IF(T110="yes",2,0))+(IF(J110&lt;2,2,0))+(IF(U110="yes",3,0))+(IF(V110="hospital",3,0))+(IF(V110="ICU",6,0))+(IF(S110&gt;29,4,0))+(IF(W110="yes",9,0))+(IF(X110="yes",2,0))+(IF(AA110="yes",5,0))+(IF(AB110="yes",6,0))+(IF(Z110="yes",3,0))</f>
        <v>10</v>
      </c>
      <c r="CG110" s="29">
        <f>EXP((IF(39&lt;AX110&lt;50,0.154,0))+(IF(49&lt;AX110&lt;60,0.274,0))+(IF(59&lt;AX110&lt;70,0.424,0))+(IF(AX110&gt;69,0.501,0))+(IF(BD110="anoxia",0.079,0))+(IF(BD110="Cerebrovascular",0.145,0))+(IF(BD110="other",0.184,0))+(IF(BB110="African",0.176,0))+(IF(BB110="Other",0.126,0))+(IF(AY110="DCD",0.411,0))+(IF(AZ110="other",0.422,0))+(0.066*((170-BJ110)/10)+(IF(BE110="regional",0.105,0.244))+(0.01*(CQ110/60))))</f>
        <v>2.3458942363415276</v>
      </c>
      <c r="CH110">
        <v>35</v>
      </c>
      <c r="CI110">
        <v>6</v>
      </c>
      <c r="CJ110">
        <v>197</v>
      </c>
      <c r="CK110">
        <v>69</v>
      </c>
      <c r="CL110">
        <v>90</v>
      </c>
      <c r="CM110">
        <v>15</v>
      </c>
      <c r="CN110">
        <v>54</v>
      </c>
      <c r="CO110" t="s">
        <v>196</v>
      </c>
      <c r="CP110">
        <v>18</v>
      </c>
      <c r="CQ110" s="28">
        <f t="shared" si="46"/>
        <v>412</v>
      </c>
      <c r="CR110">
        <f t="shared" si="30"/>
        <v>54</v>
      </c>
      <c r="CS110">
        <f t="shared" si="31"/>
        <v>89</v>
      </c>
      <c r="CT110">
        <f t="shared" si="32"/>
        <v>466</v>
      </c>
      <c r="CU110">
        <v>4750</v>
      </c>
      <c r="CV110">
        <v>6500</v>
      </c>
      <c r="CW110">
        <v>7150</v>
      </c>
      <c r="CX110">
        <v>3000</v>
      </c>
      <c r="CY110">
        <v>420</v>
      </c>
      <c r="CZ110">
        <v>3.8</v>
      </c>
      <c r="DA110">
        <v>20</v>
      </c>
      <c r="DB110">
        <v>65</v>
      </c>
      <c r="DC110">
        <v>63</v>
      </c>
      <c r="DD110" s="28">
        <f t="shared" si="33"/>
        <v>3.0769230769230802</v>
      </c>
      <c r="DF110" t="str">
        <f t="shared" si="34"/>
        <v>no</v>
      </c>
      <c r="DG110" t="s">
        <v>181</v>
      </c>
      <c r="DH110">
        <v>18.899999999999999</v>
      </c>
      <c r="DI110">
        <v>7.4</v>
      </c>
      <c r="DJ110">
        <v>3.6</v>
      </c>
      <c r="DK110">
        <v>10.9</v>
      </c>
      <c r="DL110">
        <v>5.2</v>
      </c>
      <c r="DM110">
        <v>11.8</v>
      </c>
      <c r="DN110" t="s">
        <v>197</v>
      </c>
      <c r="DO110">
        <v>1730</v>
      </c>
      <c r="DP110" s="29">
        <f>((DO110/1000)*100)/F110</f>
        <v>2.9322033898305087</v>
      </c>
      <c r="DQ110">
        <v>1571</v>
      </c>
      <c r="DR110">
        <v>792</v>
      </c>
      <c r="DS110">
        <v>4.3</v>
      </c>
      <c r="DT110">
        <v>1.33</v>
      </c>
      <c r="DU110" s="41">
        <v>1.1599999999999999</v>
      </c>
      <c r="DV110" s="41">
        <v>1.31</v>
      </c>
      <c r="DW110" t="str">
        <f t="shared" si="35"/>
        <v>no</v>
      </c>
      <c r="DX110" t="str">
        <f t="shared" si="49"/>
        <v>no</v>
      </c>
      <c r="DY110" t="str">
        <f>IF(OR(DV110&gt;M110*2.9, DV110 &gt; 3.9, FD110="yes"), "3", IF(DV110&gt;M110*1.9, "2", IF(OR(DV110&gt;M110*1.4, DV110&gt;(M110+0.2)), "1", "no")))</f>
        <v>1</v>
      </c>
      <c r="DZ110" t="s">
        <v>181</v>
      </c>
      <c r="EA110" t="s">
        <v>197</v>
      </c>
      <c r="EB110" t="s">
        <v>184</v>
      </c>
      <c r="EC110">
        <v>1000</v>
      </c>
      <c r="ED110" t="s">
        <v>198</v>
      </c>
      <c r="EE110" t="b">
        <v>0</v>
      </c>
      <c r="EF110">
        <v>2.5</v>
      </c>
      <c r="EG110">
        <v>4.0999999999999996</v>
      </c>
      <c r="EH110">
        <v>4.5999999999999996</v>
      </c>
      <c r="EI110">
        <v>3.2</v>
      </c>
      <c r="EJ110">
        <v>4.5999999999999996</v>
      </c>
      <c r="EK110">
        <v>5.7</v>
      </c>
      <c r="EL110">
        <v>8.3000000000000007</v>
      </c>
      <c r="EM110" t="b">
        <v>0</v>
      </c>
      <c r="EN110" t="b">
        <v>0</v>
      </c>
      <c r="EO110" t="b">
        <v>0</v>
      </c>
      <c r="EP110" t="b">
        <v>0</v>
      </c>
      <c r="EQ110" t="b">
        <v>0</v>
      </c>
      <c r="ER110" t="b">
        <v>0</v>
      </c>
      <c r="ES110" s="30">
        <f t="shared" si="36"/>
        <v>4.1166666666666663</v>
      </c>
      <c r="ET110" s="30">
        <f t="shared" si="37"/>
        <v>4.7142857142857144</v>
      </c>
      <c r="EU110" s="30">
        <f t="shared" si="38"/>
        <v>4.7142857142857144</v>
      </c>
      <c r="EV110" s="30" t="s">
        <v>181</v>
      </c>
      <c r="EW110" t="s">
        <v>197</v>
      </c>
      <c r="EX110" t="s">
        <v>197</v>
      </c>
      <c r="EY110" s="30" t="s">
        <v>197</v>
      </c>
      <c r="EZ110" s="30" t="s">
        <v>181</v>
      </c>
      <c r="FA110" s="30" t="s">
        <v>181</v>
      </c>
      <c r="FB110" s="34">
        <v>2</v>
      </c>
      <c r="FC110" s="30" t="s">
        <v>181</v>
      </c>
      <c r="FD110" s="30" t="s">
        <v>181</v>
      </c>
      <c r="FE110" s="30" t="s">
        <v>492</v>
      </c>
      <c r="FF110">
        <v>5</v>
      </c>
      <c r="FG110" t="s">
        <v>181</v>
      </c>
      <c r="FH110" t="s">
        <v>197</v>
      </c>
      <c r="FI110" t="s">
        <v>197</v>
      </c>
      <c r="FJ110" t="s">
        <v>181</v>
      </c>
      <c r="FK110" t="s">
        <v>181</v>
      </c>
      <c r="FL110" t="s">
        <v>181</v>
      </c>
      <c r="FM110" t="s">
        <v>181</v>
      </c>
      <c r="FN110" t="s">
        <v>181</v>
      </c>
      <c r="FO110" t="s">
        <v>181</v>
      </c>
      <c r="FP110" t="s">
        <v>181</v>
      </c>
      <c r="FQ110" t="s">
        <v>181</v>
      </c>
      <c r="FR110">
        <v>11</v>
      </c>
      <c r="FS110" t="s">
        <v>199</v>
      </c>
      <c r="FT110" s="30" t="s">
        <v>181</v>
      </c>
      <c r="FU110">
        <f t="shared" si="39"/>
        <v>0</v>
      </c>
      <c r="FV110">
        <f t="shared" si="40"/>
        <v>0</v>
      </c>
    </row>
    <row r="111" spans="1:178" ht="15.5" x14ac:dyDescent="0.35">
      <c r="A111" s="26">
        <v>2928</v>
      </c>
      <c r="B111" t="s">
        <v>200</v>
      </c>
      <c r="C111" t="s">
        <v>201</v>
      </c>
      <c r="D111" s="28">
        <v>67.441666666666663</v>
      </c>
      <c r="E111" s="28">
        <v>1</v>
      </c>
      <c r="F111">
        <v>65</v>
      </c>
      <c r="G111">
        <v>160</v>
      </c>
      <c r="H111" s="28">
        <f t="shared" si="24"/>
        <v>25.390625</v>
      </c>
      <c r="I111" s="29">
        <f t="shared" si="25"/>
        <v>1.6781913863486266</v>
      </c>
      <c r="J111" s="30">
        <v>2.7</v>
      </c>
      <c r="K111">
        <v>135</v>
      </c>
      <c r="L111" t="s">
        <v>180</v>
      </c>
      <c r="M111" s="29">
        <v>1.39</v>
      </c>
      <c r="N111" s="30">
        <v>2.1</v>
      </c>
      <c r="O111" s="29">
        <v>1.48</v>
      </c>
      <c r="P111">
        <f t="shared" si="26"/>
        <v>1.39</v>
      </c>
      <c r="Q111">
        <f t="shared" si="26"/>
        <v>2.1</v>
      </c>
      <c r="R111">
        <f t="shared" si="26"/>
        <v>1.48</v>
      </c>
      <c r="S111" s="31">
        <f t="shared" si="50"/>
        <v>17</v>
      </c>
      <c r="T111" t="s">
        <v>181</v>
      </c>
      <c r="U111" t="s">
        <v>181</v>
      </c>
      <c r="V111" t="s">
        <v>182</v>
      </c>
      <c r="W111" t="s">
        <v>181</v>
      </c>
      <c r="X111" t="s">
        <v>181</v>
      </c>
      <c r="Y111" t="s">
        <v>183</v>
      </c>
      <c r="Z111" t="s">
        <v>184</v>
      </c>
      <c r="AA111" t="s">
        <v>181</v>
      </c>
      <c r="AB111" t="s">
        <v>181</v>
      </c>
      <c r="AC111">
        <v>0</v>
      </c>
      <c r="AD111" s="27">
        <v>43257</v>
      </c>
      <c r="AE111">
        <v>493</v>
      </c>
      <c r="AG111">
        <v>0</v>
      </c>
      <c r="AH111" s="27">
        <v>43257</v>
      </c>
      <c r="AI111" s="33">
        <v>493</v>
      </c>
      <c r="AJ111" s="27"/>
      <c r="AK111" t="s">
        <v>41</v>
      </c>
      <c r="AL111" t="s">
        <v>181</v>
      </c>
      <c r="AM111" t="s">
        <v>181</v>
      </c>
      <c r="AN111" t="s">
        <v>181</v>
      </c>
      <c r="AO111" t="s">
        <v>181</v>
      </c>
      <c r="AP111" t="s">
        <v>184</v>
      </c>
      <c r="AQ111" t="s">
        <v>181</v>
      </c>
      <c r="AR111" t="s">
        <v>181</v>
      </c>
      <c r="AS111" t="s">
        <v>181</v>
      </c>
      <c r="AT111" t="s">
        <v>181</v>
      </c>
      <c r="AU111" t="s">
        <v>181</v>
      </c>
      <c r="AV111" t="s">
        <v>181</v>
      </c>
      <c r="AW111" s="27">
        <v>16355</v>
      </c>
      <c r="AX111" s="28">
        <v>72.302777777777777</v>
      </c>
      <c r="AY111" s="28" t="s">
        <v>185</v>
      </c>
      <c r="AZ111" s="28" t="s">
        <v>186</v>
      </c>
      <c r="BA111" t="s">
        <v>200</v>
      </c>
      <c r="BB111" s="28" t="s">
        <v>187</v>
      </c>
      <c r="BC111" t="s">
        <v>201</v>
      </c>
      <c r="BD111" s="28" t="s">
        <v>188</v>
      </c>
      <c r="BE111" t="s">
        <v>189</v>
      </c>
      <c r="BF111" t="s">
        <v>190</v>
      </c>
      <c r="BG111" t="s">
        <v>181</v>
      </c>
      <c r="BH111" s="28" t="s">
        <v>180</v>
      </c>
      <c r="BI111">
        <v>90</v>
      </c>
      <c r="BJ111">
        <v>180</v>
      </c>
      <c r="BK111" s="28">
        <f t="shared" si="27"/>
        <v>27.777777777777779</v>
      </c>
      <c r="BL111" s="29">
        <f t="shared" si="28"/>
        <v>2.0989010092229208</v>
      </c>
      <c r="BM111">
        <v>145</v>
      </c>
      <c r="BN111" s="29">
        <v>0.9</v>
      </c>
      <c r="BO111">
        <v>1</v>
      </c>
      <c r="BP111" t="s">
        <v>181</v>
      </c>
      <c r="BQ111">
        <v>0</v>
      </c>
      <c r="BR111" t="s">
        <v>184</v>
      </c>
      <c r="BS111" t="s">
        <v>249</v>
      </c>
      <c r="BT111">
        <v>0</v>
      </c>
      <c r="BU111">
        <v>5</v>
      </c>
      <c r="BV111" t="s">
        <v>203</v>
      </c>
      <c r="BW111">
        <v>5</v>
      </c>
      <c r="BX111">
        <v>0</v>
      </c>
      <c r="BY111" t="s">
        <v>631</v>
      </c>
      <c r="BZ111" t="s">
        <v>181</v>
      </c>
      <c r="CA111" t="s">
        <v>205</v>
      </c>
      <c r="CB111">
        <v>0</v>
      </c>
      <c r="CC111">
        <v>0</v>
      </c>
      <c r="CD111">
        <f t="shared" si="29"/>
        <v>1229</v>
      </c>
      <c r="CE111">
        <f>SUM((IF(D111&lt;40.1,0,(IF(D111&gt;60,3,1)))),(IF(S111&lt;15.1,0,IF(15&lt;S111&lt;25.1,6,IF(25&lt;S111&lt;35.1,11,16)))),(IF(E111=1,0,5)),(IF(CQ111&lt;601,0,1)),(IF(AX111&lt;40.1,0,(IF(AX111&gt;60,2,1)))))</f>
        <v>21</v>
      </c>
      <c r="CF111">
        <f>(IF(AX111&gt;70,3,0))+(IF(10&lt;AX111&lt;20,-2,0))+(IF(BD111="Cerebrovascular",2,0))+(IF(BN111&gt;1.5,2,0))+(IF(CQ111&lt;360,-3,0))+(IF(D111&gt;70,4,0))+(IF(H111&gt;35,2,0))+(IF(E111=2,9,0))+(IF(E111=3,14,0))+(IF(T111="yes",2,0))+(IF(J111&lt;2,2,0))+(IF(U111="yes",3,0))+(IF(V111="hospital",3,0))+(IF(V111="ICU",6,0))+(IF(S111&gt;29,4,0))+(IF(W111="yes",9,0))+(IF(X111="yes",2,0))+(IF(AA111="yes",5,0))+(IF(AB111="yes",6,0))+(IF(Z111="yes",3,0))</f>
        <v>5</v>
      </c>
      <c r="CG111" s="29">
        <f>EXP((IF(39&lt;AX111&lt;50,0.154,0))+(IF(49&lt;AX111&lt;60,0.274,0))+(IF(59&lt;AX111&lt;70,0.424,0))+(IF(AX111&gt;69,0.501,0))+(IF(BD111="anoxia",0.079,0))+(IF(BD111="Cerebrovascular",0.145,0))+(IF(BD111="other",0.184,0))+(IF(BB111="African",0.176,0))+(IF(BB111="Other",0.126,0))+(IF(AY111="DCD",0.411,0))+(IF(AZ111="other",0.422,0))+(0.066*((170-BJ111)/10)+(IF(BE111="regional",0.105,0.244))+(0.01*(CQ111/60))))</f>
        <v>2.1053884775245373</v>
      </c>
      <c r="CH111">
        <v>45</v>
      </c>
      <c r="CI111">
        <v>10</v>
      </c>
      <c r="CJ111">
        <v>155</v>
      </c>
      <c r="CK111">
        <v>99</v>
      </c>
      <c r="CL111">
        <v>26</v>
      </c>
      <c r="CM111">
        <v>22</v>
      </c>
      <c r="CN111">
        <v>23</v>
      </c>
      <c r="CO111" t="s">
        <v>196</v>
      </c>
      <c r="CP111">
        <v>28</v>
      </c>
      <c r="CQ111" s="28">
        <f t="shared" si="46"/>
        <v>357</v>
      </c>
      <c r="CR111">
        <f t="shared" si="30"/>
        <v>23</v>
      </c>
      <c r="CS111">
        <f t="shared" si="31"/>
        <v>68</v>
      </c>
      <c r="CT111">
        <f t="shared" si="32"/>
        <v>380</v>
      </c>
      <c r="CU111">
        <v>1500</v>
      </c>
      <c r="CV111">
        <v>3000</v>
      </c>
      <c r="CW111">
        <v>7250</v>
      </c>
      <c r="CX111">
        <v>750</v>
      </c>
      <c r="CY111">
        <v>348</v>
      </c>
      <c r="CZ111">
        <v>2.2000000000000002</v>
      </c>
      <c r="DA111">
        <v>58</v>
      </c>
      <c r="DB111">
        <v>73</v>
      </c>
      <c r="DC111">
        <v>73</v>
      </c>
      <c r="DD111" s="28">
        <f t="shared" si="33"/>
        <v>0</v>
      </c>
      <c r="DF111" t="str">
        <f t="shared" si="34"/>
        <v>no</v>
      </c>
      <c r="DG111" t="s">
        <v>181</v>
      </c>
      <c r="DH111">
        <v>23</v>
      </c>
      <c r="DI111">
        <v>10.7</v>
      </c>
      <c r="DJ111">
        <v>0.4</v>
      </c>
      <c r="DK111">
        <v>6.8</v>
      </c>
      <c r="DL111">
        <v>8.4</v>
      </c>
      <c r="DM111">
        <v>13.7</v>
      </c>
      <c r="DN111">
        <v>15.3</v>
      </c>
      <c r="DO111">
        <v>1850</v>
      </c>
      <c r="DP111" s="29">
        <f>((DO111/1000)*100)/F111</f>
        <v>2.8461538461538463</v>
      </c>
      <c r="DQ111">
        <v>1752</v>
      </c>
      <c r="DR111">
        <v>1113</v>
      </c>
      <c r="DS111">
        <v>2.2000000000000002</v>
      </c>
      <c r="DT111">
        <v>1.06</v>
      </c>
      <c r="DU111" s="41">
        <v>2.4</v>
      </c>
      <c r="DV111" s="41">
        <v>2.42</v>
      </c>
      <c r="DW111" t="str">
        <f t="shared" si="35"/>
        <v>no</v>
      </c>
      <c r="DX111" t="str">
        <f t="shared" si="49"/>
        <v>no</v>
      </c>
      <c r="DY111" t="str">
        <f>IF(OR(DV111&gt;M111*2.9, DV111 &gt; 3.9, FD111="yes"), "3", IF(DV111&gt;M111*1.9, "2", IF(OR(DV111&gt;M111*1.4, DV111&gt;(M111+0.2)), "1", "no")))</f>
        <v>1</v>
      </c>
      <c r="DZ111" t="s">
        <v>181</v>
      </c>
      <c r="EA111" t="s">
        <v>197</v>
      </c>
      <c r="EB111" t="s">
        <v>184</v>
      </c>
      <c r="EC111">
        <v>1000</v>
      </c>
      <c r="ED111" t="s">
        <v>198</v>
      </c>
      <c r="EE111" t="b">
        <v>0</v>
      </c>
      <c r="EF111">
        <v>6.6</v>
      </c>
      <c r="EG111">
        <v>7.3</v>
      </c>
      <c r="EH111">
        <v>7.8</v>
      </c>
      <c r="EI111">
        <v>8.6999999999999993</v>
      </c>
      <c r="EJ111">
        <v>8.1</v>
      </c>
      <c r="EK111">
        <v>8.1999999999999993</v>
      </c>
      <c r="EL111" t="b">
        <v>0</v>
      </c>
      <c r="EM111" t="b">
        <v>0</v>
      </c>
      <c r="EN111" t="b">
        <v>0</v>
      </c>
      <c r="EO111" t="b">
        <v>0</v>
      </c>
      <c r="EP111" t="b">
        <v>0</v>
      </c>
      <c r="EQ111" t="b">
        <v>0</v>
      </c>
      <c r="ER111" t="b">
        <v>0</v>
      </c>
      <c r="ES111" s="30">
        <f t="shared" si="36"/>
        <v>7.7833333333333341</v>
      </c>
      <c r="ET111" s="30">
        <f t="shared" si="37"/>
        <v>7.7833333333333341</v>
      </c>
      <c r="EU111" s="30">
        <f t="shared" si="38"/>
        <v>7.7833333333333341</v>
      </c>
      <c r="EV111" s="30" t="s">
        <v>181</v>
      </c>
      <c r="EW111" t="s">
        <v>197</v>
      </c>
      <c r="EX111" t="s">
        <v>197</v>
      </c>
      <c r="EY111" s="30" t="s">
        <v>197</v>
      </c>
      <c r="EZ111" s="30" t="s">
        <v>181</v>
      </c>
      <c r="FA111" s="30" t="s">
        <v>184</v>
      </c>
      <c r="FB111" s="34" t="s">
        <v>237</v>
      </c>
      <c r="FC111" s="30" t="s">
        <v>181</v>
      </c>
      <c r="FD111" s="30" t="s">
        <v>181</v>
      </c>
      <c r="FE111" s="30" t="s">
        <v>632</v>
      </c>
      <c r="FF111">
        <v>5</v>
      </c>
      <c r="FG111" t="s">
        <v>181</v>
      </c>
      <c r="FH111" s="30" t="s">
        <v>197</v>
      </c>
      <c r="FI111" s="30" t="s">
        <v>197</v>
      </c>
      <c r="FJ111" s="30" t="s">
        <v>181</v>
      </c>
      <c r="FK111" s="30" t="s">
        <v>181</v>
      </c>
      <c r="FL111" s="30" t="s">
        <v>181</v>
      </c>
      <c r="FM111" s="30" t="s">
        <v>181</v>
      </c>
      <c r="FN111" s="30" t="s">
        <v>181</v>
      </c>
      <c r="FO111" s="30" t="s">
        <v>181</v>
      </c>
      <c r="FP111" s="30" t="s">
        <v>181</v>
      </c>
      <c r="FQ111" s="30" t="s">
        <v>181</v>
      </c>
      <c r="FR111">
        <v>9</v>
      </c>
      <c r="FS111" s="30" t="s">
        <v>199</v>
      </c>
      <c r="FT111" s="30" t="s">
        <v>184</v>
      </c>
      <c r="FU111">
        <f t="shared" si="39"/>
        <v>0</v>
      </c>
      <c r="FV111">
        <f t="shared" si="40"/>
        <v>1</v>
      </c>
    </row>
    <row r="112" spans="1:178" ht="15.5" x14ac:dyDescent="0.35">
      <c r="A112" s="26">
        <v>2929</v>
      </c>
      <c r="B112" t="s">
        <v>178</v>
      </c>
      <c r="C112" t="s">
        <v>252</v>
      </c>
      <c r="D112" s="28">
        <v>49.083333333333336</v>
      </c>
      <c r="E112" s="28">
        <v>1</v>
      </c>
      <c r="F112">
        <v>65</v>
      </c>
      <c r="G112">
        <v>165</v>
      </c>
      <c r="H112" s="28">
        <f t="shared" si="24"/>
        <v>23.875114784205692</v>
      </c>
      <c r="I112" s="29">
        <f t="shared" si="25"/>
        <v>1.7160516682260571</v>
      </c>
      <c r="J112" s="30">
        <v>2.6</v>
      </c>
      <c r="K112">
        <v>140</v>
      </c>
      <c r="L112" t="s">
        <v>180</v>
      </c>
      <c r="M112" s="29">
        <v>0.73</v>
      </c>
      <c r="N112" s="30">
        <v>2.7</v>
      </c>
      <c r="O112" s="29">
        <v>1.49</v>
      </c>
      <c r="P112">
        <f t="shared" si="26"/>
        <v>1</v>
      </c>
      <c r="Q112">
        <f t="shared" si="26"/>
        <v>2.7</v>
      </c>
      <c r="R112">
        <f t="shared" si="26"/>
        <v>1.49</v>
      </c>
      <c r="S112" s="31">
        <f t="shared" si="50"/>
        <v>15</v>
      </c>
      <c r="T112" t="s">
        <v>181</v>
      </c>
      <c r="U112" t="s">
        <v>181</v>
      </c>
      <c r="V112" t="s">
        <v>182</v>
      </c>
      <c r="W112" t="s">
        <v>181</v>
      </c>
      <c r="X112" t="s">
        <v>181</v>
      </c>
      <c r="Y112" t="s">
        <v>183</v>
      </c>
      <c r="Z112" t="s">
        <v>184</v>
      </c>
      <c r="AA112" t="s">
        <v>181</v>
      </c>
      <c r="AB112" t="s">
        <v>181</v>
      </c>
      <c r="AC112">
        <v>0</v>
      </c>
      <c r="AD112" s="32">
        <v>43231</v>
      </c>
      <c r="AE112">
        <v>461</v>
      </c>
      <c r="AG112">
        <v>0</v>
      </c>
      <c r="AH112" s="27">
        <v>43231</v>
      </c>
      <c r="AI112" s="33">
        <v>461</v>
      </c>
      <c r="AJ112" s="27"/>
      <c r="AK112" t="s">
        <v>344</v>
      </c>
      <c r="AL112" t="s">
        <v>181</v>
      </c>
      <c r="AM112" t="s">
        <v>181</v>
      </c>
      <c r="AN112" t="s">
        <v>184</v>
      </c>
      <c r="AO112" t="s">
        <v>184</v>
      </c>
      <c r="AP112" t="s">
        <v>181</v>
      </c>
      <c r="AQ112" t="s">
        <v>181</v>
      </c>
      <c r="AR112" t="s">
        <v>181</v>
      </c>
      <c r="AS112" t="s">
        <v>181</v>
      </c>
      <c r="AT112" t="s">
        <v>181</v>
      </c>
      <c r="AU112" t="s">
        <v>181</v>
      </c>
      <c r="AV112" t="s">
        <v>181</v>
      </c>
      <c r="AW112" s="27">
        <v>19808</v>
      </c>
      <c r="AX112" s="28">
        <v>62.858333333333334</v>
      </c>
      <c r="AY112" s="28" t="s">
        <v>185</v>
      </c>
      <c r="AZ112" s="28" t="s">
        <v>186</v>
      </c>
      <c r="BA112" s="28" t="s">
        <v>178</v>
      </c>
      <c r="BB112" s="28" t="s">
        <v>187</v>
      </c>
      <c r="BC112" s="28" t="s">
        <v>252</v>
      </c>
      <c r="BD112" s="28" t="s">
        <v>188</v>
      </c>
      <c r="BE112" s="28" t="s">
        <v>189</v>
      </c>
      <c r="BF112" t="s">
        <v>190</v>
      </c>
      <c r="BG112" s="28" t="s">
        <v>181</v>
      </c>
      <c r="BH112" s="28" t="s">
        <v>180</v>
      </c>
      <c r="BI112">
        <v>50</v>
      </c>
      <c r="BJ112">
        <v>158</v>
      </c>
      <c r="BK112" s="28">
        <f t="shared" si="27"/>
        <v>20.028841531805799</v>
      </c>
      <c r="BL112" s="29">
        <f t="shared" si="28"/>
        <v>1.4874931126404893</v>
      </c>
      <c r="BM112">
        <v>146</v>
      </c>
      <c r="BN112" s="29">
        <v>0.69</v>
      </c>
      <c r="BO112">
        <v>1</v>
      </c>
      <c r="BP112" t="s">
        <v>181</v>
      </c>
      <c r="BQ112">
        <v>0</v>
      </c>
      <c r="BR112" t="s">
        <v>184</v>
      </c>
      <c r="BS112" t="s">
        <v>191</v>
      </c>
      <c r="BT112">
        <v>0</v>
      </c>
      <c r="BU112">
        <v>0</v>
      </c>
      <c r="BV112" t="s">
        <v>192</v>
      </c>
      <c r="BW112">
        <v>0</v>
      </c>
      <c r="BX112">
        <v>0</v>
      </c>
      <c r="BY112" t="s">
        <v>633</v>
      </c>
      <c r="BZ112" t="s">
        <v>181</v>
      </c>
      <c r="CA112" t="s">
        <v>205</v>
      </c>
      <c r="CB112">
        <v>0</v>
      </c>
      <c r="CC112">
        <v>0</v>
      </c>
      <c r="CD112">
        <f t="shared" si="29"/>
        <v>943</v>
      </c>
      <c r="CE112">
        <f>SUM((IF(D112&lt;40.1,0,(IF(D112&gt;60,3,1)))),(IF(S112&lt;15.1,0,IF(15&lt;S112&lt;25.1,6,IF(25&lt;S112&lt;35.1,11,16)))),(IF(E112=1,0,5)),(IF(CQ112&lt;601,0,1)),(IF(AX112&lt;40.1,0,(IF(AX112&gt;60,2,1)))))</f>
        <v>3</v>
      </c>
      <c r="CF112">
        <f>(IF(AX112&gt;70,3,0))+(IF(10&lt;AX112&lt;20,-2,0))+(IF(BD112="Cerebrovascular",2,0))+(IF(BN112&gt;1.5,2,0))+(IF(CQ112&lt;360,-3,0))+(IF(D112&gt;70,4,0))+(IF(H112&gt;35,2,0))+(IF(E112=2,9,0))+(IF(E112=3,14,0))+(IF(T112="yes",2,0))+(IF(J112&lt;2,2,0))+(IF(U112="yes",3,0))+(IF(V112="hospital",3,0))+(IF(V112="ICU",6,0))+(IF(S112&gt;29,4,0))+(IF(W112="yes",9,0))+(IF(X112="yes",2,0))+(IF(AA112="yes",5,0))+(IF(AB112="yes",6,0))+(IF(Z112="yes",3,0))</f>
        <v>5</v>
      </c>
      <c r="CG112" s="29">
        <f>EXP((IF(39&lt;AX112&lt;50,0.154,0))+(IF(49&lt;AX112&lt;60,0.274,0))+(IF(59&lt;AX112&lt;70,0.424,0))+(IF(AX112&gt;69,0.501,0))+(IF(BD112="anoxia",0.079,0))+(IF(BD112="Cerebrovascular",0.145,0))+(IF(BD112="other",0.184,0))+(IF(BB112="African",0.176,0))+(IF(BB112="Other",0.126,0))+(IF(AY112="DCD",0.411,0))+(IF(AZ112="other",0.422,0))+(0.066*((170-BJ112)/10)+(IF(BE112="regional",0.105,0.244))+(0.01*(CQ112/60))))</f>
        <v>1.524551090744396</v>
      </c>
      <c r="CH112">
        <v>45</v>
      </c>
      <c r="CI112">
        <v>6</v>
      </c>
      <c r="CJ112">
        <v>363</v>
      </c>
      <c r="CK112">
        <v>116</v>
      </c>
      <c r="CL112">
        <v>9</v>
      </c>
      <c r="CM112">
        <v>16</v>
      </c>
      <c r="CN112">
        <v>16</v>
      </c>
      <c r="CO112" t="s">
        <v>196</v>
      </c>
      <c r="CP112">
        <v>33</v>
      </c>
      <c r="CQ112" s="28">
        <f t="shared" si="46"/>
        <v>555</v>
      </c>
      <c r="CR112">
        <f t="shared" si="30"/>
        <v>16</v>
      </c>
      <c r="CS112">
        <f t="shared" si="31"/>
        <v>61</v>
      </c>
      <c r="CT112">
        <f t="shared" si="32"/>
        <v>571</v>
      </c>
      <c r="CU112">
        <v>0</v>
      </c>
      <c r="CV112">
        <v>0</v>
      </c>
      <c r="CW112">
        <v>5000</v>
      </c>
      <c r="CX112">
        <v>1500</v>
      </c>
      <c r="CY112">
        <v>254</v>
      </c>
      <c r="CZ112">
        <v>1.9</v>
      </c>
      <c r="DA112">
        <v>6</v>
      </c>
      <c r="DB112">
        <v>67</v>
      </c>
      <c r="DC112">
        <v>69</v>
      </c>
      <c r="DD112" s="28">
        <f t="shared" si="33"/>
        <v>-2.9850746268656678</v>
      </c>
      <c r="DF112" t="str">
        <f t="shared" si="34"/>
        <v>no</v>
      </c>
      <c r="DG112" t="s">
        <v>181</v>
      </c>
      <c r="DH112" t="s">
        <v>197</v>
      </c>
      <c r="DI112" t="s">
        <v>197</v>
      </c>
      <c r="DJ112">
        <v>0.5</v>
      </c>
      <c r="DK112">
        <v>4.3</v>
      </c>
      <c r="DL112">
        <v>5.8</v>
      </c>
      <c r="DM112">
        <v>7.8</v>
      </c>
      <c r="DN112">
        <v>22.2</v>
      </c>
      <c r="DO112">
        <v>1030</v>
      </c>
      <c r="DP112" s="29">
        <f>((DO112/1000)*100)/F112</f>
        <v>1.5846153846153845</v>
      </c>
      <c r="DQ112">
        <v>462</v>
      </c>
      <c r="DR112">
        <v>323</v>
      </c>
      <c r="DS112">
        <v>1.9</v>
      </c>
      <c r="DT112">
        <v>1.05</v>
      </c>
      <c r="DU112" s="41">
        <v>0.98</v>
      </c>
      <c r="DV112" s="41">
        <v>0.98</v>
      </c>
      <c r="DW112" t="str">
        <f t="shared" si="35"/>
        <v>no</v>
      </c>
      <c r="DX112" t="str">
        <f t="shared" si="49"/>
        <v>no</v>
      </c>
      <c r="DY112" t="str">
        <f>IF(OR(DV112&gt;M112*2.9, DV112 &gt; 3.9, FD112="yes"), "3", IF(DV112&gt;M112*1.9, "2", IF(OR(DV112&gt;M112*1.4, DV112&gt;(M112+0.2)), "1", "no")))</f>
        <v>1</v>
      </c>
      <c r="DZ112" t="s">
        <v>181</v>
      </c>
      <c r="EA112" t="s">
        <v>197</v>
      </c>
      <c r="EB112" t="s">
        <v>184</v>
      </c>
      <c r="EC112">
        <v>1000</v>
      </c>
      <c r="ED112" t="s">
        <v>198</v>
      </c>
      <c r="EE112" t="b">
        <v>0</v>
      </c>
      <c r="EF112">
        <v>4.9000000000000004</v>
      </c>
      <c r="EG112">
        <v>5.7</v>
      </c>
      <c r="EH112">
        <v>6.6</v>
      </c>
      <c r="EI112">
        <v>4.2</v>
      </c>
      <c r="EJ112">
        <v>2.9</v>
      </c>
      <c r="EK112">
        <v>6.7</v>
      </c>
      <c r="EL112">
        <v>7.4</v>
      </c>
      <c r="EM112">
        <v>5.5</v>
      </c>
      <c r="EN112" t="b">
        <v>0</v>
      </c>
      <c r="EO112" t="b">
        <v>0</v>
      </c>
      <c r="EP112" t="b">
        <v>0</v>
      </c>
      <c r="EQ112" t="b">
        <v>0</v>
      </c>
      <c r="ER112" t="b">
        <v>0</v>
      </c>
      <c r="ES112" s="30">
        <f t="shared" si="36"/>
        <v>5.166666666666667</v>
      </c>
      <c r="ET112" s="30">
        <f t="shared" si="37"/>
        <v>5.4874999999999998</v>
      </c>
      <c r="EU112" s="30">
        <f t="shared" si="38"/>
        <v>5.4874999999999998</v>
      </c>
      <c r="EV112" s="30" t="s">
        <v>181</v>
      </c>
      <c r="EW112" t="s">
        <v>197</v>
      </c>
      <c r="EX112" t="s">
        <v>197</v>
      </c>
      <c r="EY112" s="30" t="s">
        <v>197</v>
      </c>
      <c r="EZ112" s="30" t="s">
        <v>181</v>
      </c>
      <c r="FA112" s="30" t="s">
        <v>181</v>
      </c>
      <c r="FB112" s="34">
        <v>2</v>
      </c>
      <c r="FC112" s="30" t="s">
        <v>181</v>
      </c>
      <c r="FD112" s="30" t="s">
        <v>181</v>
      </c>
      <c r="FE112" s="30" t="s">
        <v>634</v>
      </c>
      <c r="FF112">
        <v>1</v>
      </c>
      <c r="FG112" s="30" t="s">
        <v>181</v>
      </c>
      <c r="FH112" s="30" t="s">
        <v>197</v>
      </c>
      <c r="FI112" s="30" t="s">
        <v>197</v>
      </c>
      <c r="FJ112" s="30" t="s">
        <v>181</v>
      </c>
      <c r="FK112" s="30" t="s">
        <v>181</v>
      </c>
      <c r="FL112" s="30" t="s">
        <v>181</v>
      </c>
      <c r="FM112" s="30" t="s">
        <v>181</v>
      </c>
      <c r="FN112" s="30" t="s">
        <v>181</v>
      </c>
      <c r="FO112" s="30" t="s">
        <v>181</v>
      </c>
      <c r="FP112" s="30" t="s">
        <v>181</v>
      </c>
      <c r="FQ112" s="30" t="s">
        <v>181</v>
      </c>
      <c r="FR112">
        <v>12</v>
      </c>
      <c r="FS112" s="30" t="s">
        <v>199</v>
      </c>
      <c r="FT112" s="30" t="s">
        <v>184</v>
      </c>
      <c r="FU112">
        <f t="shared" si="39"/>
        <v>0</v>
      </c>
      <c r="FV112">
        <f t="shared" si="40"/>
        <v>1</v>
      </c>
    </row>
    <row r="113" spans="1:178" ht="15.5" x14ac:dyDescent="0.35">
      <c r="A113" s="26">
        <v>2930</v>
      </c>
      <c r="B113" t="s">
        <v>200</v>
      </c>
      <c r="C113" t="s">
        <v>317</v>
      </c>
      <c r="D113" s="28">
        <v>56.988888888888887</v>
      </c>
      <c r="E113" s="28">
        <v>1</v>
      </c>
      <c r="F113">
        <v>100</v>
      </c>
      <c r="G113">
        <v>178</v>
      </c>
      <c r="H113" s="28">
        <f t="shared" si="24"/>
        <v>31.561671506122963</v>
      </c>
      <c r="I113" s="29">
        <f t="shared" si="25"/>
        <v>2.1773127980945031</v>
      </c>
      <c r="J113" s="30">
        <v>4.4000000000000004</v>
      </c>
      <c r="K113">
        <v>137</v>
      </c>
      <c r="L113" t="s">
        <v>180</v>
      </c>
      <c r="M113" s="29">
        <v>1.01</v>
      </c>
      <c r="N113" s="30">
        <v>0.5</v>
      </c>
      <c r="O113" s="29">
        <v>1.19</v>
      </c>
      <c r="P113">
        <f t="shared" si="26"/>
        <v>1.01</v>
      </c>
      <c r="Q113">
        <f t="shared" si="26"/>
        <v>1</v>
      </c>
      <c r="R113">
        <f t="shared" si="26"/>
        <v>1.19</v>
      </c>
      <c r="S113" s="31">
        <f t="shared" si="50"/>
        <v>8</v>
      </c>
      <c r="T113" t="s">
        <v>181</v>
      </c>
      <c r="U113" t="s">
        <v>181</v>
      </c>
      <c r="V113" t="s">
        <v>182</v>
      </c>
      <c r="W113" t="s">
        <v>181</v>
      </c>
      <c r="X113" t="s">
        <v>181</v>
      </c>
      <c r="Y113" t="s">
        <v>183</v>
      </c>
      <c r="Z113" t="s">
        <v>181</v>
      </c>
      <c r="AA113" t="s">
        <v>181</v>
      </c>
      <c r="AB113" t="s">
        <v>181</v>
      </c>
      <c r="AC113">
        <v>0</v>
      </c>
      <c r="AD113" s="32">
        <v>43259</v>
      </c>
      <c r="AE113">
        <v>489</v>
      </c>
      <c r="AG113">
        <v>0</v>
      </c>
      <c r="AH113" s="27">
        <v>43259</v>
      </c>
      <c r="AI113" s="33">
        <v>489</v>
      </c>
      <c r="AJ113" s="27"/>
      <c r="AK113" t="s">
        <v>635</v>
      </c>
      <c r="AL113" t="s">
        <v>184</v>
      </c>
      <c r="AM113" t="s">
        <v>184</v>
      </c>
      <c r="AN113" t="s">
        <v>184</v>
      </c>
      <c r="AO113" t="s">
        <v>181</v>
      </c>
      <c r="AP113" t="s">
        <v>181</v>
      </c>
      <c r="AQ113" t="s">
        <v>181</v>
      </c>
      <c r="AR113" t="s">
        <v>181</v>
      </c>
      <c r="AS113" t="s">
        <v>181</v>
      </c>
      <c r="AT113" t="s">
        <v>181</v>
      </c>
      <c r="AU113" t="s">
        <v>181</v>
      </c>
      <c r="AV113" t="s">
        <v>181</v>
      </c>
      <c r="AW113" s="27">
        <v>14580</v>
      </c>
      <c r="AX113" s="28">
        <v>77.174999999999997</v>
      </c>
      <c r="AY113" s="28" t="s">
        <v>185</v>
      </c>
      <c r="AZ113" s="28" t="s">
        <v>186</v>
      </c>
      <c r="BA113" s="28" t="s">
        <v>200</v>
      </c>
      <c r="BB113" s="28" t="s">
        <v>187</v>
      </c>
      <c r="BC113" s="28" t="s">
        <v>252</v>
      </c>
      <c r="BD113" s="28" t="s">
        <v>188</v>
      </c>
      <c r="BE113" s="28" t="s">
        <v>189</v>
      </c>
      <c r="BF113" t="s">
        <v>190</v>
      </c>
      <c r="BG113" s="28" t="s">
        <v>181</v>
      </c>
      <c r="BH113" s="28" t="s">
        <v>180</v>
      </c>
      <c r="BI113">
        <v>75</v>
      </c>
      <c r="BJ113">
        <v>175</v>
      </c>
      <c r="BK113" s="28">
        <f t="shared" si="27"/>
        <v>24.489795918367346</v>
      </c>
      <c r="BL113" s="29">
        <f t="shared" si="28"/>
        <v>1.9031365319240381</v>
      </c>
      <c r="BM113">
        <v>155</v>
      </c>
      <c r="BN113" s="29">
        <v>1.47</v>
      </c>
      <c r="BO113">
        <v>17</v>
      </c>
      <c r="BP113" t="s">
        <v>181</v>
      </c>
      <c r="BQ113">
        <v>0</v>
      </c>
      <c r="BR113" t="s">
        <v>184</v>
      </c>
      <c r="BS113" t="s">
        <v>191</v>
      </c>
      <c r="BT113">
        <v>0</v>
      </c>
      <c r="BU113">
        <v>0</v>
      </c>
      <c r="BV113" t="s">
        <v>208</v>
      </c>
      <c r="BW113">
        <v>20</v>
      </c>
      <c r="BX113">
        <v>0</v>
      </c>
      <c r="BY113" t="s">
        <v>636</v>
      </c>
      <c r="BZ113" t="s">
        <v>637</v>
      </c>
      <c r="CA113" t="s">
        <v>205</v>
      </c>
      <c r="CB113">
        <v>0</v>
      </c>
      <c r="CC113">
        <v>0</v>
      </c>
      <c r="CD113">
        <f t="shared" si="29"/>
        <v>617</v>
      </c>
      <c r="CE113">
        <f>SUM((IF(D113&lt;40.1,0,(IF(D113&gt;60,3,1)))),(IF(S113&lt;15.1,0,IF(15&lt;S113&lt;25.1,6,IF(25&lt;S113&lt;35.1,11,16)))),(IF(E113=1,0,5)),(IF(CQ113&lt;601,0,1)),(IF(AX113&lt;40.1,0,(IF(AX113&gt;60,2,1)))))</f>
        <v>3</v>
      </c>
      <c r="CF113">
        <f>(IF(AX113&gt;70,3,0))+(IF(10&lt;AX113&lt;20,-2,0))+(IF(BD113="Cerebrovascular",2,0))+(IF(BN113&gt;1.5,2,0))+(IF(CQ113&lt;360,-3,0))+(IF(D113&gt;70,4,0))+(IF(H113&gt;35,2,0))+(IF(E113=2,9,0))+(IF(E113=3,14,0))+(IF(T113="yes",2,0))+(IF(J113&lt;2,2,0))+(IF(U113="yes",3,0))+(IF(V113="hospital",3,0))+(IF(V113="ICU",6,0))+(IF(S113&gt;29,4,0))+(IF(W113="yes",9,0))+(IF(X113="yes",2,0))+(IF(AA113="yes",5,0))+(IF(AB113="yes",6,0))+(IF(Z113="yes",3,0))</f>
        <v>5</v>
      </c>
      <c r="CG113" s="29">
        <f>EXP((IF(39&lt;AX113&lt;50,0.154,0))+(IF(49&lt;AX113&lt;60,0.274,0))+(IF(59&lt;AX113&lt;70,0.424,0))+(IF(AX113&gt;69,0.501,0))+(IF(BD113="anoxia",0.079,0))+(IF(BD113="Cerebrovascular",0.145,0))+(IF(BD113="other",0.184,0))+(IF(BB113="African",0.176,0))+(IF(BB113="Other",0.126,0))+(IF(AY113="DCD",0.411,0))+(IF(AZ113="other",0.422,0))+(0.066*((170-BJ113)/10)+(IF(BE113="regional",0.105,0.244))+(0.01*(CQ113/60))))</f>
        <v>2.2137029728159709</v>
      </c>
      <c r="CH113">
        <v>37</v>
      </c>
      <c r="CI113">
        <v>10</v>
      </c>
      <c r="CJ113">
        <v>190</v>
      </c>
      <c r="CK113">
        <v>125</v>
      </c>
      <c r="CL113">
        <v>49</v>
      </c>
      <c r="CM113">
        <v>49</v>
      </c>
      <c r="CN113">
        <v>22</v>
      </c>
      <c r="CO113" t="s">
        <v>196</v>
      </c>
      <c r="CP113">
        <v>23</v>
      </c>
      <c r="CQ113" s="28">
        <f t="shared" si="46"/>
        <v>460</v>
      </c>
      <c r="CR113">
        <f t="shared" si="30"/>
        <v>22</v>
      </c>
      <c r="CS113">
        <f t="shared" si="31"/>
        <v>59</v>
      </c>
      <c r="CT113">
        <f t="shared" si="32"/>
        <v>482</v>
      </c>
      <c r="CU113">
        <v>0</v>
      </c>
      <c r="CV113">
        <v>0</v>
      </c>
      <c r="CW113">
        <v>8700</v>
      </c>
      <c r="CX113">
        <v>2250</v>
      </c>
      <c r="CY113">
        <v>316</v>
      </c>
      <c r="CZ113">
        <v>1</v>
      </c>
      <c r="DA113">
        <v>8</v>
      </c>
      <c r="DB113">
        <v>75</v>
      </c>
      <c r="DC113">
        <v>75</v>
      </c>
      <c r="DD113" s="28">
        <f t="shared" si="33"/>
        <v>0</v>
      </c>
      <c r="DF113" t="str">
        <f t="shared" si="34"/>
        <v>no</v>
      </c>
      <c r="DG113" t="s">
        <v>181</v>
      </c>
      <c r="DH113">
        <v>14.7</v>
      </c>
      <c r="DI113">
        <v>10</v>
      </c>
      <c r="DJ113">
        <v>2</v>
      </c>
      <c r="DK113">
        <v>9.4</v>
      </c>
      <c r="DL113">
        <v>5.3</v>
      </c>
      <c r="DM113">
        <v>6.3</v>
      </c>
      <c r="DN113">
        <v>15.2</v>
      </c>
      <c r="DO113">
        <v>1520</v>
      </c>
      <c r="DP113" s="29">
        <f>((DO113/1000)*100)/F113</f>
        <v>1.52</v>
      </c>
      <c r="DQ113">
        <v>593</v>
      </c>
      <c r="DR113">
        <v>297</v>
      </c>
      <c r="DS113">
        <v>5.2</v>
      </c>
      <c r="DT113">
        <v>1.2</v>
      </c>
      <c r="DU113" s="41">
        <v>1.18</v>
      </c>
      <c r="DV113" s="41">
        <v>1.18</v>
      </c>
      <c r="DW113" t="str">
        <f t="shared" si="35"/>
        <v>no</v>
      </c>
      <c r="DX113" t="str">
        <f t="shared" si="49"/>
        <v>no</v>
      </c>
      <c r="DY113" t="str">
        <f>IF(OR(DV113&gt;M113*2.9, DV113 &gt; 3.9, FD113="yes"), "3", IF(DV113&gt;M113*1.9, "2", IF(OR(DV113&gt;M113*1.4, DV113&gt;(M113+0.2)), "1", "no")))</f>
        <v>no</v>
      </c>
      <c r="DZ113" t="s">
        <v>181</v>
      </c>
      <c r="EA113" t="s">
        <v>197</v>
      </c>
      <c r="EB113" t="s">
        <v>184</v>
      </c>
      <c r="EC113">
        <v>1000</v>
      </c>
      <c r="ED113" t="s">
        <v>198</v>
      </c>
      <c r="EE113" t="b">
        <v>0</v>
      </c>
      <c r="EF113">
        <v>2.5</v>
      </c>
      <c r="EG113">
        <v>7.3</v>
      </c>
      <c r="EH113">
        <v>12.9</v>
      </c>
      <c r="EI113">
        <v>10</v>
      </c>
      <c r="EJ113">
        <v>7</v>
      </c>
      <c r="EK113">
        <v>8</v>
      </c>
      <c r="EL113">
        <v>9.3000000000000007</v>
      </c>
      <c r="EM113">
        <v>9.3000000000000007</v>
      </c>
      <c r="EN113">
        <v>13.3</v>
      </c>
      <c r="EO113">
        <v>9.1</v>
      </c>
      <c r="EP113">
        <v>7.7</v>
      </c>
      <c r="EQ113" t="b">
        <v>0</v>
      </c>
      <c r="ER113" t="b">
        <v>0</v>
      </c>
      <c r="ES113" s="30">
        <f t="shared" si="36"/>
        <v>7.95</v>
      </c>
      <c r="ET113" s="30">
        <f t="shared" si="37"/>
        <v>8.8444444444444432</v>
      </c>
      <c r="EU113" s="30">
        <f t="shared" si="38"/>
        <v>8.7636363636363637</v>
      </c>
      <c r="EV113" s="30" t="s">
        <v>184</v>
      </c>
      <c r="EW113">
        <v>1</v>
      </c>
      <c r="EX113" t="s">
        <v>184</v>
      </c>
      <c r="EY113" s="30" t="s">
        <v>181</v>
      </c>
      <c r="EZ113" s="30" t="s">
        <v>181</v>
      </c>
      <c r="FA113" s="30" t="s">
        <v>181</v>
      </c>
      <c r="FB113" s="34">
        <v>2</v>
      </c>
      <c r="FC113" s="30" t="s">
        <v>184</v>
      </c>
      <c r="FD113" s="30" t="s">
        <v>181</v>
      </c>
      <c r="FE113" s="30" t="s">
        <v>638</v>
      </c>
      <c r="FF113">
        <v>4</v>
      </c>
      <c r="FG113" s="30" t="s">
        <v>181</v>
      </c>
      <c r="FH113" s="30" t="s">
        <v>197</v>
      </c>
      <c r="FI113" s="30" t="s">
        <v>197</v>
      </c>
      <c r="FJ113" s="30" t="s">
        <v>181</v>
      </c>
      <c r="FK113" s="30" t="s">
        <v>181</v>
      </c>
      <c r="FL113" s="30" t="s">
        <v>181</v>
      </c>
      <c r="FM113" s="30" t="s">
        <v>181</v>
      </c>
      <c r="FN113" s="30" t="s">
        <v>181</v>
      </c>
      <c r="FO113" s="30" t="s">
        <v>181</v>
      </c>
      <c r="FP113" s="30" t="s">
        <v>181</v>
      </c>
      <c r="FQ113" s="30" t="s">
        <v>181</v>
      </c>
      <c r="FR113">
        <v>20</v>
      </c>
      <c r="FS113" s="30" t="s">
        <v>199</v>
      </c>
      <c r="FT113" s="30" t="s">
        <v>181</v>
      </c>
      <c r="FU113">
        <f t="shared" si="39"/>
        <v>0</v>
      </c>
      <c r="FV113">
        <f t="shared" si="40"/>
        <v>0</v>
      </c>
    </row>
    <row r="114" spans="1:178" ht="15.5" x14ac:dyDescent="0.35">
      <c r="A114" s="26">
        <v>2931</v>
      </c>
      <c r="B114" t="s">
        <v>200</v>
      </c>
      <c r="C114" t="s">
        <v>201</v>
      </c>
      <c r="D114" s="28">
        <v>53.772222222222226</v>
      </c>
      <c r="E114" s="28">
        <v>1</v>
      </c>
      <c r="F114">
        <v>74</v>
      </c>
      <c r="G114">
        <v>176</v>
      </c>
      <c r="H114" s="28">
        <f t="shared" si="24"/>
        <v>23.889462809917354</v>
      </c>
      <c r="I114" s="29">
        <f t="shared" si="25"/>
        <v>1.9001438864815843</v>
      </c>
      <c r="J114" s="30">
        <v>4.0999999999999996</v>
      </c>
      <c r="K114">
        <v>144</v>
      </c>
      <c r="L114" t="s">
        <v>180</v>
      </c>
      <c r="M114" s="29">
        <v>7.9</v>
      </c>
      <c r="N114" s="30">
        <v>0.5</v>
      </c>
      <c r="O114" s="29">
        <v>1.8</v>
      </c>
      <c r="P114">
        <f t="shared" si="26"/>
        <v>7.9</v>
      </c>
      <c r="Q114">
        <f t="shared" si="26"/>
        <v>1</v>
      </c>
      <c r="R114">
        <f t="shared" si="26"/>
        <v>1.8</v>
      </c>
      <c r="S114" s="31">
        <f t="shared" si="50"/>
        <v>26</v>
      </c>
      <c r="T114" t="s">
        <v>181</v>
      </c>
      <c r="U114" t="s">
        <v>184</v>
      </c>
      <c r="V114" t="s">
        <v>182</v>
      </c>
      <c r="W114" t="s">
        <v>181</v>
      </c>
      <c r="X114" t="s">
        <v>181</v>
      </c>
      <c r="Y114" t="s">
        <v>183</v>
      </c>
      <c r="Z114" t="s">
        <v>181</v>
      </c>
      <c r="AA114" t="s">
        <v>181</v>
      </c>
      <c r="AB114" t="s">
        <v>181</v>
      </c>
      <c r="AC114">
        <v>0</v>
      </c>
      <c r="AD114" s="27">
        <v>43222</v>
      </c>
      <c r="AE114">
        <v>449</v>
      </c>
      <c r="AG114">
        <v>0</v>
      </c>
      <c r="AH114" s="27">
        <v>43222</v>
      </c>
      <c r="AI114" s="33">
        <v>449</v>
      </c>
      <c r="AJ114" s="27"/>
      <c r="AK114" t="s">
        <v>439</v>
      </c>
      <c r="AL114" t="s">
        <v>181</v>
      </c>
      <c r="AM114" t="s">
        <v>181</v>
      </c>
      <c r="AN114" t="s">
        <v>181</v>
      </c>
      <c r="AO114" t="s">
        <v>181</v>
      </c>
      <c r="AP114" t="s">
        <v>181</v>
      </c>
      <c r="AQ114" t="s">
        <v>181</v>
      </c>
      <c r="AR114" t="s">
        <v>181</v>
      </c>
      <c r="AS114" t="s">
        <v>181</v>
      </c>
      <c r="AT114" t="s">
        <v>181</v>
      </c>
      <c r="AU114" t="s">
        <v>181</v>
      </c>
      <c r="AV114" t="s">
        <v>184</v>
      </c>
      <c r="AW114" s="27">
        <v>28296</v>
      </c>
      <c r="AX114" s="28">
        <v>39.630555555555553</v>
      </c>
      <c r="AY114" s="28" t="s">
        <v>185</v>
      </c>
      <c r="AZ114" s="28" t="s">
        <v>186</v>
      </c>
      <c r="BA114" s="28" t="s">
        <v>200</v>
      </c>
      <c r="BB114" s="28" t="s">
        <v>187</v>
      </c>
      <c r="BC114" s="28" t="s">
        <v>201</v>
      </c>
      <c r="BD114" s="28" t="s">
        <v>188</v>
      </c>
      <c r="BE114" s="28" t="s">
        <v>189</v>
      </c>
      <c r="BF114" t="s">
        <v>190</v>
      </c>
      <c r="BG114" s="28" t="s">
        <v>181</v>
      </c>
      <c r="BH114" s="28" t="s">
        <v>180</v>
      </c>
      <c r="BI114">
        <v>100</v>
      </c>
      <c r="BJ114">
        <v>180</v>
      </c>
      <c r="BK114" s="28">
        <f t="shared" si="27"/>
        <v>30.864197530864196</v>
      </c>
      <c r="BL114" s="29">
        <f t="shared" si="28"/>
        <v>2.1950220630018573</v>
      </c>
      <c r="BM114">
        <v>146</v>
      </c>
      <c r="BN114" s="29">
        <v>0.5</v>
      </c>
      <c r="BO114">
        <v>4</v>
      </c>
      <c r="BP114" t="s">
        <v>181</v>
      </c>
      <c r="BQ114">
        <v>0</v>
      </c>
      <c r="BR114" t="s">
        <v>181</v>
      </c>
      <c r="BS114" t="s">
        <v>181</v>
      </c>
      <c r="BT114">
        <v>15</v>
      </c>
      <c r="BU114">
        <v>10</v>
      </c>
      <c r="BV114" t="s">
        <v>192</v>
      </c>
      <c r="BW114">
        <v>5</v>
      </c>
      <c r="BX114">
        <v>0</v>
      </c>
      <c r="BY114" t="s">
        <v>639</v>
      </c>
      <c r="BZ114" t="s">
        <v>640</v>
      </c>
      <c r="CA114" t="s">
        <v>641</v>
      </c>
      <c r="CB114">
        <v>0</v>
      </c>
      <c r="CC114">
        <v>0</v>
      </c>
      <c r="CD114">
        <f t="shared" si="29"/>
        <v>1030</v>
      </c>
      <c r="CE114">
        <f>SUM((IF(D114&lt;40.1,0,(IF(D114&gt;60,3,1)))),(IF(S114&lt;15.1,0,IF(15&lt;S114&lt;25.1,6,IF(25&lt;S114&lt;35.1,11,16)))),(IF(E114=1,0,5)),(IF(CQ114&lt;601,0,1)),(IF(AX114&lt;40.1,0,(IF(AX114&gt;60,2,1)))))</f>
        <v>17</v>
      </c>
      <c r="CF114">
        <f>(IF(AX114&gt;70,3,0))+(IF(10&lt;AX114&lt;20,-2,0))+(IF(BD114="Cerebrovascular",2,0))+(IF(BN114&gt;1.5,2,0))+(IF(CQ114&lt;360,-3,0))+(IF(D114&gt;70,4,0))+(IF(H114&gt;35,2,0))+(IF(E114=2,9,0))+(IF(E114=3,14,0))+(IF(T114="yes",2,0))+(IF(J114&lt;2,2,0))+(IF(U114="yes",3,0))+(IF(V114="hospital",3,0))+(IF(V114="ICU",6,0))+(IF(S114&gt;29,4,0))+(IF(W114="yes",9,0))+(IF(X114="yes",2,0))+(IF(AA114="yes",5,0))+(IF(AB114="yes",6,0))+(IF(Z114="yes",3,0))</f>
        <v>2</v>
      </c>
      <c r="CG114" s="29">
        <f>EXP((IF(39&lt;AX114&lt;50,0.154,0))+(IF(49&lt;AX114&lt;60,0.274,0))+(IF(59&lt;AX114&lt;70,0.424,0))+(IF(AX114&gt;69,0.501,0))+(IF(BD114="anoxia",0.079,0))+(IF(BD114="Cerebrovascular",0.145,0))+(IF(BD114="other",0.184,0))+(IF(BB114="African",0.176,0))+(IF(BB114="Other",0.126,0))+(IF(AY114="DCD",0.411,0))+(IF(AZ114="other",0.422,0))+(0.066*((170-BJ114)/10)+(IF(BE114="regional",0.105,0.244))+(0.01*(CQ114/60))))</f>
        <v>1.2668075556201339</v>
      </c>
      <c r="CH114">
        <v>80</v>
      </c>
      <c r="CI114">
        <v>6</v>
      </c>
      <c r="CJ114">
        <v>72</v>
      </c>
      <c r="CK114">
        <v>117</v>
      </c>
      <c r="CL114">
        <v>5</v>
      </c>
      <c r="CM114">
        <v>35</v>
      </c>
      <c r="CN114">
        <v>28</v>
      </c>
      <c r="CO114" t="s">
        <v>196</v>
      </c>
      <c r="CP114">
        <v>27</v>
      </c>
      <c r="CQ114" s="28">
        <f t="shared" si="46"/>
        <v>315</v>
      </c>
      <c r="CR114">
        <f t="shared" si="30"/>
        <v>28</v>
      </c>
      <c r="CS114">
        <f t="shared" si="31"/>
        <v>108</v>
      </c>
      <c r="CT114">
        <f t="shared" si="32"/>
        <v>343</v>
      </c>
      <c r="CU114">
        <v>1500</v>
      </c>
      <c r="CV114">
        <v>1000</v>
      </c>
      <c r="CW114">
        <v>5500</v>
      </c>
      <c r="CX114">
        <v>1250</v>
      </c>
      <c r="CY114">
        <v>277</v>
      </c>
      <c r="CZ114">
        <v>2.4</v>
      </c>
      <c r="DA114" s="26">
        <v>28</v>
      </c>
      <c r="DB114" s="26">
        <v>67</v>
      </c>
      <c r="DC114" s="26">
        <v>43</v>
      </c>
      <c r="DD114" s="28">
        <f t="shared" si="33"/>
        <v>35.820895522388057</v>
      </c>
      <c r="DE114" s="26"/>
      <c r="DF114" t="str">
        <f t="shared" si="34"/>
        <v>yes</v>
      </c>
      <c r="DG114" t="s">
        <v>642</v>
      </c>
      <c r="DH114">
        <v>20.3</v>
      </c>
      <c r="DI114">
        <v>10</v>
      </c>
      <c r="DJ114">
        <v>5.7</v>
      </c>
      <c r="DK114">
        <v>3.6</v>
      </c>
      <c r="DL114">
        <v>6</v>
      </c>
      <c r="DM114" t="s">
        <v>197</v>
      </c>
      <c r="DN114" t="s">
        <v>197</v>
      </c>
      <c r="DO114">
        <v>1780</v>
      </c>
      <c r="DP114" s="29">
        <f>((DO114/1000)*100)/F114</f>
        <v>2.4054054054054053</v>
      </c>
      <c r="DQ114">
        <v>2687</v>
      </c>
      <c r="DR114">
        <v>1712</v>
      </c>
      <c r="DS114">
        <v>1.8</v>
      </c>
      <c r="DT114">
        <v>1.22</v>
      </c>
      <c r="DU114" s="41">
        <v>7.95</v>
      </c>
      <c r="DV114" s="41">
        <v>9.7100000000000009</v>
      </c>
      <c r="DW114" t="str">
        <f t="shared" si="35"/>
        <v>yes</v>
      </c>
      <c r="DX114" t="str">
        <f t="shared" si="49"/>
        <v>mild</v>
      </c>
      <c r="DY114" t="str">
        <f>IF(OR(DV114&gt;M114*2.9, DV114 &gt; 3.9, FD114="yes"), "3", IF(DV114&gt;M114*1.9, "2", IF(OR(DV114&gt;M114*1.4, DV114&gt;(M114+0.2)), "1", "no")))</f>
        <v>3</v>
      </c>
      <c r="DZ114" t="s">
        <v>184</v>
      </c>
      <c r="EA114" t="s">
        <v>263</v>
      </c>
      <c r="EB114" t="s">
        <v>184</v>
      </c>
      <c r="EC114">
        <v>1000</v>
      </c>
      <c r="ED114" t="s">
        <v>198</v>
      </c>
      <c r="EE114" t="b">
        <v>0</v>
      </c>
      <c r="EF114">
        <v>17</v>
      </c>
      <c r="EG114">
        <v>7.3</v>
      </c>
      <c r="EH114">
        <v>14.9</v>
      </c>
      <c r="EI114">
        <v>11.1</v>
      </c>
      <c r="EJ114">
        <v>4.5</v>
      </c>
      <c r="EK114">
        <v>5.9</v>
      </c>
      <c r="EL114">
        <v>11.8</v>
      </c>
      <c r="EM114">
        <v>8.1</v>
      </c>
      <c r="EN114">
        <v>7.1</v>
      </c>
      <c r="EO114">
        <v>15.1</v>
      </c>
      <c r="EP114">
        <v>6.9</v>
      </c>
      <c r="EQ114">
        <v>16.5</v>
      </c>
      <c r="ER114" t="b">
        <v>0</v>
      </c>
      <c r="ES114" s="30">
        <f t="shared" si="36"/>
        <v>10.116666666666667</v>
      </c>
      <c r="ET114" s="30">
        <f t="shared" si="37"/>
        <v>9.7444444444444436</v>
      </c>
      <c r="EU114" s="30">
        <f t="shared" si="38"/>
        <v>10.516666666666666</v>
      </c>
      <c r="EV114" s="30" t="s">
        <v>181</v>
      </c>
      <c r="EW114" t="s">
        <v>197</v>
      </c>
      <c r="EX114" t="s">
        <v>197</v>
      </c>
      <c r="EY114" s="30" t="s">
        <v>197</v>
      </c>
      <c r="EZ114" s="30" t="s">
        <v>181</v>
      </c>
      <c r="FA114" s="30" t="s">
        <v>184</v>
      </c>
      <c r="FB114" s="34" t="s">
        <v>217</v>
      </c>
      <c r="FC114" s="30" t="s">
        <v>181</v>
      </c>
      <c r="FD114" s="30" t="s">
        <v>184</v>
      </c>
      <c r="FE114" s="30" t="s">
        <v>643</v>
      </c>
      <c r="FF114" s="26">
        <v>3</v>
      </c>
      <c r="FG114" s="30" t="s">
        <v>181</v>
      </c>
      <c r="FH114" s="30" t="s">
        <v>197</v>
      </c>
      <c r="FI114" s="30" t="s">
        <v>197</v>
      </c>
      <c r="FJ114" s="30" t="s">
        <v>181</v>
      </c>
      <c r="FK114" s="30" t="s">
        <v>181</v>
      </c>
      <c r="FL114" s="30" t="s">
        <v>181</v>
      </c>
      <c r="FM114" s="30" t="s">
        <v>181</v>
      </c>
      <c r="FN114" s="30" t="s">
        <v>181</v>
      </c>
      <c r="FO114" s="30" t="s">
        <v>181</v>
      </c>
      <c r="FP114" s="30" t="s">
        <v>181</v>
      </c>
      <c r="FQ114" s="30" t="s">
        <v>181</v>
      </c>
      <c r="FR114">
        <v>22</v>
      </c>
      <c r="FS114" s="30" t="s">
        <v>219</v>
      </c>
      <c r="FT114" s="30" t="s">
        <v>184</v>
      </c>
      <c r="FU114">
        <f t="shared" si="39"/>
        <v>1</v>
      </c>
      <c r="FV114">
        <f t="shared" si="40"/>
        <v>1</v>
      </c>
    </row>
    <row r="115" spans="1:178" ht="15.5" x14ac:dyDescent="0.35">
      <c r="A115" s="26">
        <v>2932</v>
      </c>
      <c r="B115" t="s">
        <v>200</v>
      </c>
      <c r="C115" t="s">
        <v>201</v>
      </c>
      <c r="D115" s="28">
        <v>60.319444444444443</v>
      </c>
      <c r="E115" s="28">
        <v>1</v>
      </c>
      <c r="F115">
        <v>78</v>
      </c>
      <c r="G115">
        <v>165</v>
      </c>
      <c r="H115" s="28">
        <f t="shared" si="24"/>
        <v>28.650137741046834</v>
      </c>
      <c r="I115" s="29">
        <f t="shared" si="25"/>
        <v>1.8543102090391121</v>
      </c>
      <c r="J115" s="30">
        <v>2.4</v>
      </c>
      <c r="K115">
        <v>136</v>
      </c>
      <c r="L115" t="s">
        <v>180</v>
      </c>
      <c r="M115" s="29">
        <v>1.25</v>
      </c>
      <c r="N115" s="30">
        <v>2.7</v>
      </c>
      <c r="O115" s="29">
        <v>1.7</v>
      </c>
      <c r="P115">
        <f t="shared" si="26"/>
        <v>1.25</v>
      </c>
      <c r="Q115">
        <f t="shared" si="26"/>
        <v>2.7</v>
      </c>
      <c r="R115">
        <f t="shared" si="26"/>
        <v>1.7</v>
      </c>
      <c r="S115" s="31">
        <f t="shared" si="50"/>
        <v>18</v>
      </c>
      <c r="T115" t="s">
        <v>184</v>
      </c>
      <c r="U115" t="s">
        <v>181</v>
      </c>
      <c r="V115" t="s">
        <v>182</v>
      </c>
      <c r="W115" t="s">
        <v>181</v>
      </c>
      <c r="X115" t="s">
        <v>181</v>
      </c>
      <c r="Y115" t="s">
        <v>183</v>
      </c>
      <c r="Z115" t="s">
        <v>181</v>
      </c>
      <c r="AA115" t="s">
        <v>181</v>
      </c>
      <c r="AB115" t="s">
        <v>181</v>
      </c>
      <c r="AC115">
        <v>0</v>
      </c>
      <c r="AD115" s="32">
        <v>43246</v>
      </c>
      <c r="AE115">
        <v>472</v>
      </c>
      <c r="AG115">
        <v>0</v>
      </c>
      <c r="AH115" s="32">
        <v>43246</v>
      </c>
      <c r="AI115" s="33">
        <v>472</v>
      </c>
      <c r="AJ115" s="27"/>
      <c r="AK115" t="s">
        <v>644</v>
      </c>
      <c r="AL115" t="s">
        <v>184</v>
      </c>
      <c r="AM115" t="s">
        <v>181</v>
      </c>
      <c r="AN115" t="s">
        <v>184</v>
      </c>
      <c r="AO115" t="s">
        <v>184</v>
      </c>
      <c r="AP115" t="s">
        <v>184</v>
      </c>
      <c r="AQ115" t="s">
        <v>181</v>
      </c>
      <c r="AR115" t="s">
        <v>181</v>
      </c>
      <c r="AS115" t="s">
        <v>181</v>
      </c>
      <c r="AT115" t="s">
        <v>181</v>
      </c>
      <c r="AU115" t="s">
        <v>181</v>
      </c>
      <c r="AV115" t="s">
        <v>181</v>
      </c>
      <c r="AW115" s="27">
        <v>18036</v>
      </c>
      <c r="AX115" s="28">
        <v>67.722222222222229</v>
      </c>
      <c r="AY115" s="28" t="s">
        <v>185</v>
      </c>
      <c r="AZ115" s="28" t="s">
        <v>186</v>
      </c>
      <c r="BA115" t="s">
        <v>178</v>
      </c>
      <c r="BB115" t="s">
        <v>187</v>
      </c>
      <c r="BC115" t="s">
        <v>201</v>
      </c>
      <c r="BD115" t="s">
        <v>188</v>
      </c>
      <c r="BE115" t="s">
        <v>202</v>
      </c>
      <c r="BF115" s="28" t="s">
        <v>180</v>
      </c>
      <c r="BG115" t="s">
        <v>181</v>
      </c>
      <c r="BH115" t="s">
        <v>180</v>
      </c>
      <c r="BI115">
        <v>85</v>
      </c>
      <c r="BJ115">
        <v>162</v>
      </c>
      <c r="BK115" s="28">
        <f t="shared" si="27"/>
        <v>32.388355433622927</v>
      </c>
      <c r="BL115" s="29">
        <f t="shared" si="28"/>
        <v>1.8978756449918073</v>
      </c>
      <c r="BM115">
        <v>157</v>
      </c>
      <c r="BN115" s="29">
        <v>0.97</v>
      </c>
      <c r="BO115">
        <v>6</v>
      </c>
      <c r="BP115" t="s">
        <v>184</v>
      </c>
      <c r="BQ115">
        <v>7</v>
      </c>
      <c r="BR115" t="s">
        <v>184</v>
      </c>
      <c r="BS115" t="s">
        <v>191</v>
      </c>
      <c r="BT115">
        <v>0</v>
      </c>
      <c r="BU115">
        <v>10</v>
      </c>
      <c r="BV115" t="s">
        <v>192</v>
      </c>
      <c r="BW115">
        <v>5</v>
      </c>
      <c r="BX115">
        <v>0</v>
      </c>
      <c r="BY115" t="s">
        <v>645</v>
      </c>
      <c r="BZ115" t="s">
        <v>646</v>
      </c>
      <c r="CA115" t="s">
        <v>641</v>
      </c>
      <c r="CB115">
        <v>0</v>
      </c>
      <c r="CC115">
        <v>0</v>
      </c>
      <c r="CD115">
        <f t="shared" si="29"/>
        <v>1219</v>
      </c>
      <c r="CE115">
        <f>SUM((IF(D115&lt;40.1,0,(IF(D115&gt;60,3,1)))),(IF(S115&lt;15.1,0,IF(15&lt;S115&lt;25.1,6,IF(25&lt;S115&lt;35.1,11,16)))),(IF(E115=1,0,5)),(IF(CQ115&lt;601,0,1)),(IF(AX115&lt;40.1,0,(IF(AX115&gt;60,2,1)))))</f>
        <v>21</v>
      </c>
      <c r="CF115">
        <f>(IF(AX115&gt;70,3,0))+(IF(10&lt;AX115&lt;20,-2,0))+(IF(BD115="Cerebrovascular",2,0))+(IF(BN115&gt;1.5,2,0))+(IF(CQ115&lt;360,-3,0))+(IF(D115&gt;70,4,0))+(IF(H115&gt;35,2,0))+(IF(E115=2,9,0))+(IF(E115=3,14,0))+(IF(T115="yes",2,0))+(IF(J115&lt;2,2,0))+(IF(U115="yes",3,0))+(IF(V115="hospital",3,0))+(IF(V115="ICU",6,0))+(IF(S115&gt;29,4,0))+(IF(W115="yes",9,0))+(IF(X115="yes",2,0))+(IF(AA115="yes",5,0))+(IF(AB115="yes",6,0))+(IF(Z115="yes",3,0))</f>
        <v>1</v>
      </c>
      <c r="CG115" s="29">
        <f>EXP((IF(39&lt;AX115&lt;50,0.154,0))+(IF(49&lt;AX115&lt;60,0.274,0))+(IF(59&lt;AX115&lt;70,0.424,0))+(IF(AX115&gt;69,0.501,0))+(IF(BD115="anoxia",0.079,0))+(IF(BD115="Cerebrovascular",0.145,0))+(IF(BD115="other",0.184,0))+(IF(BB115="African",0.176,0))+(IF(BB115="Other",0.126,0))+(IF(AY115="DCD",0.411,0))+(IF(AZ115="other",0.422,0))+(0.066*((170-BJ115)/10)+(IF(BE115="regional",0.105,0.244))+(0.01*(CQ115/60))))</f>
        <v>1.6467439917799136</v>
      </c>
      <c r="CH115">
        <v>37</v>
      </c>
      <c r="CI115">
        <v>15</v>
      </c>
      <c r="CJ115">
        <v>167</v>
      </c>
      <c r="CK115">
        <v>91</v>
      </c>
      <c r="CL115">
        <v>1</v>
      </c>
      <c r="CM115">
        <v>31</v>
      </c>
      <c r="CN115">
        <v>24</v>
      </c>
      <c r="CO115" t="s">
        <v>196</v>
      </c>
      <c r="CP115">
        <v>56</v>
      </c>
      <c r="CQ115" s="28">
        <f t="shared" si="46"/>
        <v>342</v>
      </c>
      <c r="CR115">
        <f t="shared" si="30"/>
        <v>24</v>
      </c>
      <c r="CS115">
        <f t="shared" si="31"/>
        <v>61</v>
      </c>
      <c r="CT115">
        <f t="shared" si="32"/>
        <v>366</v>
      </c>
      <c r="CU115">
        <v>10500</v>
      </c>
      <c r="CV115">
        <v>7500</v>
      </c>
      <c r="CW115">
        <v>3000</v>
      </c>
      <c r="CX115">
        <v>4500</v>
      </c>
      <c r="CY115">
        <v>399</v>
      </c>
      <c r="CZ115">
        <v>3.5</v>
      </c>
      <c r="DA115">
        <v>33</v>
      </c>
      <c r="DB115" s="26">
        <v>70</v>
      </c>
      <c r="DC115" s="26">
        <v>67</v>
      </c>
      <c r="DD115" s="28">
        <f t="shared" si="33"/>
        <v>4.2857142857142918</v>
      </c>
      <c r="DF115" t="str">
        <f t="shared" si="34"/>
        <v>no</v>
      </c>
      <c r="DG115" t="s">
        <v>647</v>
      </c>
      <c r="DH115">
        <v>13.9</v>
      </c>
      <c r="DI115">
        <v>10.5</v>
      </c>
      <c r="DJ115">
        <v>0</v>
      </c>
      <c r="DK115">
        <v>6.5</v>
      </c>
      <c r="DL115">
        <v>3.2</v>
      </c>
      <c r="DM115">
        <v>4.3</v>
      </c>
      <c r="DN115">
        <v>22.7</v>
      </c>
      <c r="DO115">
        <v>1280</v>
      </c>
      <c r="DP115" s="29">
        <f>((DO115/1000)*100)/F115</f>
        <v>1.641025641025641</v>
      </c>
      <c r="DQ115">
        <v>1331</v>
      </c>
      <c r="DR115">
        <v>853</v>
      </c>
      <c r="DS115">
        <v>1.7</v>
      </c>
      <c r="DT115">
        <v>1.38</v>
      </c>
      <c r="DU115" s="41">
        <v>2.83</v>
      </c>
      <c r="DV115" s="41">
        <v>2.83</v>
      </c>
      <c r="DW115" t="str">
        <f t="shared" si="35"/>
        <v>no</v>
      </c>
      <c r="DX115" t="str">
        <f t="shared" si="49"/>
        <v>no</v>
      </c>
      <c r="DY115" t="str">
        <f>IF(OR(DV115&gt;M115*2.9, DV115 &gt; 3.9, FD115="yes"), "3", IF(DV115&gt;M115*1.9, "2", IF(OR(DV115&gt;M115*1.4, DV115&gt;(M115+0.2)), "1", "no")))</f>
        <v>2</v>
      </c>
      <c r="DZ115" t="s">
        <v>181</v>
      </c>
      <c r="EA115" t="s">
        <v>197</v>
      </c>
      <c r="EB115" t="s">
        <v>184</v>
      </c>
      <c r="EC115">
        <v>1000</v>
      </c>
      <c r="ED115" t="s">
        <v>198</v>
      </c>
      <c r="EE115" t="b">
        <v>0</v>
      </c>
      <c r="EF115">
        <v>8.4</v>
      </c>
      <c r="EG115">
        <v>17.600000000000001</v>
      </c>
      <c r="EH115">
        <v>13.9</v>
      </c>
      <c r="EI115">
        <v>12.6</v>
      </c>
      <c r="EJ115">
        <v>6.6</v>
      </c>
      <c r="EK115">
        <v>6.1</v>
      </c>
      <c r="EL115">
        <v>7.3</v>
      </c>
      <c r="EM115">
        <v>5.2</v>
      </c>
      <c r="EN115">
        <v>3.4</v>
      </c>
      <c r="EO115">
        <v>1.6</v>
      </c>
      <c r="EP115" t="b">
        <v>0</v>
      </c>
      <c r="EQ115" t="b">
        <v>0</v>
      </c>
      <c r="ER115" t="b">
        <v>0</v>
      </c>
      <c r="ES115" s="30">
        <f t="shared" si="36"/>
        <v>10.866666666666667</v>
      </c>
      <c r="ET115" s="30">
        <f t="shared" si="37"/>
        <v>9.0111111111111128</v>
      </c>
      <c r="EU115" s="30">
        <f t="shared" si="38"/>
        <v>8.27</v>
      </c>
      <c r="EV115" s="30" t="s">
        <v>181</v>
      </c>
      <c r="EW115" t="s">
        <v>197</v>
      </c>
      <c r="EX115" t="s">
        <v>197</v>
      </c>
      <c r="EY115" s="30" t="s">
        <v>197</v>
      </c>
      <c r="EZ115" t="s">
        <v>181</v>
      </c>
      <c r="FA115" s="30" t="s">
        <v>181</v>
      </c>
      <c r="FB115" s="34">
        <v>2</v>
      </c>
      <c r="FC115" s="30" t="s">
        <v>184</v>
      </c>
      <c r="FD115" s="30" t="s">
        <v>181</v>
      </c>
      <c r="FE115" s="30" t="s">
        <v>648</v>
      </c>
      <c r="FF115">
        <v>7</v>
      </c>
      <c r="FG115" s="30" t="s">
        <v>181</v>
      </c>
      <c r="FH115" s="30" t="s">
        <v>197</v>
      </c>
      <c r="FI115" s="30" t="s">
        <v>197</v>
      </c>
      <c r="FJ115" s="30" t="s">
        <v>181</v>
      </c>
      <c r="FK115" s="30" t="s">
        <v>181</v>
      </c>
      <c r="FL115" s="30" t="s">
        <v>181</v>
      </c>
      <c r="FM115" s="30" t="s">
        <v>181</v>
      </c>
      <c r="FN115" s="30" t="s">
        <v>181</v>
      </c>
      <c r="FO115" s="30" t="s">
        <v>181</v>
      </c>
      <c r="FP115" s="30" t="s">
        <v>181</v>
      </c>
      <c r="FQ115" s="30" t="s">
        <v>181</v>
      </c>
      <c r="FR115">
        <v>34</v>
      </c>
      <c r="FS115" s="30" t="s">
        <v>649</v>
      </c>
      <c r="FT115" s="30" t="s">
        <v>181</v>
      </c>
      <c r="FU115">
        <f t="shared" si="39"/>
        <v>0</v>
      </c>
      <c r="FV115">
        <f t="shared" si="40"/>
        <v>0</v>
      </c>
    </row>
    <row r="116" spans="1:178" ht="15.5" x14ac:dyDescent="0.35">
      <c r="A116" s="26">
        <v>2933</v>
      </c>
      <c r="B116" t="s">
        <v>200</v>
      </c>
      <c r="C116" t="s">
        <v>179</v>
      </c>
      <c r="D116" s="28">
        <v>60.519444444444446</v>
      </c>
      <c r="E116" s="28">
        <v>1</v>
      </c>
      <c r="F116">
        <v>55</v>
      </c>
      <c r="G116">
        <v>169</v>
      </c>
      <c r="H116" s="28">
        <f t="shared" si="24"/>
        <v>19.257028815517664</v>
      </c>
      <c r="I116" s="29">
        <f t="shared" si="25"/>
        <v>1.6264410520393933</v>
      </c>
      <c r="J116" s="30">
        <v>3.2</v>
      </c>
      <c r="K116">
        <v>134</v>
      </c>
      <c r="L116" t="s">
        <v>180</v>
      </c>
      <c r="M116" s="29">
        <v>1.19</v>
      </c>
      <c r="N116" s="30">
        <v>2.6</v>
      </c>
      <c r="O116" s="29">
        <v>1.45</v>
      </c>
      <c r="P116">
        <f t="shared" si="26"/>
        <v>1.19</v>
      </c>
      <c r="Q116">
        <f t="shared" si="26"/>
        <v>2.6</v>
      </c>
      <c r="R116">
        <f t="shared" si="26"/>
        <v>1.45</v>
      </c>
      <c r="S116" s="31">
        <f t="shared" si="50"/>
        <v>16</v>
      </c>
      <c r="T116" t="s">
        <v>181</v>
      </c>
      <c r="U116" t="s">
        <v>181</v>
      </c>
      <c r="V116" t="s">
        <v>182</v>
      </c>
      <c r="W116" t="s">
        <v>181</v>
      </c>
      <c r="X116" t="s">
        <v>181</v>
      </c>
      <c r="Y116" t="s">
        <v>183</v>
      </c>
      <c r="Z116" t="s">
        <v>184</v>
      </c>
      <c r="AA116" t="s">
        <v>181</v>
      </c>
      <c r="AB116" t="s">
        <v>181</v>
      </c>
      <c r="AC116">
        <v>0</v>
      </c>
      <c r="AD116" s="27">
        <v>43263</v>
      </c>
      <c r="AE116">
        <v>481</v>
      </c>
      <c r="AG116">
        <v>0</v>
      </c>
      <c r="AH116" s="27">
        <v>43263</v>
      </c>
      <c r="AI116" s="33">
        <v>481</v>
      </c>
      <c r="AJ116" s="27"/>
      <c r="AK116" t="s">
        <v>41</v>
      </c>
      <c r="AL116" t="s">
        <v>181</v>
      </c>
      <c r="AM116" t="s">
        <v>181</v>
      </c>
      <c r="AN116" t="s">
        <v>181</v>
      </c>
      <c r="AO116" t="s">
        <v>181</v>
      </c>
      <c r="AP116" t="s">
        <v>184</v>
      </c>
      <c r="AQ116" t="s">
        <v>181</v>
      </c>
      <c r="AR116" t="s">
        <v>181</v>
      </c>
      <c r="AS116" t="s">
        <v>181</v>
      </c>
      <c r="AT116" t="s">
        <v>181</v>
      </c>
      <c r="AU116" t="s">
        <v>181</v>
      </c>
      <c r="AV116" t="s">
        <v>181</v>
      </c>
      <c r="AW116" s="27">
        <v>11083</v>
      </c>
      <c r="AX116" s="28">
        <v>86.780555555555551</v>
      </c>
      <c r="AY116" s="28" t="s">
        <v>185</v>
      </c>
      <c r="AZ116" s="28" t="s">
        <v>186</v>
      </c>
      <c r="BA116" s="28" t="s">
        <v>200</v>
      </c>
      <c r="BB116" s="28" t="s">
        <v>187</v>
      </c>
      <c r="BC116" s="28" t="s">
        <v>179</v>
      </c>
      <c r="BD116" s="28" t="s">
        <v>188</v>
      </c>
      <c r="BE116" s="28" t="s">
        <v>189</v>
      </c>
      <c r="BF116" t="s">
        <v>190</v>
      </c>
      <c r="BG116" s="28" t="s">
        <v>181</v>
      </c>
      <c r="BH116" s="28" t="s">
        <v>180</v>
      </c>
      <c r="BI116">
        <v>70</v>
      </c>
      <c r="BJ116">
        <v>170</v>
      </c>
      <c r="BK116" s="28">
        <f t="shared" si="27"/>
        <v>24.221453287197232</v>
      </c>
      <c r="BL116" s="29">
        <f t="shared" si="28"/>
        <v>1.8097078017532484</v>
      </c>
      <c r="BM116">
        <v>143</v>
      </c>
      <c r="BN116" s="29">
        <v>1.44</v>
      </c>
      <c r="BO116">
        <v>1</v>
      </c>
      <c r="BP116" t="s">
        <v>181</v>
      </c>
      <c r="BQ116">
        <v>0</v>
      </c>
      <c r="BR116" t="s">
        <v>184</v>
      </c>
      <c r="BS116" t="s">
        <v>191</v>
      </c>
      <c r="BT116">
        <v>2</v>
      </c>
      <c r="BU116">
        <v>10</v>
      </c>
      <c r="BV116" t="s">
        <v>192</v>
      </c>
      <c r="BW116">
        <v>5</v>
      </c>
      <c r="BX116">
        <v>0</v>
      </c>
      <c r="BY116" t="s">
        <v>650</v>
      </c>
      <c r="BZ116" t="s">
        <v>241</v>
      </c>
      <c r="CA116" t="s">
        <v>205</v>
      </c>
      <c r="CB116">
        <v>0</v>
      </c>
      <c r="CC116">
        <v>0</v>
      </c>
      <c r="CD116">
        <f t="shared" si="29"/>
        <v>1388</v>
      </c>
      <c r="CE116">
        <f>SUM((IF(D116&lt;40.1,0,(IF(D116&gt;60,3,1)))),(IF(S116&lt;15.1,0,IF(15&lt;S116&lt;25.1,6,IF(25&lt;S116&lt;35.1,11,16)))),(IF(E116=1,0,5)),(IF(CQ116&lt;601,0,1)),(IF(AX116&lt;40.1,0,(IF(AX116&gt;60,2,1)))))</f>
        <v>21</v>
      </c>
      <c r="CF116">
        <f>(IF(AX116&gt;70,3,0))+(IF(10&lt;AX116&lt;20,-2,0))+(IF(BD116="Cerebrovascular",2,0))+(IF(BN116&gt;1.5,2,0))+(IF(CQ116&lt;360,-3,0))+(IF(D116&gt;70,4,0))+(IF(H116&gt;35,2,0))+(IF(E116=2,9,0))+(IF(E116=3,14,0))+(IF(T116="yes",2,0))+(IF(J116&lt;2,2,0))+(IF(U116="yes",3,0))+(IF(V116="hospital",3,0))+(IF(V116="ICU",6,0))+(IF(S116&gt;29,4,0))+(IF(W116="yes",9,0))+(IF(X116="yes",2,0))+(IF(AA116="yes",5,0))+(IF(AB116="yes",6,0))+(IF(Z116="yes",3,0))</f>
        <v>8</v>
      </c>
      <c r="CG116" s="29">
        <f>EXP((IF(39&lt;AX116&lt;50,0.154,0))+(IF(49&lt;AX116&lt;60,0.274,0))+(IF(59&lt;AX116&lt;70,0.424,0))+(IF(AX116&gt;69,0.501,0))+(IF(BD116="anoxia",0.079,0))+(IF(BD116="Cerebrovascular",0.145,0))+(IF(BD116="other",0.184,0))+(IF(BB116="African",0.176,0))+(IF(BB116="Other",0.126,0))+(IF(AY116="DCD",0.411,0))+(IF(AZ116="other",0.422,0))+(0.066*((170-BJ116)/10)+(IF(BE116="regional",0.105,0.244))+(0.01*(CQ116/60))))</f>
        <v>2.2773215645191884</v>
      </c>
      <c r="CH116">
        <v>37</v>
      </c>
      <c r="CI116">
        <v>5</v>
      </c>
      <c r="CJ116">
        <v>180</v>
      </c>
      <c r="CK116">
        <v>78</v>
      </c>
      <c r="CL116">
        <v>72</v>
      </c>
      <c r="CM116">
        <v>60</v>
      </c>
      <c r="CN116">
        <v>24</v>
      </c>
      <c r="CO116" t="s">
        <v>196</v>
      </c>
      <c r="CP116">
        <v>35</v>
      </c>
      <c r="CQ116" s="28">
        <f t="shared" si="46"/>
        <v>432</v>
      </c>
      <c r="CR116">
        <f t="shared" si="30"/>
        <v>24</v>
      </c>
      <c r="CS116">
        <f t="shared" si="31"/>
        <v>61</v>
      </c>
      <c r="CT116">
        <f t="shared" si="32"/>
        <v>456</v>
      </c>
      <c r="CU116">
        <v>3750</v>
      </c>
      <c r="CV116">
        <v>2000</v>
      </c>
      <c r="CW116">
        <v>2500</v>
      </c>
      <c r="CX116">
        <v>2000</v>
      </c>
      <c r="CY116">
        <v>419</v>
      </c>
      <c r="CZ116">
        <v>2</v>
      </c>
      <c r="DA116">
        <v>15</v>
      </c>
      <c r="DB116" s="26">
        <v>91</v>
      </c>
      <c r="DC116" s="26">
        <v>84</v>
      </c>
      <c r="DD116" s="28">
        <f t="shared" si="33"/>
        <v>7.6923076923076934</v>
      </c>
      <c r="DF116" t="str">
        <f t="shared" si="34"/>
        <v>no</v>
      </c>
      <c r="DG116" t="s">
        <v>181</v>
      </c>
      <c r="DH116" t="s">
        <v>197</v>
      </c>
      <c r="DI116" t="s">
        <v>197</v>
      </c>
      <c r="DJ116" t="s">
        <v>197</v>
      </c>
      <c r="DK116" t="s">
        <v>197</v>
      </c>
      <c r="DL116" t="s">
        <v>197</v>
      </c>
      <c r="DM116" t="s">
        <v>197</v>
      </c>
      <c r="DN116" t="s">
        <v>197</v>
      </c>
      <c r="DO116">
        <v>1180</v>
      </c>
      <c r="DP116" s="29">
        <f>((DO116/1000)*100)/F116</f>
        <v>2.1454545454545455</v>
      </c>
      <c r="DQ116">
        <v>2062</v>
      </c>
      <c r="DR116">
        <v>1130</v>
      </c>
      <c r="DS116">
        <v>3.7</v>
      </c>
      <c r="DT116">
        <v>1.0900000000000001</v>
      </c>
      <c r="DU116" s="41">
        <v>2.21</v>
      </c>
      <c r="DV116" s="41">
        <v>2.5299999999999998</v>
      </c>
      <c r="DW116" t="str">
        <f t="shared" si="35"/>
        <v>yes</v>
      </c>
      <c r="DX116" t="str">
        <f t="shared" si="49"/>
        <v>mild</v>
      </c>
      <c r="DY116" t="str">
        <f>IF(OR(DV116&gt;M116*2.9, DV116 &gt; 3.9, FD116="yes"), "3", IF(DV116&gt;M116*1.9, "2", IF(OR(DV116&gt;M116*1.4, DV116&gt;(M116+0.2)), "1", "no")))</f>
        <v>2</v>
      </c>
      <c r="DZ116" t="s">
        <v>181</v>
      </c>
      <c r="EA116" t="s">
        <v>197</v>
      </c>
      <c r="EB116" t="s">
        <v>184</v>
      </c>
      <c r="EC116">
        <v>1000</v>
      </c>
      <c r="ED116" t="s">
        <v>198</v>
      </c>
      <c r="EE116" t="b">
        <v>0</v>
      </c>
      <c r="EF116">
        <v>6.6</v>
      </c>
      <c r="EG116">
        <v>7.6</v>
      </c>
      <c r="EH116">
        <v>8.3000000000000007</v>
      </c>
      <c r="EI116">
        <v>8.3000000000000007</v>
      </c>
      <c r="EJ116">
        <v>6.7</v>
      </c>
      <c r="EK116">
        <v>6.1</v>
      </c>
      <c r="EL116">
        <v>5.0999999999999996</v>
      </c>
      <c r="EM116">
        <v>7.4</v>
      </c>
      <c r="EN116">
        <v>7.9</v>
      </c>
      <c r="EO116" t="b">
        <v>0</v>
      </c>
      <c r="EP116" t="b">
        <v>0</v>
      </c>
      <c r="EQ116" t="b">
        <v>0</v>
      </c>
      <c r="ER116" t="b">
        <v>0</v>
      </c>
      <c r="ES116" s="30">
        <f t="shared" si="36"/>
        <v>7.2666666666666666</v>
      </c>
      <c r="ET116" s="30">
        <f t="shared" si="37"/>
        <v>7.1111111111111107</v>
      </c>
      <c r="EU116" s="30">
        <f t="shared" si="38"/>
        <v>7.1111111111111107</v>
      </c>
      <c r="EV116" s="30" t="s">
        <v>181</v>
      </c>
      <c r="EW116" t="s">
        <v>197</v>
      </c>
      <c r="EX116" t="s">
        <v>197</v>
      </c>
      <c r="EY116" s="30" t="s">
        <v>197</v>
      </c>
      <c r="EZ116" s="30" t="s">
        <v>181</v>
      </c>
      <c r="FA116" s="30" t="s">
        <v>181</v>
      </c>
      <c r="FB116" s="34">
        <v>2</v>
      </c>
      <c r="FC116" s="30" t="s">
        <v>181</v>
      </c>
      <c r="FD116" s="30" t="s">
        <v>181</v>
      </c>
      <c r="FE116" s="30" t="s">
        <v>606</v>
      </c>
      <c r="FF116">
        <v>5</v>
      </c>
      <c r="FG116" s="30" t="s">
        <v>181</v>
      </c>
      <c r="FH116" s="30" t="s">
        <v>197</v>
      </c>
      <c r="FI116" s="30" t="s">
        <v>197</v>
      </c>
      <c r="FJ116" s="30" t="s">
        <v>181</v>
      </c>
      <c r="FK116" s="30" t="s">
        <v>181</v>
      </c>
      <c r="FL116" s="30" t="s">
        <v>181</v>
      </c>
      <c r="FM116" s="30" t="s">
        <v>181</v>
      </c>
      <c r="FN116" s="30" t="s">
        <v>181</v>
      </c>
      <c r="FO116" s="30" t="s">
        <v>181</v>
      </c>
      <c r="FP116" s="30" t="s">
        <v>181</v>
      </c>
      <c r="FQ116" s="30" t="s">
        <v>181</v>
      </c>
      <c r="FR116">
        <v>14</v>
      </c>
      <c r="FS116" s="30" t="s">
        <v>199</v>
      </c>
      <c r="FT116" s="30" t="s">
        <v>184</v>
      </c>
      <c r="FU116">
        <f t="shared" si="39"/>
        <v>0</v>
      </c>
      <c r="FV116">
        <f t="shared" si="40"/>
        <v>1</v>
      </c>
    </row>
    <row r="117" spans="1:178" ht="15.5" x14ac:dyDescent="0.35">
      <c r="A117" s="26">
        <v>2934</v>
      </c>
      <c r="B117" t="s">
        <v>178</v>
      </c>
      <c r="C117" t="s">
        <v>179</v>
      </c>
      <c r="D117" s="28">
        <v>55.044444444444444</v>
      </c>
      <c r="E117" s="28">
        <v>1</v>
      </c>
      <c r="F117">
        <v>53</v>
      </c>
      <c r="G117">
        <v>162</v>
      </c>
      <c r="H117" s="28">
        <f t="shared" si="24"/>
        <v>20.195092211553117</v>
      </c>
      <c r="I117" s="29">
        <f t="shared" si="25"/>
        <v>1.55267998165845</v>
      </c>
      <c r="J117" s="30">
        <v>3.2</v>
      </c>
      <c r="K117">
        <v>144</v>
      </c>
      <c r="L117" t="s">
        <v>180</v>
      </c>
      <c r="M117" s="29">
        <v>0.38</v>
      </c>
      <c r="N117" s="30">
        <v>4.5</v>
      </c>
      <c r="O117" s="29">
        <v>1.31</v>
      </c>
      <c r="P117">
        <f t="shared" si="26"/>
        <v>1</v>
      </c>
      <c r="Q117">
        <f t="shared" si="26"/>
        <v>4.5</v>
      </c>
      <c r="R117">
        <f t="shared" si="26"/>
        <v>1.31</v>
      </c>
      <c r="S117" s="31">
        <f t="shared" si="50"/>
        <v>15</v>
      </c>
      <c r="T117" t="s">
        <v>184</v>
      </c>
      <c r="U117" t="s">
        <v>181</v>
      </c>
      <c r="V117" t="s">
        <v>182</v>
      </c>
      <c r="W117" t="s">
        <v>181</v>
      </c>
      <c r="X117" t="s">
        <v>181</v>
      </c>
      <c r="Y117" t="s">
        <v>183</v>
      </c>
      <c r="Z117" t="s">
        <v>181</v>
      </c>
      <c r="AA117" t="s">
        <v>181</v>
      </c>
      <c r="AB117" t="s">
        <v>181</v>
      </c>
      <c r="AC117">
        <v>0</v>
      </c>
      <c r="AD117" s="32">
        <v>43227</v>
      </c>
      <c r="AE117">
        <v>445</v>
      </c>
      <c r="AG117">
        <v>0</v>
      </c>
      <c r="AH117" s="27">
        <v>43227</v>
      </c>
      <c r="AI117" s="33">
        <v>445</v>
      </c>
      <c r="AJ117" s="27"/>
      <c r="AK117" t="s">
        <v>651</v>
      </c>
      <c r="AL117" t="s">
        <v>184</v>
      </c>
      <c r="AM117" t="s">
        <v>181</v>
      </c>
      <c r="AN117" t="s">
        <v>181</v>
      </c>
      <c r="AO117" t="s">
        <v>181</v>
      </c>
      <c r="AP117" t="s">
        <v>181</v>
      </c>
      <c r="AQ117" t="s">
        <v>181</v>
      </c>
      <c r="AR117" t="s">
        <v>181</v>
      </c>
      <c r="AS117" t="s">
        <v>181</v>
      </c>
      <c r="AT117" t="s">
        <v>181</v>
      </c>
      <c r="AU117" t="s">
        <v>184</v>
      </c>
      <c r="AV117" t="s">
        <v>181</v>
      </c>
      <c r="AW117" s="27">
        <v>15543</v>
      </c>
      <c r="AX117" s="28">
        <v>74.569444444444443</v>
      </c>
      <c r="AY117" s="28" t="s">
        <v>185</v>
      </c>
      <c r="AZ117" s="28" t="s">
        <v>186</v>
      </c>
      <c r="BA117" t="s">
        <v>178</v>
      </c>
      <c r="BB117" s="28" t="s">
        <v>187</v>
      </c>
      <c r="BC117" s="28" t="s">
        <v>179</v>
      </c>
      <c r="BD117" s="28" t="s">
        <v>188</v>
      </c>
      <c r="BE117" s="28" t="s">
        <v>189</v>
      </c>
      <c r="BF117" t="s">
        <v>190</v>
      </c>
      <c r="BG117" s="28" t="s">
        <v>181</v>
      </c>
      <c r="BH117" s="28" t="s">
        <v>180</v>
      </c>
      <c r="BI117">
        <v>58</v>
      </c>
      <c r="BJ117">
        <v>155</v>
      </c>
      <c r="BK117" s="28">
        <f t="shared" si="27"/>
        <v>24.141519250780437</v>
      </c>
      <c r="BL117" s="29">
        <f t="shared" si="28"/>
        <v>1.5624772480375622</v>
      </c>
      <c r="BM117">
        <v>145</v>
      </c>
      <c r="BN117" s="29">
        <v>0.98</v>
      </c>
      <c r="BO117">
        <v>4</v>
      </c>
      <c r="BP117" t="s">
        <v>181</v>
      </c>
      <c r="BQ117">
        <v>0</v>
      </c>
      <c r="BR117" t="s">
        <v>184</v>
      </c>
      <c r="BS117" t="s">
        <v>225</v>
      </c>
      <c r="BT117">
        <v>0</v>
      </c>
      <c r="BU117">
        <v>70</v>
      </c>
      <c r="BV117" t="s">
        <v>203</v>
      </c>
      <c r="BW117">
        <v>10</v>
      </c>
      <c r="BX117">
        <v>0</v>
      </c>
      <c r="BY117" t="s">
        <v>652</v>
      </c>
      <c r="BZ117" t="s">
        <v>241</v>
      </c>
      <c r="CA117" t="s">
        <v>205</v>
      </c>
      <c r="CB117">
        <v>0</v>
      </c>
      <c r="CC117">
        <v>0</v>
      </c>
      <c r="CD117">
        <f t="shared" si="29"/>
        <v>1119</v>
      </c>
      <c r="CE117">
        <f>SUM((IF(D117&lt;40.1,0,(IF(D117&gt;60,3,1)))),(IF(S117&lt;15.1,0,IF(15&lt;S117&lt;25.1,6,IF(25&lt;S117&lt;35.1,11,16)))),(IF(E117=1,0,5)),(IF(CQ117&lt;601,0,1)),(IF(AX117&lt;40.1,0,(IF(AX117&gt;60,2,1)))))</f>
        <v>3</v>
      </c>
      <c r="CF117">
        <f>(IF(AX117&gt;70,3,0))+(IF(10&lt;AX117&lt;20,-2,0))+(IF(BD117="Cerebrovascular",2,0))+(IF(BN117&gt;1.5,2,0))+(IF(CQ117&lt;360,-3,0))+(IF(D117&gt;70,4,0))+(IF(H117&gt;35,2,0))+(IF(E117=2,9,0))+(IF(E117=3,14,0))+(IF(T117="yes",2,0))+(IF(J117&lt;2,2,0))+(IF(U117="yes",3,0))+(IF(V117="hospital",3,0))+(IF(V117="ICU",6,0))+(IF(S117&gt;29,4,0))+(IF(W117="yes",9,0))+(IF(X117="yes",2,0))+(IF(AA117="yes",5,0))+(IF(AB117="yes",6,0))+(IF(Z117="yes",3,0))</f>
        <v>4</v>
      </c>
      <c r="CG117" s="29">
        <f>EXP((IF(39&lt;AX117&lt;50,0.154,0))+(IF(49&lt;AX117&lt;60,0.274,0))+(IF(59&lt;AX117&lt;70,0.424,0))+(IF(AX117&gt;69,0.501,0))+(IF(BD117="anoxia",0.079,0))+(IF(BD117="Cerebrovascular",0.145,0))+(IF(BD117="other",0.184,0))+(IF(BB117="African",0.176,0))+(IF(BB117="Other",0.126,0))+(IF(AY117="DCD",0.411,0))+(IF(AZ117="other",0.422,0))+(0.066*((170-BJ117)/10)+(IF(BE117="regional",0.105,0.244))+(0.01*(CQ117/60))))</f>
        <v>2.4768807340649905</v>
      </c>
      <c r="CH117">
        <v>48</v>
      </c>
      <c r="CI117">
        <v>13</v>
      </c>
      <c r="CJ117">
        <v>126</v>
      </c>
      <c r="CK117">
        <v>129</v>
      </c>
      <c r="CL117">
        <v>3</v>
      </c>
      <c r="CM117">
        <v>23</v>
      </c>
      <c r="CN117">
        <v>26</v>
      </c>
      <c r="CO117" t="s">
        <v>196</v>
      </c>
      <c r="CP117">
        <v>22</v>
      </c>
      <c r="CQ117" s="28">
        <f t="shared" si="46"/>
        <v>342</v>
      </c>
      <c r="CR117">
        <f t="shared" si="30"/>
        <v>26</v>
      </c>
      <c r="CS117">
        <f t="shared" si="31"/>
        <v>74</v>
      </c>
      <c r="CT117">
        <f t="shared" si="32"/>
        <v>368</v>
      </c>
      <c r="CU117">
        <v>0</v>
      </c>
      <c r="CV117">
        <v>0</v>
      </c>
      <c r="CW117">
        <v>4500</v>
      </c>
      <c r="CX117">
        <v>2000</v>
      </c>
      <c r="CY117">
        <v>300</v>
      </c>
      <c r="CZ117">
        <v>0.7</v>
      </c>
      <c r="DA117">
        <v>7</v>
      </c>
      <c r="DB117" s="26">
        <v>75</v>
      </c>
      <c r="DC117" s="26">
        <v>68</v>
      </c>
      <c r="DD117" s="28">
        <f t="shared" si="33"/>
        <v>9.3333333333333286</v>
      </c>
      <c r="DF117" t="str">
        <f t="shared" si="34"/>
        <v>no</v>
      </c>
      <c r="DG117" t="s">
        <v>181</v>
      </c>
      <c r="DH117">
        <v>18.8</v>
      </c>
      <c r="DI117" t="s">
        <v>197</v>
      </c>
      <c r="DJ117">
        <v>3.8</v>
      </c>
      <c r="DK117">
        <v>1.6</v>
      </c>
      <c r="DL117">
        <v>7.6</v>
      </c>
      <c r="DM117">
        <v>4.0999999999999996</v>
      </c>
      <c r="DN117">
        <v>16.3</v>
      </c>
      <c r="DO117">
        <v>1260</v>
      </c>
      <c r="DP117" s="29">
        <f>((DO117/1000)*100)/F117</f>
        <v>2.3773584905660377</v>
      </c>
      <c r="DQ117">
        <v>311</v>
      </c>
      <c r="DR117">
        <v>167</v>
      </c>
      <c r="DS117">
        <v>1.8</v>
      </c>
      <c r="DT117">
        <v>1.42</v>
      </c>
      <c r="DU117" s="41">
        <v>0.46</v>
      </c>
      <c r="DV117" s="41">
        <v>0.48</v>
      </c>
      <c r="DW117" t="str">
        <f t="shared" si="35"/>
        <v>no</v>
      </c>
      <c r="DX117" t="str">
        <f t="shared" si="49"/>
        <v>no</v>
      </c>
      <c r="DY117" t="str">
        <f>IF(OR(DV117&gt;M117*2.9, DV117 &gt; 3.9, FD117="yes"), "3", IF(DV117&gt;M117*1.9, "2", IF(OR(DV117&gt;M117*1.4, DV117&gt;(M117+0.2)), "1", "no")))</f>
        <v>no</v>
      </c>
      <c r="DZ117" t="s">
        <v>184</v>
      </c>
      <c r="EA117" t="s">
        <v>263</v>
      </c>
      <c r="EB117" t="s">
        <v>184</v>
      </c>
      <c r="EC117">
        <v>1000</v>
      </c>
      <c r="ED117" t="s">
        <v>198</v>
      </c>
      <c r="EE117" t="b">
        <v>0</v>
      </c>
      <c r="EF117">
        <v>3</v>
      </c>
      <c r="EG117">
        <v>6.8</v>
      </c>
      <c r="EH117">
        <v>7.5</v>
      </c>
      <c r="EI117">
        <v>6.6</v>
      </c>
      <c r="EJ117">
        <v>4</v>
      </c>
      <c r="EK117">
        <v>4.7</v>
      </c>
      <c r="EL117" t="b">
        <v>0</v>
      </c>
      <c r="EM117" t="b">
        <v>0</v>
      </c>
      <c r="EN117" t="b">
        <v>0</v>
      </c>
      <c r="EO117" t="b">
        <v>0</v>
      </c>
      <c r="EP117" t="b">
        <v>0</v>
      </c>
      <c r="EQ117" t="b">
        <v>0</v>
      </c>
      <c r="ER117" t="b">
        <v>0</v>
      </c>
      <c r="ES117" s="30">
        <f t="shared" si="36"/>
        <v>5.4333333333333336</v>
      </c>
      <c r="ET117" s="30">
        <f t="shared" si="37"/>
        <v>5.4333333333333336</v>
      </c>
      <c r="EU117" s="30">
        <f t="shared" si="38"/>
        <v>5.4333333333333336</v>
      </c>
      <c r="EV117" s="30" t="s">
        <v>181</v>
      </c>
      <c r="EW117" t="s">
        <v>197</v>
      </c>
      <c r="EX117" t="s">
        <v>197</v>
      </c>
      <c r="EY117" s="30" t="s">
        <v>197</v>
      </c>
      <c r="EZ117" t="s">
        <v>181</v>
      </c>
      <c r="FA117" t="s">
        <v>181</v>
      </c>
      <c r="FB117" s="34">
        <v>1</v>
      </c>
      <c r="FC117" t="s">
        <v>181</v>
      </c>
      <c r="FD117" s="30" t="s">
        <v>181</v>
      </c>
      <c r="FE117" t="s">
        <v>199</v>
      </c>
      <c r="FF117">
        <v>4</v>
      </c>
      <c r="FG117" t="s">
        <v>181</v>
      </c>
      <c r="FH117" t="s">
        <v>197</v>
      </c>
      <c r="FI117" t="s">
        <v>197</v>
      </c>
      <c r="FJ117" t="s">
        <v>181</v>
      </c>
      <c r="FK117" t="s">
        <v>181</v>
      </c>
      <c r="FL117" t="s">
        <v>181</v>
      </c>
      <c r="FM117" t="s">
        <v>181</v>
      </c>
      <c r="FN117" t="s">
        <v>181</v>
      </c>
      <c r="FO117" t="s">
        <v>181</v>
      </c>
      <c r="FP117" t="s">
        <v>181</v>
      </c>
      <c r="FQ117" t="s">
        <v>181</v>
      </c>
      <c r="FR117">
        <v>7</v>
      </c>
      <c r="FS117" t="s">
        <v>199</v>
      </c>
      <c r="FT117" t="s">
        <v>184</v>
      </c>
      <c r="FU117">
        <f t="shared" si="39"/>
        <v>0</v>
      </c>
      <c r="FV117">
        <f t="shared" si="40"/>
        <v>1</v>
      </c>
    </row>
    <row r="118" spans="1:178" ht="15.5" x14ac:dyDescent="0.35">
      <c r="A118" s="26">
        <v>2935</v>
      </c>
      <c r="B118" t="s">
        <v>200</v>
      </c>
      <c r="C118" t="s">
        <v>201</v>
      </c>
      <c r="D118" s="28">
        <v>61.4</v>
      </c>
      <c r="E118" s="28">
        <v>1</v>
      </c>
      <c r="F118">
        <v>72</v>
      </c>
      <c r="G118">
        <v>165</v>
      </c>
      <c r="H118" s="28">
        <f t="shared" si="24"/>
        <v>26.446280991735538</v>
      </c>
      <c r="I118" s="29">
        <f t="shared" si="25"/>
        <v>1.7922908770765815</v>
      </c>
      <c r="J118" s="30">
        <v>4.5999999999999996</v>
      </c>
      <c r="K118">
        <v>144</v>
      </c>
      <c r="L118" t="s">
        <v>180</v>
      </c>
      <c r="M118" s="29">
        <v>0.9</v>
      </c>
      <c r="N118" s="30">
        <v>0.4</v>
      </c>
      <c r="O118" s="29">
        <v>1.08</v>
      </c>
      <c r="P118">
        <f t="shared" si="26"/>
        <v>1</v>
      </c>
      <c r="Q118">
        <f t="shared" si="26"/>
        <v>1</v>
      </c>
      <c r="R118">
        <f t="shared" si="26"/>
        <v>1.08</v>
      </c>
      <c r="S118" s="31">
        <f t="shared" si="50"/>
        <v>7</v>
      </c>
      <c r="T118" t="s">
        <v>181</v>
      </c>
      <c r="U118" t="s">
        <v>181</v>
      </c>
      <c r="V118" t="s">
        <v>182</v>
      </c>
      <c r="W118" t="s">
        <v>181</v>
      </c>
      <c r="X118" t="s">
        <v>181</v>
      </c>
      <c r="Y118" t="s">
        <v>183</v>
      </c>
      <c r="Z118" t="s">
        <v>181</v>
      </c>
      <c r="AA118" t="s">
        <v>181</v>
      </c>
      <c r="AB118" t="s">
        <v>181</v>
      </c>
      <c r="AC118">
        <v>0</v>
      </c>
      <c r="AD118" s="32">
        <v>43186</v>
      </c>
      <c r="AE118">
        <v>402</v>
      </c>
      <c r="AG118">
        <v>0</v>
      </c>
      <c r="AH118" s="27">
        <v>43182</v>
      </c>
      <c r="AI118" s="33">
        <v>398</v>
      </c>
      <c r="AJ118" s="27"/>
      <c r="AK118" t="s">
        <v>224</v>
      </c>
      <c r="AL118" t="s">
        <v>184</v>
      </c>
      <c r="AM118" t="s">
        <v>184</v>
      </c>
      <c r="AN118" t="s">
        <v>181</v>
      </c>
      <c r="AO118" t="s">
        <v>181</v>
      </c>
      <c r="AP118" t="s">
        <v>184</v>
      </c>
      <c r="AQ118" t="s">
        <v>181</v>
      </c>
      <c r="AR118" t="s">
        <v>181</v>
      </c>
      <c r="AS118" t="s">
        <v>181</v>
      </c>
      <c r="AT118" t="s">
        <v>181</v>
      </c>
      <c r="AU118" t="s">
        <v>181</v>
      </c>
      <c r="AV118" t="s">
        <v>181</v>
      </c>
      <c r="AW118" s="27">
        <v>9675</v>
      </c>
      <c r="AX118" s="28">
        <v>90.641666666666666</v>
      </c>
      <c r="AY118" s="28" t="s">
        <v>185</v>
      </c>
      <c r="AZ118" s="28" t="s">
        <v>186</v>
      </c>
      <c r="BA118" s="28" t="s">
        <v>200</v>
      </c>
      <c r="BB118" s="28" t="s">
        <v>187</v>
      </c>
      <c r="BC118" s="28" t="s">
        <v>201</v>
      </c>
      <c r="BD118" s="28" t="s">
        <v>188</v>
      </c>
      <c r="BE118" s="28" t="s">
        <v>189</v>
      </c>
      <c r="BF118" t="s">
        <v>190</v>
      </c>
      <c r="BG118" s="28" t="s">
        <v>181</v>
      </c>
      <c r="BH118" s="28" t="s">
        <v>180</v>
      </c>
      <c r="BI118">
        <v>70</v>
      </c>
      <c r="BJ118">
        <v>180</v>
      </c>
      <c r="BK118" s="28">
        <f t="shared" si="27"/>
        <v>21.604938271604937</v>
      </c>
      <c r="BL118" s="29">
        <f t="shared" si="28"/>
        <v>1.8862773804080821</v>
      </c>
      <c r="BM118">
        <v>139</v>
      </c>
      <c r="BN118" s="29">
        <v>1.06</v>
      </c>
      <c r="BO118">
        <v>1</v>
      </c>
      <c r="BP118" t="s">
        <v>181</v>
      </c>
      <c r="BQ118">
        <v>0</v>
      </c>
      <c r="BR118" t="s">
        <v>184</v>
      </c>
      <c r="BS118" t="s">
        <v>191</v>
      </c>
      <c r="BT118">
        <v>0</v>
      </c>
      <c r="BU118">
        <v>0</v>
      </c>
      <c r="BV118" t="s">
        <v>203</v>
      </c>
      <c r="BW118">
        <v>15</v>
      </c>
      <c r="BX118">
        <v>0</v>
      </c>
      <c r="BY118" t="s">
        <v>653</v>
      </c>
      <c r="BZ118" t="s">
        <v>194</v>
      </c>
      <c r="CA118" t="s">
        <v>205</v>
      </c>
      <c r="CB118">
        <v>0</v>
      </c>
      <c r="CC118">
        <v>0</v>
      </c>
      <c r="CD118">
        <f t="shared" si="29"/>
        <v>634</v>
      </c>
      <c r="CE118">
        <f>SUM((IF(D118&lt;40.1,0,(IF(D118&gt;60,3,1)))),(IF(S118&lt;15.1,0,IF(15&lt;S118&lt;25.1,6,IF(25&lt;S118&lt;35.1,11,16)))),(IF(E118=1,0,5)),(IF(CQ118&lt;601,0,1)),(IF(AX118&lt;40.1,0,(IF(AX118&gt;60,2,1)))))</f>
        <v>5</v>
      </c>
      <c r="CF118">
        <f>(IF(AX118&gt;70,3,0))+(IF(10&lt;AX118&lt;20,-2,0))+(IF(BD118="Cerebrovascular",2,0))+(IF(BN118&gt;1.5,2,0))+(IF(CQ118&lt;360,-3,0))+(IF(D118&gt;70,4,0))+(IF(H118&gt;35,2,0))+(IF(E118=2,9,0))+(IF(E118=3,14,0))+(IF(T118="yes",2,0))+(IF(J118&lt;2,2,0))+(IF(U118="yes",3,0))+(IF(V118="hospital",3,0))+(IF(V118="ICU",6,0))+(IF(S118&gt;29,4,0))+(IF(W118="yes",9,0))+(IF(X118="yes",2,0))+(IF(AA118="yes",5,0))+(IF(AB118="yes",6,0))+(IF(Z118="yes",3,0))</f>
        <v>2</v>
      </c>
      <c r="CG118" s="29">
        <f>EXP((IF(39&lt;AX118&lt;50,0.154,0))+(IF(49&lt;AX118&lt;60,0.274,0))+(IF(59&lt;AX118&lt;70,0.424,0))+(IF(AX118&gt;69,0.501,0))+(IF(BD118="anoxia",0.079,0))+(IF(BD118="Cerebrovascular",0.145,0))+(IF(BD118="other",0.184,0))+(IF(BB118="African",0.176,0))+(IF(BB118="Other",0.126,0))+(IF(AY118="DCD",0.411,0))+(IF(AZ118="other",0.422,0))+(0.066*((170-BJ118)/10)+(IF(BE118="regional",0.105,0.244))+(0.01*(CQ118/60))))</f>
        <v>2.0966342761196635</v>
      </c>
      <c r="CH118">
        <v>50</v>
      </c>
      <c r="CI118">
        <v>10</v>
      </c>
      <c r="CJ118">
        <v>130</v>
      </c>
      <c r="CK118">
        <v>108</v>
      </c>
      <c r="CL118">
        <v>11</v>
      </c>
      <c r="CM118">
        <v>23</v>
      </c>
      <c r="CN118">
        <v>21</v>
      </c>
      <c r="CO118" t="s">
        <v>196</v>
      </c>
      <c r="CP118">
        <v>22</v>
      </c>
      <c r="CQ118" s="28">
        <f t="shared" si="46"/>
        <v>332</v>
      </c>
      <c r="CR118">
        <f t="shared" si="30"/>
        <v>21</v>
      </c>
      <c r="CS118">
        <f t="shared" si="31"/>
        <v>71</v>
      </c>
      <c r="CT118">
        <f t="shared" si="32"/>
        <v>353</v>
      </c>
      <c r="CU118">
        <v>0</v>
      </c>
      <c r="CV118">
        <v>0</v>
      </c>
      <c r="CW118">
        <v>7000</v>
      </c>
      <c r="CX118">
        <v>750</v>
      </c>
      <c r="CY118">
        <v>288</v>
      </c>
      <c r="CZ118">
        <v>2.1</v>
      </c>
      <c r="DA118">
        <v>13</v>
      </c>
      <c r="DB118" s="26">
        <v>76</v>
      </c>
      <c r="DC118" s="26">
        <v>56</v>
      </c>
      <c r="DD118" s="28">
        <f t="shared" si="33"/>
        <v>26.315789473684205</v>
      </c>
      <c r="DF118" t="str">
        <f t="shared" si="34"/>
        <v>no</v>
      </c>
      <c r="DG118" t="s">
        <v>654</v>
      </c>
      <c r="DH118" t="s">
        <v>197</v>
      </c>
      <c r="DI118" t="s">
        <v>197</v>
      </c>
      <c r="DJ118">
        <v>2.1</v>
      </c>
      <c r="DK118">
        <v>8.4</v>
      </c>
      <c r="DL118">
        <v>5</v>
      </c>
      <c r="DM118">
        <v>6</v>
      </c>
      <c r="DN118">
        <v>13.8</v>
      </c>
      <c r="DO118">
        <v>1290</v>
      </c>
      <c r="DP118" s="29">
        <f>((DO118/1000)*100)/F118</f>
        <v>1.7916666666666667</v>
      </c>
      <c r="DQ118">
        <v>2302</v>
      </c>
      <c r="DR118">
        <v>1059</v>
      </c>
      <c r="DS118">
        <v>2.2000000000000002</v>
      </c>
      <c r="DT118">
        <v>1.1100000000000001</v>
      </c>
      <c r="DU118" s="41">
        <v>0.83</v>
      </c>
      <c r="DV118" s="41">
        <v>0.83</v>
      </c>
      <c r="DW118" t="str">
        <f t="shared" si="35"/>
        <v>yes</v>
      </c>
      <c r="DX118" t="str">
        <f t="shared" si="49"/>
        <v>mild</v>
      </c>
      <c r="DY118" t="str">
        <f>IF(OR(DV118&gt;M118*2.9, DV118 &gt; 3.9, FD118="yes"), "3", IF(DV118&gt;M118*1.9, "2", IF(OR(DV118&gt;M118*1.4, DV118&gt;(M118+0.2)), "1", "no")))</f>
        <v>no</v>
      </c>
      <c r="DZ118" t="s">
        <v>181</v>
      </c>
      <c r="EA118" t="s">
        <v>197</v>
      </c>
      <c r="EB118" t="s">
        <v>184</v>
      </c>
      <c r="EC118">
        <v>1000</v>
      </c>
      <c r="ED118" t="s">
        <v>198</v>
      </c>
      <c r="EE118" t="b">
        <v>0</v>
      </c>
      <c r="EF118">
        <v>7.8</v>
      </c>
      <c r="EG118">
        <v>12.6</v>
      </c>
      <c r="EH118">
        <v>10.8</v>
      </c>
      <c r="EI118">
        <v>9.3000000000000007</v>
      </c>
      <c r="EJ118">
        <v>5.6</v>
      </c>
      <c r="EK118">
        <v>7.9</v>
      </c>
      <c r="EL118">
        <v>11.4</v>
      </c>
      <c r="EM118">
        <v>15.3</v>
      </c>
      <c r="EN118">
        <v>11.3</v>
      </c>
      <c r="EO118">
        <v>10.4</v>
      </c>
      <c r="EP118" t="b">
        <v>0</v>
      </c>
      <c r="EQ118" t="b">
        <v>0</v>
      </c>
      <c r="ER118" t="b">
        <v>0</v>
      </c>
      <c r="ES118" s="30">
        <f t="shared" si="36"/>
        <v>9</v>
      </c>
      <c r="ET118" s="30">
        <f t="shared" si="37"/>
        <v>10.222222222222221</v>
      </c>
      <c r="EU118" s="30">
        <f t="shared" si="38"/>
        <v>10.24</v>
      </c>
      <c r="EV118" s="30" t="s">
        <v>181</v>
      </c>
      <c r="EW118" t="s">
        <v>197</v>
      </c>
      <c r="EX118" t="s">
        <v>197</v>
      </c>
      <c r="EY118" s="30" t="s">
        <v>197</v>
      </c>
      <c r="EZ118" s="30" t="s">
        <v>181</v>
      </c>
      <c r="FA118" s="30" t="s">
        <v>181</v>
      </c>
      <c r="FB118" s="34">
        <v>2</v>
      </c>
      <c r="FC118" s="30" t="s">
        <v>181</v>
      </c>
      <c r="FD118" s="30" t="s">
        <v>181</v>
      </c>
      <c r="FE118" s="30" t="s">
        <v>655</v>
      </c>
      <c r="FF118">
        <v>5</v>
      </c>
      <c r="FG118" s="30" t="s">
        <v>181</v>
      </c>
      <c r="FH118" s="30" t="s">
        <v>197</v>
      </c>
      <c r="FI118" s="30" t="s">
        <v>197</v>
      </c>
      <c r="FJ118" s="30" t="s">
        <v>181</v>
      </c>
      <c r="FK118" s="30" t="s">
        <v>181</v>
      </c>
      <c r="FL118" s="30" t="s">
        <v>181</v>
      </c>
      <c r="FM118" s="30" t="s">
        <v>181</v>
      </c>
      <c r="FN118" s="30" t="s">
        <v>181</v>
      </c>
      <c r="FO118" s="30" t="s">
        <v>181</v>
      </c>
      <c r="FP118" s="30" t="s">
        <v>181</v>
      </c>
      <c r="FQ118" s="30" t="s">
        <v>181</v>
      </c>
      <c r="FR118">
        <v>17</v>
      </c>
      <c r="FS118" s="30" t="s">
        <v>199</v>
      </c>
      <c r="FT118" s="30" t="s">
        <v>181</v>
      </c>
      <c r="FU118">
        <f t="shared" si="39"/>
        <v>0</v>
      </c>
      <c r="FV118">
        <f t="shared" si="40"/>
        <v>0</v>
      </c>
    </row>
    <row r="119" spans="1:178" ht="15.5" x14ac:dyDescent="0.35">
      <c r="A119" s="26">
        <v>2936</v>
      </c>
      <c r="B119" t="s">
        <v>178</v>
      </c>
      <c r="C119" t="s">
        <v>179</v>
      </c>
      <c r="D119" s="28">
        <v>65.047222222222217</v>
      </c>
      <c r="E119" s="28">
        <v>1</v>
      </c>
      <c r="F119">
        <v>54</v>
      </c>
      <c r="G119">
        <v>154</v>
      </c>
      <c r="H119" s="28">
        <f t="shared" si="24"/>
        <v>22.769438353853939</v>
      </c>
      <c r="I119" s="29">
        <f t="shared" si="25"/>
        <v>1.5086420001897738</v>
      </c>
      <c r="J119" s="30">
        <v>3</v>
      </c>
      <c r="K119">
        <v>137</v>
      </c>
      <c r="L119" t="s">
        <v>180</v>
      </c>
      <c r="M119" s="29">
        <v>0.89</v>
      </c>
      <c r="N119" s="30">
        <v>1.8</v>
      </c>
      <c r="O119" s="29">
        <v>1.42</v>
      </c>
      <c r="P119">
        <f t="shared" si="26"/>
        <v>1</v>
      </c>
      <c r="Q119">
        <f t="shared" si="26"/>
        <v>1.8</v>
      </c>
      <c r="R119">
        <f t="shared" si="26"/>
        <v>1.42</v>
      </c>
      <c r="S119" s="31">
        <f t="shared" si="50"/>
        <v>13</v>
      </c>
      <c r="T119" t="s">
        <v>181</v>
      </c>
      <c r="U119" t="s">
        <v>181</v>
      </c>
      <c r="V119" t="s">
        <v>182</v>
      </c>
      <c r="W119" t="s">
        <v>181</v>
      </c>
      <c r="X119" t="s">
        <v>181</v>
      </c>
      <c r="Y119" t="s">
        <v>183</v>
      </c>
      <c r="Z119" t="s">
        <v>184</v>
      </c>
      <c r="AA119" t="s">
        <v>181</v>
      </c>
      <c r="AB119" t="s">
        <v>181</v>
      </c>
      <c r="AC119">
        <v>0</v>
      </c>
      <c r="AD119" s="32">
        <v>43243</v>
      </c>
      <c r="AE119">
        <v>454</v>
      </c>
      <c r="AG119">
        <v>0</v>
      </c>
      <c r="AH119" s="32">
        <v>43243</v>
      </c>
      <c r="AI119" s="33">
        <v>454</v>
      </c>
      <c r="AJ119" s="27"/>
      <c r="AK119" t="s">
        <v>323</v>
      </c>
      <c r="AL119" t="s">
        <v>184</v>
      </c>
      <c r="AM119" t="s">
        <v>181</v>
      </c>
      <c r="AN119" t="s">
        <v>184</v>
      </c>
      <c r="AO119" t="s">
        <v>184</v>
      </c>
      <c r="AP119" t="s">
        <v>181</v>
      </c>
      <c r="AQ119" t="s">
        <v>181</v>
      </c>
      <c r="AR119" t="s">
        <v>181</v>
      </c>
      <c r="AS119" t="s">
        <v>181</v>
      </c>
      <c r="AT119" t="s">
        <v>181</v>
      </c>
      <c r="AU119" t="s">
        <v>181</v>
      </c>
      <c r="AV119" t="s">
        <v>181</v>
      </c>
      <c r="AW119" s="27">
        <v>17138</v>
      </c>
      <c r="AX119" s="28">
        <v>70.224999999999994</v>
      </c>
      <c r="AY119" s="28" t="s">
        <v>185</v>
      </c>
      <c r="AZ119" s="28" t="s">
        <v>186</v>
      </c>
      <c r="BA119" s="28" t="s">
        <v>178</v>
      </c>
      <c r="BB119" s="28" t="s">
        <v>187</v>
      </c>
      <c r="BC119" s="28" t="s">
        <v>179</v>
      </c>
      <c r="BD119" s="28" t="s">
        <v>188</v>
      </c>
      <c r="BE119" s="28" t="s">
        <v>189</v>
      </c>
      <c r="BF119" t="s">
        <v>190</v>
      </c>
      <c r="BG119" s="28" t="s">
        <v>181</v>
      </c>
      <c r="BH119" s="28" t="s">
        <v>180</v>
      </c>
      <c r="BI119">
        <v>55</v>
      </c>
      <c r="BJ119">
        <v>160</v>
      </c>
      <c r="BK119" s="28">
        <f t="shared" si="27"/>
        <v>21.484375</v>
      </c>
      <c r="BL119" s="29">
        <f t="shared" si="28"/>
        <v>1.5631744723391143</v>
      </c>
      <c r="BM119">
        <v>157</v>
      </c>
      <c r="BN119" s="29">
        <v>0.69</v>
      </c>
      <c r="BO119">
        <v>1</v>
      </c>
      <c r="BP119" t="s">
        <v>181</v>
      </c>
      <c r="BQ119">
        <v>0</v>
      </c>
      <c r="BR119" t="s">
        <v>184</v>
      </c>
      <c r="BS119" t="s">
        <v>191</v>
      </c>
      <c r="BT119">
        <v>0</v>
      </c>
      <c r="BU119">
        <v>0</v>
      </c>
      <c r="BV119" t="s">
        <v>203</v>
      </c>
      <c r="BW119">
        <v>5</v>
      </c>
      <c r="BX119">
        <v>0</v>
      </c>
      <c r="BY119" t="s">
        <v>656</v>
      </c>
      <c r="BZ119" t="s">
        <v>214</v>
      </c>
      <c r="CA119" t="s">
        <v>205</v>
      </c>
      <c r="CB119">
        <v>0</v>
      </c>
      <c r="CC119">
        <v>0</v>
      </c>
      <c r="CD119">
        <f t="shared" si="29"/>
        <v>913</v>
      </c>
      <c r="CE119">
        <f>SUM((IF(D119&lt;40.1,0,(IF(D119&gt;60,3,1)))),(IF(S119&lt;15.1,0,IF(15&lt;S119&lt;25.1,6,IF(25&lt;S119&lt;35.1,11,16)))),(IF(E119=1,0,5)),(IF(CQ119&lt;601,0,1)),(IF(AX119&lt;40.1,0,(IF(AX119&gt;60,2,1)))))</f>
        <v>5</v>
      </c>
      <c r="CF119">
        <f>(IF(AX119&gt;70,3,0))+(IF(10&lt;AX119&lt;20,-2,0))+(IF(BD119="Cerebrovascular",2,0))+(IF(BN119&gt;1.5,2,0))+(IF(CQ119&lt;360,-3,0))+(IF(D119&gt;70,4,0))+(IF(H119&gt;35,2,0))+(IF(E119=2,9,0))+(IF(E119=3,14,0))+(IF(T119="yes",2,0))+(IF(J119&lt;2,2,0))+(IF(U119="yes",3,0))+(IF(V119="hospital",3,0))+(IF(V119="ICU",6,0))+(IF(S119&gt;29,4,0))+(IF(W119="yes",9,0))+(IF(X119="yes",2,0))+(IF(AA119="yes",5,0))+(IF(AB119="yes",6,0))+(IF(Z119="yes",3,0))</f>
        <v>8</v>
      </c>
      <c r="CG119" s="29">
        <f>EXP((IF(39&lt;AX119&lt;50,0.154,0))+(IF(49&lt;AX119&lt;60,0.274,0))+(IF(59&lt;AX119&lt;70,0.424,0))+(IF(AX119&gt;69,0.501,0))+(IF(BD119="anoxia",0.079,0))+(IF(BD119="Cerebrovascular",0.145,0))+(IF(BD119="other",0.184,0))+(IF(BB119="African",0.176,0))+(IF(BB119="Other",0.126,0))+(IF(AY119="DCD",0.411,0))+(IF(AZ119="other",0.422,0))+(0.066*((170-BJ119)/10)+(IF(BE119="regional",0.105,0.244))+(0.01*(CQ119/60))))</f>
        <v>2.4408182545991384</v>
      </c>
      <c r="CH119">
        <v>25</v>
      </c>
      <c r="CI119">
        <v>20</v>
      </c>
      <c r="CJ119">
        <v>144</v>
      </c>
      <c r="CK119">
        <v>104</v>
      </c>
      <c r="CL119">
        <v>142</v>
      </c>
      <c r="CM119">
        <v>17</v>
      </c>
      <c r="CN119">
        <v>17</v>
      </c>
      <c r="CO119" t="s">
        <v>196</v>
      </c>
      <c r="CP119">
        <v>20</v>
      </c>
      <c r="CQ119" s="28">
        <f t="shared" si="46"/>
        <v>452</v>
      </c>
      <c r="CR119">
        <f t="shared" si="30"/>
        <v>17</v>
      </c>
      <c r="CS119">
        <f t="shared" si="31"/>
        <v>42</v>
      </c>
      <c r="CT119">
        <f t="shared" si="32"/>
        <v>469</v>
      </c>
      <c r="CU119">
        <v>500</v>
      </c>
      <c r="CV119">
        <v>1500</v>
      </c>
      <c r="CW119">
        <v>3500</v>
      </c>
      <c r="CX119">
        <v>500</v>
      </c>
      <c r="CY119">
        <v>325</v>
      </c>
      <c r="CZ119">
        <v>1.6</v>
      </c>
      <c r="DA119">
        <v>11</v>
      </c>
      <c r="DB119" s="26">
        <v>67</v>
      </c>
      <c r="DC119" s="26">
        <v>63</v>
      </c>
      <c r="DD119" s="28">
        <f t="shared" si="33"/>
        <v>5.9701492537313499</v>
      </c>
      <c r="DF119" t="str">
        <f t="shared" si="34"/>
        <v>no</v>
      </c>
      <c r="DG119" t="s">
        <v>429</v>
      </c>
      <c r="DH119">
        <v>14.2</v>
      </c>
      <c r="DI119">
        <v>8.4</v>
      </c>
      <c r="DJ119">
        <v>0</v>
      </c>
      <c r="DK119">
        <v>7.2</v>
      </c>
      <c r="DL119">
        <v>5.4</v>
      </c>
      <c r="DM119">
        <v>7.5</v>
      </c>
      <c r="DN119" t="s">
        <v>197</v>
      </c>
      <c r="DO119">
        <v>1460</v>
      </c>
      <c r="DP119" s="29">
        <f>((DO119/1000)*100)/F119</f>
        <v>2.7037037037037037</v>
      </c>
      <c r="DQ119">
        <v>1151</v>
      </c>
      <c r="DR119">
        <v>958</v>
      </c>
      <c r="DS119">
        <v>0.6</v>
      </c>
      <c r="DT119">
        <v>1.06</v>
      </c>
      <c r="DU119" s="41">
        <v>1.39</v>
      </c>
      <c r="DV119" s="41">
        <v>1.39</v>
      </c>
      <c r="DW119" t="str">
        <f t="shared" si="35"/>
        <v>no</v>
      </c>
      <c r="DX119" t="str">
        <f t="shared" si="49"/>
        <v>no</v>
      </c>
      <c r="DY119" t="str">
        <f>IF(OR(DV119&gt;M119*2.9, DV119 &gt; 3.9, FD119="yes"), "3", IF(DV119&gt;M119*1.9, "2", IF(OR(DV119&gt;M119*1.4, DV119&gt;(M119+0.2)), "1", "no")))</f>
        <v>1</v>
      </c>
      <c r="DZ119" t="s">
        <v>181</v>
      </c>
      <c r="EA119" t="s">
        <v>197</v>
      </c>
      <c r="EB119" t="s">
        <v>184</v>
      </c>
      <c r="EC119">
        <v>1000</v>
      </c>
      <c r="ED119" t="s">
        <v>198</v>
      </c>
      <c r="EE119" t="b">
        <v>0</v>
      </c>
      <c r="EF119">
        <v>9.1999999999999993</v>
      </c>
      <c r="EG119">
        <v>6.4</v>
      </c>
      <c r="EH119">
        <v>5.3</v>
      </c>
      <c r="EI119">
        <v>6.9</v>
      </c>
      <c r="EJ119">
        <v>6</v>
      </c>
      <c r="EK119">
        <v>4.3</v>
      </c>
      <c r="EL119">
        <v>7.3</v>
      </c>
      <c r="EM119">
        <v>7.3</v>
      </c>
      <c r="EN119" t="b">
        <v>0</v>
      </c>
      <c r="EO119" t="b">
        <v>0</v>
      </c>
      <c r="EP119" t="b">
        <v>0</v>
      </c>
      <c r="EQ119" t="b">
        <v>0</v>
      </c>
      <c r="ER119" t="b">
        <v>0</v>
      </c>
      <c r="ES119" s="30">
        <f t="shared" si="36"/>
        <v>6.3499999999999988</v>
      </c>
      <c r="ET119" s="30">
        <f t="shared" si="37"/>
        <v>6.5874999999999986</v>
      </c>
      <c r="EU119" s="30">
        <f t="shared" si="38"/>
        <v>6.5874999999999986</v>
      </c>
      <c r="EV119" s="30" t="s">
        <v>181</v>
      </c>
      <c r="EW119" t="s">
        <v>197</v>
      </c>
      <c r="EX119" t="s">
        <v>197</v>
      </c>
      <c r="EY119" s="30" t="s">
        <v>197</v>
      </c>
      <c r="EZ119" t="s">
        <v>181</v>
      </c>
      <c r="FA119" t="s">
        <v>181</v>
      </c>
      <c r="FB119" s="34">
        <v>2</v>
      </c>
      <c r="FC119" t="s">
        <v>184</v>
      </c>
      <c r="FD119" s="30" t="s">
        <v>181</v>
      </c>
      <c r="FE119" t="s">
        <v>657</v>
      </c>
      <c r="FF119">
        <v>2</v>
      </c>
      <c r="FG119" t="s">
        <v>181</v>
      </c>
      <c r="FH119" t="s">
        <v>197</v>
      </c>
      <c r="FI119" t="s">
        <v>197</v>
      </c>
      <c r="FJ119" t="s">
        <v>181</v>
      </c>
      <c r="FK119" t="s">
        <v>181</v>
      </c>
      <c r="FL119" t="s">
        <v>181</v>
      </c>
      <c r="FM119" t="s">
        <v>181</v>
      </c>
      <c r="FN119" t="s">
        <v>181</v>
      </c>
      <c r="FO119" t="s">
        <v>181</v>
      </c>
      <c r="FP119" t="s">
        <v>181</v>
      </c>
      <c r="FQ119" t="s">
        <v>181</v>
      </c>
      <c r="FR119">
        <v>13</v>
      </c>
      <c r="FS119" t="s">
        <v>199</v>
      </c>
      <c r="FT119" s="30" t="s">
        <v>181</v>
      </c>
      <c r="FU119">
        <f t="shared" si="39"/>
        <v>0</v>
      </c>
      <c r="FV119">
        <f t="shared" si="40"/>
        <v>0</v>
      </c>
    </row>
    <row r="120" spans="1:178" ht="15.5" x14ac:dyDescent="0.35">
      <c r="A120" s="26">
        <v>2937</v>
      </c>
      <c r="B120" t="s">
        <v>178</v>
      </c>
      <c r="C120" t="s">
        <v>179</v>
      </c>
      <c r="D120" s="28">
        <v>61.344444444444441</v>
      </c>
      <c r="E120" s="28">
        <v>1</v>
      </c>
      <c r="F120">
        <v>61</v>
      </c>
      <c r="G120">
        <v>160</v>
      </c>
      <c r="H120" s="28">
        <f t="shared" si="24"/>
        <v>23.828125</v>
      </c>
      <c r="I120" s="29">
        <f t="shared" si="25"/>
        <v>1.6334975632722233</v>
      </c>
      <c r="J120" s="30">
        <v>2.6</v>
      </c>
      <c r="K120">
        <v>137</v>
      </c>
      <c r="L120" t="s">
        <v>180</v>
      </c>
      <c r="M120" s="29">
        <v>0.98</v>
      </c>
      <c r="N120" s="30">
        <v>5.0999999999999996</v>
      </c>
      <c r="O120" s="29">
        <v>1.7</v>
      </c>
      <c r="P120">
        <f t="shared" si="26"/>
        <v>1</v>
      </c>
      <c r="Q120">
        <f t="shared" si="26"/>
        <v>5.0999999999999996</v>
      </c>
      <c r="R120">
        <f t="shared" si="26"/>
        <v>1.7</v>
      </c>
      <c r="S120" s="31">
        <f t="shared" si="50"/>
        <v>19</v>
      </c>
      <c r="T120" t="s">
        <v>181</v>
      </c>
      <c r="U120" t="s">
        <v>181</v>
      </c>
      <c r="V120" t="s">
        <v>182</v>
      </c>
      <c r="W120" t="s">
        <v>181</v>
      </c>
      <c r="X120" t="s">
        <v>181</v>
      </c>
      <c r="Y120" t="s">
        <v>183</v>
      </c>
      <c r="Z120" t="s">
        <v>181</v>
      </c>
      <c r="AA120" t="s">
        <v>181</v>
      </c>
      <c r="AB120" t="s">
        <v>181</v>
      </c>
      <c r="AC120">
        <v>0</v>
      </c>
      <c r="AD120" s="32">
        <v>43222</v>
      </c>
      <c r="AE120">
        <v>430</v>
      </c>
      <c r="AG120">
        <v>1</v>
      </c>
      <c r="AH120" s="27">
        <v>42802</v>
      </c>
      <c r="AI120" s="33">
        <v>10</v>
      </c>
      <c r="AJ120" s="27" t="s">
        <v>359</v>
      </c>
      <c r="AK120" t="s">
        <v>658</v>
      </c>
      <c r="AL120" t="s">
        <v>181</v>
      </c>
      <c r="AM120" t="s">
        <v>181</v>
      </c>
      <c r="AN120" t="s">
        <v>184</v>
      </c>
      <c r="AO120" t="s">
        <v>181</v>
      </c>
      <c r="AP120" t="s">
        <v>181</v>
      </c>
      <c r="AQ120" t="s">
        <v>181</v>
      </c>
      <c r="AR120" t="s">
        <v>181</v>
      </c>
      <c r="AS120" t="s">
        <v>181</v>
      </c>
      <c r="AT120" t="s">
        <v>181</v>
      </c>
      <c r="AU120" t="s">
        <v>181</v>
      </c>
      <c r="AV120" t="s">
        <v>181</v>
      </c>
      <c r="AW120" s="27">
        <v>17569</v>
      </c>
      <c r="AX120" s="28">
        <v>69.055555555555557</v>
      </c>
      <c r="AY120" s="28" t="s">
        <v>185</v>
      </c>
      <c r="AZ120" s="28" t="s">
        <v>186</v>
      </c>
      <c r="BA120" s="28" t="s">
        <v>178</v>
      </c>
      <c r="BB120" s="28" t="s">
        <v>187</v>
      </c>
      <c r="BC120" s="28" t="s">
        <v>179</v>
      </c>
      <c r="BD120" s="28" t="s">
        <v>188</v>
      </c>
      <c r="BE120" s="28" t="s">
        <v>189</v>
      </c>
      <c r="BF120" t="s">
        <v>190</v>
      </c>
      <c r="BG120" s="28" t="s">
        <v>181</v>
      </c>
      <c r="BH120" s="28" t="s">
        <v>190</v>
      </c>
      <c r="BI120">
        <v>58</v>
      </c>
      <c r="BJ120">
        <v>160</v>
      </c>
      <c r="BK120" s="28">
        <f t="shared" si="27"/>
        <v>22.65625</v>
      </c>
      <c r="BL120" s="29">
        <f t="shared" si="28"/>
        <v>1.5988591561979177</v>
      </c>
      <c r="BM120">
        <v>146</v>
      </c>
      <c r="BN120" s="29">
        <v>0.8</v>
      </c>
      <c r="BO120">
        <v>1</v>
      </c>
      <c r="BP120" t="s">
        <v>181</v>
      </c>
      <c r="BQ120">
        <v>0</v>
      </c>
      <c r="BR120" t="s">
        <v>184</v>
      </c>
      <c r="BS120" t="s">
        <v>191</v>
      </c>
      <c r="BT120">
        <v>15</v>
      </c>
      <c r="BU120">
        <v>50</v>
      </c>
      <c r="BV120" t="s">
        <v>203</v>
      </c>
      <c r="BW120">
        <v>10</v>
      </c>
      <c r="BX120">
        <v>0</v>
      </c>
      <c r="BY120" t="s">
        <v>659</v>
      </c>
      <c r="BZ120" t="s">
        <v>181</v>
      </c>
      <c r="CA120" t="s">
        <v>205</v>
      </c>
      <c r="CB120">
        <v>0</v>
      </c>
      <c r="CC120">
        <v>0</v>
      </c>
      <c r="CD120">
        <f t="shared" si="29"/>
        <v>1312</v>
      </c>
      <c r="CE120">
        <f>SUM((IF(D120&lt;40.1,0,(IF(D120&gt;60,3,1)))),(IF(S120&lt;15.1,0,IF(15&lt;S120&lt;25.1,6,IF(25&lt;S120&lt;35.1,11,16)))),(IF(E120=1,0,5)),(IF(CQ120&lt;601,0,1)),(IF(AX120&lt;40.1,0,(IF(AX120&gt;60,2,1)))))</f>
        <v>21</v>
      </c>
      <c r="CF120">
        <f>(IF(AX120&gt;70,3,0))+(IF(10&lt;AX120&lt;20,-2,0))+(IF(BD120="Cerebrovascular",2,0))+(IF(BN120&gt;1.5,2,0))+(IF(CQ120&lt;360,-3,0))+(IF(D120&gt;70,4,0))+(IF(H120&gt;35,2,0))+(IF(E120=2,9,0))+(IF(E120=3,14,0))+(IF(T120="yes",2,0))+(IF(J120&lt;2,2,0))+(IF(U120="yes",3,0))+(IF(V120="hospital",3,0))+(IF(V120="ICU",6,0))+(IF(S120&gt;29,4,0))+(IF(W120="yes",9,0))+(IF(X120="yes",2,0))+(IF(AA120="yes",5,0))+(IF(AB120="yes",6,0))+(IF(Z120="yes",3,0))</f>
        <v>2</v>
      </c>
      <c r="CG120" s="29">
        <f>EXP((IF(39&lt;AX120&lt;50,0.154,0))+(IF(49&lt;AX120&lt;60,0.274,0))+(IF(59&lt;AX120&lt;70,0.424,0))+(IF(AX120&gt;69,0.501,0))+(IF(BD120="anoxia",0.079,0))+(IF(BD120="Cerebrovascular",0.145,0))+(IF(BD120="other",0.184,0))+(IF(BB120="African",0.176,0))+(IF(BB120="Other",0.126,0))+(IF(AY120="DCD",0.411,0))+(IF(AZ120="other",0.422,0))+(0.066*((170-BJ120)/10)+(IF(BE120="regional",0.105,0.244))+(0.01*(CQ120/60))))</f>
        <v>2.4189494475536986</v>
      </c>
      <c r="CH120">
        <v>51</v>
      </c>
      <c r="CI120">
        <v>8</v>
      </c>
      <c r="CJ120">
        <v>197</v>
      </c>
      <c r="CK120">
        <v>123</v>
      </c>
      <c r="CL120">
        <v>4</v>
      </c>
      <c r="CM120">
        <v>15</v>
      </c>
      <c r="CN120">
        <v>21</v>
      </c>
      <c r="CO120" t="s">
        <v>196</v>
      </c>
      <c r="CP120">
        <v>25</v>
      </c>
      <c r="CQ120" s="28">
        <f t="shared" si="46"/>
        <v>398</v>
      </c>
      <c r="CR120">
        <f t="shared" si="30"/>
        <v>21</v>
      </c>
      <c r="CS120">
        <f t="shared" si="31"/>
        <v>72</v>
      </c>
      <c r="CT120">
        <f t="shared" si="32"/>
        <v>419</v>
      </c>
      <c r="CU120">
        <v>2250</v>
      </c>
      <c r="CV120">
        <v>4000</v>
      </c>
      <c r="CW120">
        <v>12000</v>
      </c>
      <c r="CX120">
        <v>1500</v>
      </c>
      <c r="CY120">
        <v>495</v>
      </c>
      <c r="CZ120">
        <v>4.8</v>
      </c>
      <c r="DA120">
        <v>31</v>
      </c>
      <c r="DB120" s="26">
        <v>67</v>
      </c>
      <c r="DC120" s="26">
        <v>43</v>
      </c>
      <c r="DD120" s="28">
        <f t="shared" si="33"/>
        <v>35.820895522388057</v>
      </c>
      <c r="DF120" t="str">
        <f t="shared" si="34"/>
        <v>yes</v>
      </c>
      <c r="DG120" t="s">
        <v>660</v>
      </c>
      <c r="DH120">
        <v>8.6999999999999993</v>
      </c>
      <c r="DI120">
        <v>9.6999999999999993</v>
      </c>
      <c r="DJ120">
        <v>0.5</v>
      </c>
      <c r="DK120">
        <v>7.8</v>
      </c>
      <c r="DL120">
        <v>8.1999999999999993</v>
      </c>
      <c r="DM120">
        <v>10.1</v>
      </c>
      <c r="DN120">
        <v>16.2</v>
      </c>
      <c r="DO120">
        <v>1130</v>
      </c>
      <c r="DP120" s="29">
        <f>((DO120/1000)*100)/F120</f>
        <v>1.8524590163934425</v>
      </c>
      <c r="DQ120">
        <v>5041</v>
      </c>
      <c r="DR120">
        <v>5006</v>
      </c>
      <c r="DS120">
        <v>10.199999999999999</v>
      </c>
      <c r="DT120">
        <v>1.5</v>
      </c>
      <c r="DU120" s="41">
        <v>1.5</v>
      </c>
      <c r="DV120" s="41">
        <v>1.51</v>
      </c>
      <c r="DW120" t="str">
        <f t="shared" si="35"/>
        <v>yes</v>
      </c>
      <c r="DX120" t="str">
        <f t="shared" si="49"/>
        <v>severe</v>
      </c>
      <c r="DY120" t="str">
        <f>IF(OR(DV120&gt;M120*2.9, DV120 &gt; 3.9, FD120="yes"), "3", IF(DV120&gt;M120*1.9, "2", IF(OR(DV120&gt;M120*1.4, DV120&gt;(M120+0.2)), "1", "no")))</f>
        <v>1</v>
      </c>
      <c r="DZ120" t="s">
        <v>181</v>
      </c>
      <c r="EA120" t="s">
        <v>197</v>
      </c>
      <c r="EB120" t="s">
        <v>184</v>
      </c>
      <c r="EC120">
        <v>1000</v>
      </c>
      <c r="ED120" t="s">
        <v>198</v>
      </c>
      <c r="EE120" t="b">
        <v>0</v>
      </c>
      <c r="EF120">
        <v>5.8</v>
      </c>
      <c r="EG120">
        <v>7.4</v>
      </c>
      <c r="EH120">
        <v>10.9</v>
      </c>
      <c r="EI120">
        <v>7.2</v>
      </c>
      <c r="EJ120">
        <v>8.1</v>
      </c>
      <c r="EK120">
        <v>9.5</v>
      </c>
      <c r="EL120">
        <v>5.8</v>
      </c>
      <c r="EM120" t="b">
        <v>0</v>
      </c>
      <c r="EN120" t="b">
        <v>0</v>
      </c>
      <c r="EO120" t="b">
        <v>0</v>
      </c>
      <c r="EP120" t="b">
        <v>0</v>
      </c>
      <c r="EQ120" t="b">
        <v>0</v>
      </c>
      <c r="ER120" t="b">
        <v>0</v>
      </c>
      <c r="ES120" s="30">
        <f t="shared" si="36"/>
        <v>8.15</v>
      </c>
      <c r="ET120" s="30">
        <f t="shared" si="37"/>
        <v>7.8142857142857141</v>
      </c>
      <c r="EU120" s="30">
        <f t="shared" si="38"/>
        <v>7.8142857142857141</v>
      </c>
      <c r="EV120" s="30" t="s">
        <v>181</v>
      </c>
      <c r="EW120" t="s">
        <v>197</v>
      </c>
      <c r="EX120" t="s">
        <v>197</v>
      </c>
      <c r="EY120" s="30" t="s">
        <v>197</v>
      </c>
      <c r="EZ120" s="30" t="s">
        <v>181</v>
      </c>
      <c r="FA120" s="30" t="s">
        <v>184</v>
      </c>
      <c r="FB120" s="34" t="s">
        <v>217</v>
      </c>
      <c r="FC120" s="30" t="s">
        <v>184</v>
      </c>
      <c r="FD120" s="30" t="s">
        <v>181</v>
      </c>
      <c r="FE120" s="30" t="s">
        <v>661</v>
      </c>
      <c r="FF120">
        <v>4</v>
      </c>
      <c r="FG120" s="30" t="s">
        <v>184</v>
      </c>
      <c r="FH120">
        <v>10</v>
      </c>
      <c r="FI120">
        <v>4</v>
      </c>
      <c r="FJ120" s="30" t="s">
        <v>184</v>
      </c>
      <c r="FK120" s="30" t="s">
        <v>184</v>
      </c>
      <c r="FL120" s="30" t="s">
        <v>181</v>
      </c>
      <c r="FM120" s="30" t="s">
        <v>624</v>
      </c>
      <c r="FN120" s="30" t="s">
        <v>181</v>
      </c>
      <c r="FO120" s="30" t="s">
        <v>181</v>
      </c>
      <c r="FP120" s="30" t="s">
        <v>181</v>
      </c>
      <c r="FQ120" s="30" t="s">
        <v>181</v>
      </c>
      <c r="FR120">
        <v>28</v>
      </c>
      <c r="FS120" s="30" t="s">
        <v>219</v>
      </c>
      <c r="FT120" s="30" t="s">
        <v>181</v>
      </c>
      <c r="FU120">
        <f t="shared" si="39"/>
        <v>1</v>
      </c>
      <c r="FV120">
        <f t="shared" si="40"/>
        <v>1</v>
      </c>
    </row>
    <row r="121" spans="1:178" ht="15.5" x14ac:dyDescent="0.35">
      <c r="A121" s="26">
        <v>2938</v>
      </c>
      <c r="B121" t="s">
        <v>200</v>
      </c>
      <c r="C121" t="s">
        <v>201</v>
      </c>
      <c r="D121" s="28">
        <v>64.275000000000006</v>
      </c>
      <c r="E121" s="28">
        <v>1</v>
      </c>
      <c r="F121">
        <v>54</v>
      </c>
      <c r="G121">
        <v>162</v>
      </c>
      <c r="H121" s="28">
        <f t="shared" si="24"/>
        <v>20.5761316872428</v>
      </c>
      <c r="I121" s="29">
        <f t="shared" si="25"/>
        <v>1.565063838996255</v>
      </c>
      <c r="J121" s="30">
        <v>3.1</v>
      </c>
      <c r="K121">
        <v>131</v>
      </c>
      <c r="L121" t="s">
        <v>190</v>
      </c>
      <c r="M121" s="29">
        <v>1.02</v>
      </c>
      <c r="N121" s="30">
        <v>4.2</v>
      </c>
      <c r="O121" s="29">
        <v>1.4</v>
      </c>
      <c r="P121">
        <f t="shared" si="26"/>
        <v>1.02</v>
      </c>
      <c r="Q121">
        <f t="shared" si="26"/>
        <v>4.2</v>
      </c>
      <c r="R121">
        <f t="shared" si="26"/>
        <v>1.4</v>
      </c>
      <c r="S121" s="31">
        <f t="shared" si="50"/>
        <v>16</v>
      </c>
      <c r="T121" t="s">
        <v>181</v>
      </c>
      <c r="U121" t="s">
        <v>181</v>
      </c>
      <c r="V121" t="s">
        <v>182</v>
      </c>
      <c r="W121" t="s">
        <v>181</v>
      </c>
      <c r="X121" t="s">
        <v>181</v>
      </c>
      <c r="Y121" t="s">
        <v>183</v>
      </c>
      <c r="Z121" t="s">
        <v>184</v>
      </c>
      <c r="AA121" t="s">
        <v>181</v>
      </c>
      <c r="AB121" t="s">
        <v>181</v>
      </c>
      <c r="AC121">
        <v>0</v>
      </c>
      <c r="AD121" s="32">
        <v>43171</v>
      </c>
      <c r="AE121">
        <v>379</v>
      </c>
      <c r="AG121">
        <v>0</v>
      </c>
      <c r="AH121" s="27">
        <v>43171</v>
      </c>
      <c r="AI121" s="33">
        <v>379</v>
      </c>
      <c r="AJ121" s="27"/>
      <c r="AK121" t="s">
        <v>41</v>
      </c>
      <c r="AL121" t="s">
        <v>181</v>
      </c>
      <c r="AM121" t="s">
        <v>181</v>
      </c>
      <c r="AN121" t="s">
        <v>181</v>
      </c>
      <c r="AO121" t="s">
        <v>181</v>
      </c>
      <c r="AP121" t="s">
        <v>184</v>
      </c>
      <c r="AQ121" t="s">
        <v>181</v>
      </c>
      <c r="AR121" t="s">
        <v>181</v>
      </c>
      <c r="AS121" t="s">
        <v>181</v>
      </c>
      <c r="AT121" t="s">
        <v>181</v>
      </c>
      <c r="AU121" t="s">
        <v>181</v>
      </c>
      <c r="AV121" t="s">
        <v>181</v>
      </c>
      <c r="AW121" s="27">
        <v>12785</v>
      </c>
      <c r="AX121" s="28">
        <v>82.152777777777771</v>
      </c>
      <c r="AY121" s="28" t="s">
        <v>185</v>
      </c>
      <c r="AZ121" s="28" t="s">
        <v>186</v>
      </c>
      <c r="BA121" s="28" t="s">
        <v>178</v>
      </c>
      <c r="BB121" s="28" t="s">
        <v>187</v>
      </c>
      <c r="BC121" s="28" t="s">
        <v>201</v>
      </c>
      <c r="BD121" s="28" t="s">
        <v>220</v>
      </c>
      <c r="BE121" s="28" t="s">
        <v>189</v>
      </c>
      <c r="BF121" t="s">
        <v>190</v>
      </c>
      <c r="BG121" s="28" t="s">
        <v>181</v>
      </c>
      <c r="BH121" s="28" t="s">
        <v>180</v>
      </c>
      <c r="BI121">
        <v>60</v>
      </c>
      <c r="BJ121">
        <v>160</v>
      </c>
      <c r="BK121" s="28">
        <f t="shared" si="27"/>
        <v>23.4375</v>
      </c>
      <c r="BL121" s="29">
        <f t="shared" si="28"/>
        <v>1.622062531435754</v>
      </c>
      <c r="BM121">
        <v>140</v>
      </c>
      <c r="BN121" s="29">
        <v>1.25</v>
      </c>
      <c r="BO121">
        <v>1</v>
      </c>
      <c r="BP121" t="s">
        <v>181</v>
      </c>
      <c r="BQ121">
        <v>0</v>
      </c>
      <c r="BR121" t="s">
        <v>184</v>
      </c>
      <c r="BS121" t="s">
        <v>191</v>
      </c>
      <c r="BT121">
        <v>0</v>
      </c>
      <c r="BU121">
        <v>0</v>
      </c>
      <c r="BV121" t="s">
        <v>192</v>
      </c>
      <c r="BW121">
        <v>10</v>
      </c>
      <c r="BX121">
        <v>0</v>
      </c>
      <c r="BY121" t="s">
        <v>662</v>
      </c>
      <c r="BZ121" t="s">
        <v>663</v>
      </c>
      <c r="CA121" t="s">
        <v>205</v>
      </c>
      <c r="CB121">
        <v>0</v>
      </c>
      <c r="CC121">
        <v>0</v>
      </c>
      <c r="CD121">
        <f t="shared" si="29"/>
        <v>1314</v>
      </c>
      <c r="CE121">
        <f>SUM((IF(D121&lt;40.1,0,(IF(D121&gt;60,3,1)))),(IF(S121&lt;15.1,0,IF(15&lt;S121&lt;25.1,6,IF(25&lt;S121&lt;35.1,11,16)))),(IF(E121=1,0,5)),(IF(CQ121&lt;601,0,1)),(IF(AX121&lt;40.1,0,(IF(AX121&gt;60,2,1)))))</f>
        <v>21</v>
      </c>
      <c r="CF121">
        <f>(IF(AX121&gt;70,3,0))+(IF(10&lt;AX121&lt;20,-2,0))+(IF(BD121="Cerebrovascular",2,0))+(IF(BN121&gt;1.5,2,0))+(IF(CQ121&lt;360,-3,0))+(IF(D121&gt;70,4,0))+(IF(H121&gt;35,2,0))+(IF(E121=2,9,0))+(IF(E121=3,14,0))+(IF(T121="yes",2,0))+(IF(J121&lt;2,2,0))+(IF(U121="yes",3,0))+(IF(V121="hospital",3,0))+(IF(V121="ICU",6,0))+(IF(S121&gt;29,4,0))+(IF(W121="yes",9,0))+(IF(X121="yes",2,0))+(IF(AA121="yes",5,0))+(IF(AB121="yes",6,0))+(IF(Z121="yes",3,0))</f>
        <v>6</v>
      </c>
      <c r="CG121" s="29">
        <f>EXP((IF(39&lt;AX121&lt;50,0.154,0))+(IF(49&lt;AX121&lt;60,0.274,0))+(IF(59&lt;AX121&lt;70,0.424,0))+(IF(AX121&gt;69,0.501,0))+(IF(BD121="anoxia",0.079,0))+(IF(BD121="Cerebrovascular",0.145,0))+(IF(BD121="other",0.184,0))+(IF(BB121="African",0.176,0))+(IF(BB121="Other",0.126,0))+(IF(AY121="DCD",0.411,0))+(IF(AZ121="other",0.422,0))+(0.066*((170-BJ121)/10)+(IF(BE121="regional",0.105,0.244))+(0.01*(CQ121/60))))</f>
        <v>2.098731959062448</v>
      </c>
      <c r="CH121">
        <v>36</v>
      </c>
      <c r="CI121">
        <v>13</v>
      </c>
      <c r="CJ121">
        <v>219</v>
      </c>
      <c r="CK121">
        <v>123</v>
      </c>
      <c r="CL121">
        <v>10</v>
      </c>
      <c r="CM121">
        <v>15</v>
      </c>
      <c r="CN121">
        <v>29</v>
      </c>
      <c r="CO121" t="s">
        <v>196</v>
      </c>
      <c r="CP121">
        <v>47</v>
      </c>
      <c r="CQ121" s="28">
        <f t="shared" si="46"/>
        <v>416</v>
      </c>
      <c r="CR121">
        <f t="shared" si="30"/>
        <v>29</v>
      </c>
      <c r="CS121">
        <f t="shared" si="31"/>
        <v>65</v>
      </c>
      <c r="CT121">
        <f t="shared" si="32"/>
        <v>445</v>
      </c>
      <c r="CU121">
        <v>1250</v>
      </c>
      <c r="CV121">
        <v>1500</v>
      </c>
      <c r="CW121">
        <v>1500</v>
      </c>
      <c r="CX121">
        <v>0</v>
      </c>
      <c r="CY121">
        <v>331</v>
      </c>
      <c r="CZ121">
        <v>4.5</v>
      </c>
      <c r="DA121">
        <v>9</v>
      </c>
      <c r="DB121" s="26">
        <v>78</v>
      </c>
      <c r="DC121" s="26">
        <v>77</v>
      </c>
      <c r="DD121" s="28">
        <f t="shared" si="33"/>
        <v>1.2820512820512846</v>
      </c>
      <c r="DF121" t="str">
        <f t="shared" si="34"/>
        <v>no</v>
      </c>
      <c r="DG121" t="s">
        <v>181</v>
      </c>
      <c r="DH121" t="s">
        <v>197</v>
      </c>
      <c r="DI121" t="s">
        <v>197</v>
      </c>
      <c r="DJ121">
        <v>1.2</v>
      </c>
      <c r="DK121">
        <v>9.5</v>
      </c>
      <c r="DL121">
        <v>7.3</v>
      </c>
      <c r="DM121">
        <v>8.4</v>
      </c>
      <c r="DN121">
        <v>22.2</v>
      </c>
      <c r="DO121">
        <v>1140</v>
      </c>
      <c r="DP121" s="29">
        <f>((DO121/1000)*100)/F121</f>
        <v>2.1111111111111107</v>
      </c>
      <c r="DQ121">
        <v>2040</v>
      </c>
      <c r="DR121">
        <v>523</v>
      </c>
      <c r="DS121">
        <v>4.7</v>
      </c>
      <c r="DT121">
        <v>1.02</v>
      </c>
      <c r="DU121" s="41">
        <v>1.71</v>
      </c>
      <c r="DV121" s="41">
        <v>1.95</v>
      </c>
      <c r="DW121" t="str">
        <f t="shared" si="35"/>
        <v>yes</v>
      </c>
      <c r="DX121" t="str">
        <f t="shared" si="49"/>
        <v>mild</v>
      </c>
      <c r="DY121" t="str">
        <f>IF(OR(DV121&gt;M121*2.9, DV121 &gt; 3.9, FD121="yes"), "3", IF(DV121&gt;M121*1.9, "2", IF(OR(DV121&gt;M121*1.4, DV121&gt;(M121+0.2)), "1", "no")))</f>
        <v>2</v>
      </c>
      <c r="DZ121" t="s">
        <v>181</v>
      </c>
      <c r="EA121" t="s">
        <v>197</v>
      </c>
      <c r="EB121" t="s">
        <v>184</v>
      </c>
      <c r="EC121">
        <v>1000</v>
      </c>
      <c r="ED121" t="s">
        <v>198</v>
      </c>
      <c r="EE121" t="b">
        <v>0</v>
      </c>
      <c r="EF121">
        <v>7.3</v>
      </c>
      <c r="EG121">
        <v>7.9</v>
      </c>
      <c r="EH121">
        <v>10.8</v>
      </c>
      <c r="EI121">
        <v>11.4</v>
      </c>
      <c r="EJ121">
        <v>10</v>
      </c>
      <c r="EK121">
        <v>10.3</v>
      </c>
      <c r="EL121">
        <v>4.3</v>
      </c>
      <c r="EM121">
        <v>2.4</v>
      </c>
      <c r="EN121" t="b">
        <v>0</v>
      </c>
      <c r="EO121" t="b">
        <v>0</v>
      </c>
      <c r="EP121" t="b">
        <v>0</v>
      </c>
      <c r="EQ121" t="b">
        <v>0</v>
      </c>
      <c r="ER121" t="b">
        <v>0</v>
      </c>
      <c r="ES121" s="30">
        <f t="shared" si="36"/>
        <v>9.6166666666666671</v>
      </c>
      <c r="ET121" s="30">
        <f t="shared" si="37"/>
        <v>8.0500000000000007</v>
      </c>
      <c r="EU121" s="30">
        <f t="shared" si="38"/>
        <v>8.0500000000000007</v>
      </c>
      <c r="EV121" s="30" t="s">
        <v>181</v>
      </c>
      <c r="EW121" t="s">
        <v>197</v>
      </c>
      <c r="EX121" t="s">
        <v>197</v>
      </c>
      <c r="EY121" s="30" t="s">
        <v>197</v>
      </c>
      <c r="EZ121" t="s">
        <v>181</v>
      </c>
      <c r="FA121" t="s">
        <v>184</v>
      </c>
      <c r="FB121" s="34" t="s">
        <v>237</v>
      </c>
      <c r="FC121" t="s">
        <v>184</v>
      </c>
      <c r="FD121" s="30" t="s">
        <v>181</v>
      </c>
      <c r="FE121" t="s">
        <v>664</v>
      </c>
      <c r="FF121">
        <v>4</v>
      </c>
      <c r="FG121" t="s">
        <v>181</v>
      </c>
      <c r="FH121" t="s">
        <v>197</v>
      </c>
      <c r="FI121" t="s">
        <v>197</v>
      </c>
      <c r="FJ121" t="s">
        <v>181</v>
      </c>
      <c r="FK121" t="s">
        <v>181</v>
      </c>
      <c r="FL121" t="s">
        <v>181</v>
      </c>
      <c r="FM121" t="s">
        <v>181</v>
      </c>
      <c r="FN121" t="s">
        <v>181</v>
      </c>
      <c r="FO121" t="s">
        <v>181</v>
      </c>
      <c r="FP121" t="s">
        <v>181</v>
      </c>
      <c r="FQ121" t="s">
        <v>181</v>
      </c>
      <c r="FR121">
        <v>13</v>
      </c>
      <c r="FS121" t="s">
        <v>219</v>
      </c>
      <c r="FT121" t="s">
        <v>184</v>
      </c>
      <c r="FU121">
        <f t="shared" si="39"/>
        <v>0</v>
      </c>
      <c r="FV121">
        <f t="shared" si="40"/>
        <v>1</v>
      </c>
    </row>
    <row r="122" spans="1:178" ht="15.5" x14ac:dyDescent="0.35">
      <c r="A122" s="26">
        <v>2939</v>
      </c>
      <c r="B122" t="s">
        <v>200</v>
      </c>
      <c r="C122" t="s">
        <v>201</v>
      </c>
      <c r="D122" s="28">
        <v>51.147222222222226</v>
      </c>
      <c r="E122" s="28">
        <v>1</v>
      </c>
      <c r="F122">
        <v>85</v>
      </c>
      <c r="G122">
        <v>176</v>
      </c>
      <c r="H122" s="28">
        <f t="shared" si="24"/>
        <v>27.440599173553718</v>
      </c>
      <c r="I122" s="29">
        <f t="shared" si="25"/>
        <v>2.0154222613539212</v>
      </c>
      <c r="J122" s="30">
        <v>2.9</v>
      </c>
      <c r="K122">
        <v>134</v>
      </c>
      <c r="L122" t="s">
        <v>180</v>
      </c>
      <c r="M122" s="29">
        <v>0.6</v>
      </c>
      <c r="N122" s="30">
        <v>3.8</v>
      </c>
      <c r="O122" s="29">
        <v>1.55</v>
      </c>
      <c r="P122">
        <f t="shared" si="26"/>
        <v>1</v>
      </c>
      <c r="Q122">
        <f t="shared" si="26"/>
        <v>3.8</v>
      </c>
      <c r="R122">
        <f t="shared" si="26"/>
        <v>1.55</v>
      </c>
      <c r="S122" s="31">
        <f t="shared" si="50"/>
        <v>16</v>
      </c>
      <c r="T122" t="s">
        <v>181</v>
      </c>
      <c r="U122" t="s">
        <v>181</v>
      </c>
      <c r="V122" t="s">
        <v>182</v>
      </c>
      <c r="W122" t="s">
        <v>181</v>
      </c>
      <c r="X122" t="s">
        <v>181</v>
      </c>
      <c r="Y122" t="s">
        <v>183</v>
      </c>
      <c r="Z122" t="s">
        <v>184</v>
      </c>
      <c r="AA122" t="s">
        <v>181</v>
      </c>
      <c r="AB122" t="s">
        <v>181</v>
      </c>
      <c r="AC122">
        <v>0</v>
      </c>
      <c r="AD122" s="27">
        <v>43193</v>
      </c>
      <c r="AE122">
        <v>398</v>
      </c>
      <c r="AG122">
        <v>0</v>
      </c>
      <c r="AH122" s="27">
        <v>43193</v>
      </c>
      <c r="AI122" s="33">
        <v>398</v>
      </c>
      <c r="AJ122" s="27"/>
      <c r="AK122" t="s">
        <v>224</v>
      </c>
      <c r="AL122" t="s">
        <v>184</v>
      </c>
      <c r="AM122" t="s">
        <v>184</v>
      </c>
      <c r="AN122" t="s">
        <v>181</v>
      </c>
      <c r="AO122" t="s">
        <v>181</v>
      </c>
      <c r="AP122" t="s">
        <v>184</v>
      </c>
      <c r="AQ122" t="s">
        <v>181</v>
      </c>
      <c r="AR122" t="s">
        <v>181</v>
      </c>
      <c r="AS122" t="s">
        <v>181</v>
      </c>
      <c r="AT122" t="s">
        <v>181</v>
      </c>
      <c r="AU122" t="s">
        <v>181</v>
      </c>
      <c r="AV122" t="s">
        <v>181</v>
      </c>
      <c r="AW122" s="27">
        <v>34347</v>
      </c>
      <c r="AX122" s="28">
        <v>23.133333333333333</v>
      </c>
      <c r="AY122" s="28" t="s">
        <v>185</v>
      </c>
      <c r="AZ122" s="28" t="s">
        <v>186</v>
      </c>
      <c r="BA122" s="28" t="s">
        <v>200</v>
      </c>
      <c r="BB122" s="28" t="s">
        <v>187</v>
      </c>
      <c r="BC122" s="28" t="s">
        <v>201</v>
      </c>
      <c r="BD122" s="28" t="s">
        <v>220</v>
      </c>
      <c r="BE122" s="28" t="s">
        <v>189</v>
      </c>
      <c r="BF122" t="s">
        <v>190</v>
      </c>
      <c r="BG122" s="28" t="s">
        <v>181</v>
      </c>
      <c r="BH122" s="28" t="s">
        <v>190</v>
      </c>
      <c r="BI122">
        <v>75</v>
      </c>
      <c r="BJ122">
        <v>180</v>
      </c>
      <c r="BK122" s="28">
        <f t="shared" si="27"/>
        <v>23.148148148148149</v>
      </c>
      <c r="BL122" s="29">
        <f t="shared" si="28"/>
        <v>1.9424056238059444</v>
      </c>
      <c r="BM122">
        <v>149</v>
      </c>
      <c r="BN122" s="29">
        <v>0.8</v>
      </c>
      <c r="BO122">
        <v>1</v>
      </c>
      <c r="BP122" t="s">
        <v>181</v>
      </c>
      <c r="BQ122">
        <v>0</v>
      </c>
      <c r="BR122" t="s">
        <v>184</v>
      </c>
      <c r="BS122" t="s">
        <v>191</v>
      </c>
      <c r="BT122">
        <v>0</v>
      </c>
      <c r="BU122">
        <v>0</v>
      </c>
      <c r="BV122" t="s">
        <v>192</v>
      </c>
      <c r="BW122">
        <v>10</v>
      </c>
      <c r="BX122">
        <v>0</v>
      </c>
      <c r="BY122" t="s">
        <v>665</v>
      </c>
      <c r="BZ122" t="s">
        <v>194</v>
      </c>
      <c r="CA122" t="s">
        <v>205</v>
      </c>
      <c r="CB122">
        <v>0</v>
      </c>
      <c r="CC122">
        <v>0</v>
      </c>
      <c r="CD122">
        <f t="shared" si="29"/>
        <v>370</v>
      </c>
      <c r="CE122">
        <f>SUM((IF(D122&lt;40.1,0,(IF(D122&gt;60,3,1)))),(IF(S122&lt;15.1,0,IF(15&lt;S122&lt;25.1,6,IF(25&lt;S122&lt;35.1,11,16)))),(IF(E122=1,0,5)),(IF(CQ122&lt;601,0,1)),(IF(AX122&lt;40.1,0,(IF(AX122&gt;60,2,1)))))</f>
        <v>17</v>
      </c>
      <c r="CF122">
        <f>(IF(AX122&gt;70,3,0))+(IF(10&lt;AX122&lt;20,-2,0))+(IF(BD122="Cerebrovascular",2,0))+(IF(BN122&gt;1.5,2,0))+(IF(CQ122&lt;360,-3,0))+(IF(D122&gt;70,4,0))+(IF(H122&gt;35,2,0))+(IF(E122=2,9,0))+(IF(E122=3,14,0))+(IF(T122="yes",2,0))+(IF(J122&lt;2,2,0))+(IF(U122="yes",3,0))+(IF(V122="hospital",3,0))+(IF(V122="ICU",6,0))+(IF(S122&gt;29,4,0))+(IF(W122="yes",9,0))+(IF(X122="yes",2,0))+(IF(AA122="yes",5,0))+(IF(AB122="yes",6,0))+(IF(Z122="yes",3,0))</f>
        <v>3</v>
      </c>
      <c r="CG122" s="29">
        <f>EXP((IF(39&lt;AX122&lt;50,0.154,0))+(IF(49&lt;AX122&lt;60,0.274,0))+(IF(59&lt;AX122&lt;70,0.424,0))+(IF(AX122&gt;69,0.501,0))+(IF(BD122="anoxia",0.079,0))+(IF(BD122="Cerebrovascular",0.145,0))+(IF(BD122="other",0.184,0))+(IF(BB122="African",0.176,0))+(IF(BB122="Other",0.126,0))+(IF(AY122="DCD",0.411,0))+(IF(AZ122="other",0.422,0))+(0.066*((170-BJ122)/10)+(IF(BE122="regional",0.105,0.244))+(0.01*(CQ122/60))))</f>
        <v>1.1088609678020651</v>
      </c>
      <c r="CH122">
        <v>52</v>
      </c>
      <c r="CI122">
        <v>15</v>
      </c>
      <c r="CJ122">
        <v>80</v>
      </c>
      <c r="CK122">
        <v>102</v>
      </c>
      <c r="CL122">
        <v>116</v>
      </c>
      <c r="CM122">
        <v>21</v>
      </c>
      <c r="CN122">
        <v>21</v>
      </c>
      <c r="CO122" t="s">
        <v>196</v>
      </c>
      <c r="CP122">
        <v>27</v>
      </c>
      <c r="CQ122" s="28">
        <f t="shared" si="46"/>
        <v>386</v>
      </c>
      <c r="CR122">
        <f t="shared" si="30"/>
        <v>21</v>
      </c>
      <c r="CS122">
        <f t="shared" si="31"/>
        <v>73</v>
      </c>
      <c r="CT122">
        <f t="shared" si="32"/>
        <v>407</v>
      </c>
      <c r="CU122">
        <v>750</v>
      </c>
      <c r="CV122">
        <v>1500</v>
      </c>
      <c r="CW122">
        <v>7500</v>
      </c>
      <c r="CX122">
        <v>1000</v>
      </c>
      <c r="CY122">
        <v>325</v>
      </c>
      <c r="CZ122">
        <v>3.5</v>
      </c>
      <c r="DA122">
        <v>35</v>
      </c>
      <c r="DB122" s="26">
        <v>73</v>
      </c>
      <c r="DC122" s="26">
        <v>77</v>
      </c>
      <c r="DD122" s="28">
        <f t="shared" si="33"/>
        <v>-5.4794520547945211</v>
      </c>
      <c r="DF122" t="str">
        <f t="shared" si="34"/>
        <v>no</v>
      </c>
      <c r="DG122" t="s">
        <v>181</v>
      </c>
      <c r="DH122">
        <v>19.399999999999999</v>
      </c>
      <c r="DI122">
        <v>9.1999999999999993</v>
      </c>
      <c r="DJ122">
        <v>2</v>
      </c>
      <c r="DK122">
        <v>7.3</v>
      </c>
      <c r="DL122">
        <v>5.9</v>
      </c>
      <c r="DM122" t="s">
        <v>197</v>
      </c>
      <c r="DN122" t="s">
        <v>197</v>
      </c>
      <c r="DO122">
        <v>1230</v>
      </c>
      <c r="DP122" s="29">
        <f>((DO122/1000)*100)/F122</f>
        <v>1.4470588235294117</v>
      </c>
      <c r="DQ122">
        <v>718</v>
      </c>
      <c r="DR122">
        <v>689</v>
      </c>
      <c r="DS122">
        <v>3.1</v>
      </c>
      <c r="DT122">
        <v>1.1499999999999999</v>
      </c>
      <c r="DU122" s="41">
        <v>1.8</v>
      </c>
      <c r="DV122" s="41">
        <v>1.8</v>
      </c>
      <c r="DW122" t="str">
        <f t="shared" si="35"/>
        <v>no</v>
      </c>
      <c r="DX122" t="str">
        <f t="shared" si="49"/>
        <v>no</v>
      </c>
      <c r="DY122" t="str">
        <f>IF(OR(DV122&gt;M122*2.9, DV122 &gt; 3.9, FD122="yes"), "3", IF(DV122&gt;M122*1.9, "2", IF(OR(DV122&gt;M122*1.4, DV122&gt;(M122+0.2)), "1", "no")))</f>
        <v>3</v>
      </c>
      <c r="DZ122" t="s">
        <v>181</v>
      </c>
      <c r="EA122" t="s">
        <v>197</v>
      </c>
      <c r="EB122" t="s">
        <v>184</v>
      </c>
      <c r="EC122">
        <v>1000</v>
      </c>
      <c r="ED122" t="s">
        <v>198</v>
      </c>
      <c r="EE122" t="b">
        <v>0</v>
      </c>
      <c r="EF122">
        <v>4.5999999999999996</v>
      </c>
      <c r="EG122">
        <v>9.6</v>
      </c>
      <c r="EH122">
        <v>15.6</v>
      </c>
      <c r="EI122">
        <v>4.8</v>
      </c>
      <c r="EJ122">
        <v>6</v>
      </c>
      <c r="EK122">
        <v>5.3</v>
      </c>
      <c r="EL122">
        <v>6.7</v>
      </c>
      <c r="EM122" t="b">
        <v>0</v>
      </c>
      <c r="EN122" t="b">
        <v>0</v>
      </c>
      <c r="EO122" t="b">
        <v>0</v>
      </c>
      <c r="EP122" t="b">
        <v>0</v>
      </c>
      <c r="EQ122" t="b">
        <v>0</v>
      </c>
      <c r="ER122" t="b">
        <v>0</v>
      </c>
      <c r="ES122" s="30">
        <f t="shared" si="36"/>
        <v>7.6499999999999986</v>
      </c>
      <c r="ET122" s="30">
        <f t="shared" si="37"/>
        <v>7.5142857142857133</v>
      </c>
      <c r="EU122" s="30">
        <f t="shared" si="38"/>
        <v>7.5142857142857133</v>
      </c>
      <c r="EV122" s="30" t="s">
        <v>181</v>
      </c>
      <c r="EW122" t="s">
        <v>197</v>
      </c>
      <c r="EX122" t="s">
        <v>197</v>
      </c>
      <c r="EY122" s="30" t="s">
        <v>197</v>
      </c>
      <c r="EZ122" t="s">
        <v>181</v>
      </c>
      <c r="FA122" t="s">
        <v>181</v>
      </c>
      <c r="FB122" s="34">
        <v>2</v>
      </c>
      <c r="FC122" t="s">
        <v>184</v>
      </c>
      <c r="FD122" s="30" t="s">
        <v>181</v>
      </c>
      <c r="FE122" t="s">
        <v>666</v>
      </c>
      <c r="FF122">
        <v>5</v>
      </c>
      <c r="FG122" s="30" t="s">
        <v>181</v>
      </c>
      <c r="FH122" t="s">
        <v>197</v>
      </c>
      <c r="FI122" t="s">
        <v>197</v>
      </c>
      <c r="FJ122" s="30" t="s">
        <v>181</v>
      </c>
      <c r="FK122" s="30" t="s">
        <v>181</v>
      </c>
      <c r="FL122" s="30" t="s">
        <v>181</v>
      </c>
      <c r="FM122" s="30" t="s">
        <v>181</v>
      </c>
      <c r="FN122" s="30" t="s">
        <v>181</v>
      </c>
      <c r="FO122" s="30" t="s">
        <v>181</v>
      </c>
      <c r="FP122" s="30" t="s">
        <v>181</v>
      </c>
      <c r="FQ122" s="30" t="s">
        <v>181</v>
      </c>
      <c r="FR122">
        <v>11</v>
      </c>
      <c r="FS122" s="30" t="s">
        <v>199</v>
      </c>
      <c r="FT122" s="30" t="s">
        <v>181</v>
      </c>
      <c r="FU122">
        <f t="shared" si="39"/>
        <v>0</v>
      </c>
      <c r="FV122">
        <f t="shared" si="40"/>
        <v>0</v>
      </c>
    </row>
    <row r="123" spans="1:178" ht="15.5" x14ac:dyDescent="0.35">
      <c r="A123" s="26">
        <v>2940</v>
      </c>
      <c r="B123" t="s">
        <v>200</v>
      </c>
      <c r="C123" t="s">
        <v>179</v>
      </c>
      <c r="D123" s="28">
        <v>50.494444444444447</v>
      </c>
      <c r="E123" s="28">
        <v>1</v>
      </c>
      <c r="F123">
        <v>84</v>
      </c>
      <c r="G123">
        <v>172</v>
      </c>
      <c r="H123" s="28">
        <f t="shared" si="24"/>
        <v>28.393726338561386</v>
      </c>
      <c r="I123" s="29">
        <f t="shared" si="25"/>
        <v>1.9721645328654427</v>
      </c>
      <c r="J123" s="30">
        <v>4.8</v>
      </c>
      <c r="K123">
        <v>145</v>
      </c>
      <c r="L123" t="s">
        <v>180</v>
      </c>
      <c r="M123" s="29">
        <v>0.7</v>
      </c>
      <c r="N123" s="30">
        <v>0.4</v>
      </c>
      <c r="O123" s="29">
        <v>1.22</v>
      </c>
      <c r="P123">
        <f t="shared" si="26"/>
        <v>1</v>
      </c>
      <c r="Q123">
        <f t="shared" si="26"/>
        <v>1</v>
      </c>
      <c r="R123">
        <f t="shared" si="26"/>
        <v>1.22</v>
      </c>
      <c r="S123" s="31">
        <f t="shared" si="50"/>
        <v>9</v>
      </c>
      <c r="T123" t="s">
        <v>181</v>
      </c>
      <c r="U123" t="s">
        <v>181</v>
      </c>
      <c r="V123" t="s">
        <v>182</v>
      </c>
      <c r="W123" t="s">
        <v>181</v>
      </c>
      <c r="X123" t="s">
        <v>181</v>
      </c>
      <c r="Y123" t="s">
        <v>183</v>
      </c>
      <c r="Z123" t="s">
        <v>181</v>
      </c>
      <c r="AA123" t="s">
        <v>181</v>
      </c>
      <c r="AB123" t="s">
        <v>181</v>
      </c>
      <c r="AC123">
        <v>0</v>
      </c>
      <c r="AD123" s="27">
        <v>43244</v>
      </c>
      <c r="AE123">
        <v>448</v>
      </c>
      <c r="AG123">
        <v>0</v>
      </c>
      <c r="AH123" s="27">
        <v>43244</v>
      </c>
      <c r="AI123" s="33">
        <v>448</v>
      </c>
      <c r="AJ123" s="27"/>
      <c r="AK123" t="s">
        <v>224</v>
      </c>
      <c r="AL123" t="s">
        <v>184</v>
      </c>
      <c r="AM123" t="s">
        <v>184</v>
      </c>
      <c r="AN123" t="s">
        <v>181</v>
      </c>
      <c r="AO123" t="s">
        <v>181</v>
      </c>
      <c r="AP123" t="s">
        <v>184</v>
      </c>
      <c r="AQ123" t="s">
        <v>181</v>
      </c>
      <c r="AR123" t="s">
        <v>181</v>
      </c>
      <c r="AS123" t="s">
        <v>181</v>
      </c>
      <c r="AT123" t="s">
        <v>181</v>
      </c>
      <c r="AU123" t="s">
        <v>181</v>
      </c>
      <c r="AV123" t="s">
        <v>181</v>
      </c>
      <c r="AW123" s="27">
        <v>14616</v>
      </c>
      <c r="AX123" s="28">
        <v>77.155555555555551</v>
      </c>
      <c r="AY123" s="28" t="s">
        <v>185</v>
      </c>
      <c r="AZ123" s="28" t="s">
        <v>186</v>
      </c>
      <c r="BA123" s="28" t="s">
        <v>200</v>
      </c>
      <c r="BB123" s="28" t="s">
        <v>187</v>
      </c>
      <c r="BC123" s="28" t="s">
        <v>179</v>
      </c>
      <c r="BD123" s="28" t="s">
        <v>188</v>
      </c>
      <c r="BE123" s="28" t="s">
        <v>189</v>
      </c>
      <c r="BF123" t="s">
        <v>190</v>
      </c>
      <c r="BG123" s="28" t="s">
        <v>181</v>
      </c>
      <c r="BH123" s="28" t="s">
        <v>180</v>
      </c>
      <c r="BI123">
        <v>80</v>
      </c>
      <c r="BJ123">
        <v>175</v>
      </c>
      <c r="BK123" s="28">
        <f t="shared" si="27"/>
        <v>26.122448979591837</v>
      </c>
      <c r="BL123" s="29">
        <f t="shared" si="28"/>
        <v>1.956059915615419</v>
      </c>
      <c r="BM123">
        <v>144</v>
      </c>
      <c r="BN123" s="29">
        <v>0.9</v>
      </c>
      <c r="BO123">
        <v>1</v>
      </c>
      <c r="BP123" t="s">
        <v>181</v>
      </c>
      <c r="BQ123">
        <v>0</v>
      </c>
      <c r="BR123" t="s">
        <v>184</v>
      </c>
      <c r="BS123" t="s">
        <v>191</v>
      </c>
      <c r="BT123">
        <v>0</v>
      </c>
      <c r="BU123">
        <v>0</v>
      </c>
      <c r="BV123" t="s">
        <v>192</v>
      </c>
      <c r="BW123">
        <v>10</v>
      </c>
      <c r="BX123">
        <v>0</v>
      </c>
      <c r="BY123" t="s">
        <v>667</v>
      </c>
      <c r="BZ123" t="s">
        <v>181</v>
      </c>
      <c r="CA123" t="s">
        <v>205</v>
      </c>
      <c r="CB123">
        <v>0</v>
      </c>
      <c r="CC123">
        <v>0</v>
      </c>
      <c r="CD123">
        <f t="shared" si="29"/>
        <v>694</v>
      </c>
      <c r="CE123">
        <f>SUM((IF(D123&lt;40.1,0,(IF(D123&gt;60,3,1)))),(IF(S123&lt;15.1,0,IF(15&lt;S123&lt;25.1,6,IF(25&lt;S123&lt;35.1,11,16)))),(IF(E123=1,0,5)),(IF(CQ123&lt;601,0,1)),(IF(AX123&lt;40.1,0,(IF(AX123&gt;60,2,1)))))</f>
        <v>3</v>
      </c>
      <c r="CF123">
        <f>(IF(AX123&gt;70,3,0))+(IF(10&lt;AX123&lt;20,-2,0))+(IF(BD123="Cerebrovascular",2,0))+(IF(BN123&gt;1.5,2,0))+(IF(CQ123&lt;360,-3,0))+(IF(D123&gt;70,4,0))+(IF(H123&gt;35,2,0))+(IF(E123=2,9,0))+(IF(E123=3,14,0))+(IF(T123="yes",2,0))+(IF(J123&lt;2,2,0))+(IF(U123="yes",3,0))+(IF(V123="hospital",3,0))+(IF(V123="ICU",6,0))+(IF(S123&gt;29,4,0))+(IF(W123="yes",9,0))+(IF(X123="yes",2,0))+(IF(AA123="yes",5,0))+(IF(AB123="yes",6,0))+(IF(Z123="yes",3,0))</f>
        <v>5</v>
      </c>
      <c r="CG123" s="29">
        <f>EXP((IF(39&lt;AX123&lt;50,0.154,0))+(IF(49&lt;AX123&lt;60,0.274,0))+(IF(59&lt;AX123&lt;70,0.424,0))+(IF(AX123&gt;69,0.501,0))+(IF(BD123="anoxia",0.079,0))+(IF(BD123="Cerebrovascular",0.145,0))+(IF(BD123="other",0.184,0))+(IF(BB123="African",0.176,0))+(IF(BB123="Other",0.126,0))+(IF(AY123="DCD",0.411,0))+(IF(AZ123="other",0.422,0))+(0.066*((170-BJ123)/10)+(IF(BE123="regional",0.105,0.244))+(0.01*(CQ123/60))))</f>
        <v>2.2048658469592519</v>
      </c>
      <c r="CH123">
        <v>46</v>
      </c>
      <c r="CI123">
        <v>15</v>
      </c>
      <c r="CJ123">
        <v>170</v>
      </c>
      <c r="CK123">
        <v>110</v>
      </c>
      <c r="CL123">
        <v>50</v>
      </c>
      <c r="CM123">
        <v>45</v>
      </c>
      <c r="CN123">
        <v>35</v>
      </c>
      <c r="CO123" t="s">
        <v>196</v>
      </c>
      <c r="CP123">
        <v>74</v>
      </c>
      <c r="CQ123" s="28">
        <f t="shared" si="46"/>
        <v>436</v>
      </c>
      <c r="CR123">
        <f t="shared" si="30"/>
        <v>35</v>
      </c>
      <c r="CS123">
        <f t="shared" si="31"/>
        <v>81</v>
      </c>
      <c r="CT123">
        <f t="shared" si="32"/>
        <v>471</v>
      </c>
      <c r="CU123">
        <v>0</v>
      </c>
      <c r="CV123">
        <v>0</v>
      </c>
      <c r="CW123">
        <v>7500</v>
      </c>
      <c r="CX123">
        <v>1750</v>
      </c>
      <c r="CY123">
        <v>420</v>
      </c>
      <c r="CZ123">
        <v>1.1000000000000001</v>
      </c>
      <c r="DA123">
        <v>6</v>
      </c>
      <c r="DB123" s="26">
        <v>77</v>
      </c>
      <c r="DC123" s="26">
        <v>53</v>
      </c>
      <c r="DD123" s="28">
        <f t="shared" si="33"/>
        <v>31.168831168831176</v>
      </c>
      <c r="DF123" t="str">
        <f t="shared" si="34"/>
        <v>yes</v>
      </c>
      <c r="DG123" t="s">
        <v>668</v>
      </c>
      <c r="DH123">
        <v>20.6</v>
      </c>
      <c r="DI123">
        <v>11.7</v>
      </c>
      <c r="DJ123">
        <v>0</v>
      </c>
      <c r="DK123">
        <v>2.1</v>
      </c>
      <c r="DL123">
        <v>4.3</v>
      </c>
      <c r="DM123">
        <v>9.6</v>
      </c>
      <c r="DN123" t="s">
        <v>197</v>
      </c>
      <c r="DO123">
        <v>1420</v>
      </c>
      <c r="DP123" s="29">
        <f>((DO123/1000)*100)/F123</f>
        <v>1.6904761904761905</v>
      </c>
      <c r="DQ123">
        <v>1583</v>
      </c>
      <c r="DR123">
        <v>797</v>
      </c>
      <c r="DS123">
        <v>1.6</v>
      </c>
      <c r="DT123">
        <v>1.24</v>
      </c>
      <c r="DU123" s="41">
        <v>0.87</v>
      </c>
      <c r="DV123" s="41">
        <v>0.87</v>
      </c>
      <c r="DW123" t="str">
        <f t="shared" si="35"/>
        <v>no</v>
      </c>
      <c r="DX123" t="str">
        <f t="shared" si="49"/>
        <v>no</v>
      </c>
      <c r="DY123" t="str">
        <f>IF(OR(DV123&gt;M123*2.9, DV123 &gt; 3.9, FD123="yes"), "3", IF(DV123&gt;M123*1.9, "2", IF(OR(DV123&gt;M123*1.4, DV123&gt;(M123+0.2)), "1", "no")))</f>
        <v>no</v>
      </c>
      <c r="DZ123" t="s">
        <v>181</v>
      </c>
      <c r="EA123" t="s">
        <v>197</v>
      </c>
      <c r="EB123" t="s">
        <v>184</v>
      </c>
      <c r="EC123">
        <v>1000</v>
      </c>
      <c r="ED123" t="s">
        <v>198</v>
      </c>
      <c r="EE123" t="b">
        <v>0</v>
      </c>
      <c r="EF123">
        <v>23.6</v>
      </c>
      <c r="EG123">
        <v>32</v>
      </c>
      <c r="EH123">
        <v>16.3</v>
      </c>
      <c r="EI123">
        <v>15.9</v>
      </c>
      <c r="EJ123">
        <v>9</v>
      </c>
      <c r="EK123">
        <v>6.8</v>
      </c>
      <c r="EL123" t="b">
        <v>0</v>
      </c>
      <c r="EM123" t="b">
        <v>0</v>
      </c>
      <c r="EN123" t="b">
        <v>0</v>
      </c>
      <c r="EO123" t="b">
        <v>0</v>
      </c>
      <c r="EP123" t="b">
        <v>0</v>
      </c>
      <c r="EQ123" t="b">
        <v>0</v>
      </c>
      <c r="ER123" t="b">
        <v>0</v>
      </c>
      <c r="ES123" s="30">
        <f t="shared" si="36"/>
        <v>17.266666666666669</v>
      </c>
      <c r="ET123" s="30">
        <f t="shared" si="37"/>
        <v>17.266666666666669</v>
      </c>
      <c r="EU123" s="30">
        <f t="shared" si="38"/>
        <v>17.266666666666669</v>
      </c>
      <c r="EV123" s="30" t="s">
        <v>181</v>
      </c>
      <c r="EW123" t="s">
        <v>197</v>
      </c>
      <c r="EX123" t="s">
        <v>197</v>
      </c>
      <c r="EY123" s="30" t="s">
        <v>197</v>
      </c>
      <c r="EZ123" t="s">
        <v>181</v>
      </c>
      <c r="FA123" t="s">
        <v>181</v>
      </c>
      <c r="FB123" s="34">
        <v>2</v>
      </c>
      <c r="FC123" t="s">
        <v>181</v>
      </c>
      <c r="FD123" s="30" t="s">
        <v>181</v>
      </c>
      <c r="FE123" t="s">
        <v>669</v>
      </c>
      <c r="FF123">
        <v>1</v>
      </c>
      <c r="FG123" t="s">
        <v>181</v>
      </c>
      <c r="FH123" t="s">
        <v>197</v>
      </c>
      <c r="FI123" t="s">
        <v>197</v>
      </c>
      <c r="FJ123" t="s">
        <v>181</v>
      </c>
      <c r="FK123" t="s">
        <v>181</v>
      </c>
      <c r="FL123" t="s">
        <v>181</v>
      </c>
      <c r="FM123" t="s">
        <v>181</v>
      </c>
      <c r="FN123" t="s">
        <v>181</v>
      </c>
      <c r="FO123" t="s">
        <v>181</v>
      </c>
      <c r="FP123" t="s">
        <v>181</v>
      </c>
      <c r="FQ123" t="s">
        <v>181</v>
      </c>
      <c r="FR123">
        <v>9</v>
      </c>
      <c r="FS123" t="s">
        <v>199</v>
      </c>
      <c r="FT123" t="s">
        <v>184</v>
      </c>
      <c r="FU123">
        <f t="shared" si="39"/>
        <v>0</v>
      </c>
      <c r="FV123">
        <f t="shared" si="40"/>
        <v>1</v>
      </c>
    </row>
    <row r="124" spans="1:178" ht="15.5" x14ac:dyDescent="0.35">
      <c r="A124" s="26">
        <v>2941</v>
      </c>
      <c r="B124" t="s">
        <v>200</v>
      </c>
      <c r="C124" t="s">
        <v>179</v>
      </c>
      <c r="D124" s="28">
        <v>64.163888888888891</v>
      </c>
      <c r="E124" s="28">
        <v>1</v>
      </c>
      <c r="F124">
        <v>79</v>
      </c>
      <c r="G124">
        <v>165</v>
      </c>
      <c r="H124" s="28">
        <f t="shared" si="24"/>
        <v>29.01744719926538</v>
      </c>
      <c r="I124" s="29">
        <f t="shared" si="25"/>
        <v>1.8643768300849897</v>
      </c>
      <c r="J124" s="30">
        <v>3.6</v>
      </c>
      <c r="K124">
        <v>138</v>
      </c>
      <c r="L124" t="s">
        <v>180</v>
      </c>
      <c r="M124" s="29">
        <v>0.83</v>
      </c>
      <c r="N124" s="30">
        <v>0.6</v>
      </c>
      <c r="O124" s="29">
        <v>1.2</v>
      </c>
      <c r="P124">
        <f t="shared" si="26"/>
        <v>1</v>
      </c>
      <c r="Q124">
        <f t="shared" si="26"/>
        <v>1</v>
      </c>
      <c r="R124">
        <f t="shared" si="26"/>
        <v>1.2</v>
      </c>
      <c r="S124" s="31">
        <f t="shared" si="50"/>
        <v>8</v>
      </c>
      <c r="T124" t="s">
        <v>181</v>
      </c>
      <c r="U124" t="s">
        <v>181</v>
      </c>
      <c r="V124" t="s">
        <v>182</v>
      </c>
      <c r="W124" t="s">
        <v>181</v>
      </c>
      <c r="X124" t="s">
        <v>181</v>
      </c>
      <c r="Y124" t="s">
        <v>183</v>
      </c>
      <c r="Z124" t="s">
        <v>181</v>
      </c>
      <c r="AA124" t="s">
        <v>181</v>
      </c>
      <c r="AB124" t="s">
        <v>181</v>
      </c>
      <c r="AC124">
        <v>0</v>
      </c>
      <c r="AD124" s="27">
        <v>43220</v>
      </c>
      <c r="AE124">
        <v>422</v>
      </c>
      <c r="AG124">
        <v>0</v>
      </c>
      <c r="AH124" s="27">
        <v>43220</v>
      </c>
      <c r="AI124" s="33">
        <v>422</v>
      </c>
      <c r="AJ124" s="27"/>
      <c r="AK124" t="s">
        <v>529</v>
      </c>
      <c r="AL124" t="s">
        <v>184</v>
      </c>
      <c r="AM124" t="s">
        <v>181</v>
      </c>
      <c r="AN124" t="s">
        <v>181</v>
      </c>
      <c r="AO124" t="s">
        <v>181</v>
      </c>
      <c r="AP124" t="s">
        <v>184</v>
      </c>
      <c r="AQ124" t="s">
        <v>181</v>
      </c>
      <c r="AR124" t="s">
        <v>181</v>
      </c>
      <c r="AS124" t="s">
        <v>181</v>
      </c>
      <c r="AT124" t="s">
        <v>181</v>
      </c>
      <c r="AU124" t="s">
        <v>181</v>
      </c>
      <c r="AV124" t="s">
        <v>181</v>
      </c>
      <c r="AW124" s="27">
        <v>13661</v>
      </c>
      <c r="AX124" s="28">
        <v>79.772222222222226</v>
      </c>
      <c r="AY124" s="28" t="s">
        <v>185</v>
      </c>
      <c r="AZ124" s="28" t="s">
        <v>186</v>
      </c>
      <c r="BA124" s="28" t="s">
        <v>178</v>
      </c>
      <c r="BB124" s="28" t="s">
        <v>187</v>
      </c>
      <c r="BC124" s="28" t="s">
        <v>179</v>
      </c>
      <c r="BD124" s="28" t="s">
        <v>188</v>
      </c>
      <c r="BE124" s="28" t="s">
        <v>202</v>
      </c>
      <c r="BF124" t="s">
        <v>190</v>
      </c>
      <c r="BG124" s="28" t="s">
        <v>181</v>
      </c>
      <c r="BH124" s="28" t="s">
        <v>180</v>
      </c>
      <c r="BI124">
        <v>65</v>
      </c>
      <c r="BJ124">
        <v>160</v>
      </c>
      <c r="BK124" s="28">
        <f t="shared" si="27"/>
        <v>25.390625</v>
      </c>
      <c r="BL124" s="29">
        <f t="shared" si="28"/>
        <v>1.6781913863486266</v>
      </c>
      <c r="BM124">
        <v>149</v>
      </c>
      <c r="BN124" s="29">
        <v>0.75</v>
      </c>
      <c r="BO124">
        <v>1</v>
      </c>
      <c r="BP124" t="s">
        <v>181</v>
      </c>
      <c r="BQ124">
        <v>0</v>
      </c>
      <c r="BR124" t="s">
        <v>184</v>
      </c>
      <c r="BS124" t="s">
        <v>191</v>
      </c>
      <c r="BT124" t="s">
        <v>197</v>
      </c>
      <c r="BU124" t="s">
        <v>197</v>
      </c>
      <c r="BV124" t="s">
        <v>197</v>
      </c>
      <c r="BW124" t="s">
        <v>197</v>
      </c>
      <c r="BX124" t="s">
        <v>197</v>
      </c>
      <c r="BY124" t="s">
        <v>670</v>
      </c>
      <c r="BZ124" t="s">
        <v>181</v>
      </c>
      <c r="CA124" t="s">
        <v>205</v>
      </c>
      <c r="CB124">
        <v>0</v>
      </c>
      <c r="CC124">
        <v>0</v>
      </c>
      <c r="CD124">
        <f t="shared" si="29"/>
        <v>638</v>
      </c>
      <c r="CE124">
        <f>SUM((IF(D124&lt;40.1,0,(IF(D124&gt;60,3,1)))),(IF(S124&lt;15.1,0,IF(15&lt;S124&lt;25.1,6,IF(25&lt;S124&lt;35.1,11,16)))),(IF(E124=1,0,5)),(IF(CQ124&lt;601,0,1)),(IF(AX124&lt;40.1,0,(IF(AX124&gt;60,2,1)))))</f>
        <v>5</v>
      </c>
      <c r="CF124">
        <f>(IF(AX124&gt;70,3,0))+(IF(10&lt;AX124&lt;20,-2,0))+(IF(BD124="Cerebrovascular",2,0))+(IF(BN124&gt;1.5,2,0))+(IF(CQ124&lt;360,-3,0))+(IF(D124&gt;70,4,0))+(IF(H124&gt;35,2,0))+(IF(E124=2,9,0))+(IF(E124=3,14,0))+(IF(T124="yes",2,0))+(IF(J124&lt;2,2,0))+(IF(U124="yes",3,0))+(IF(V124="hospital",3,0))+(IF(V124="ICU",6,0))+(IF(S124&gt;29,4,0))+(IF(W124="yes",9,0))+(IF(X124="yes",2,0))+(IF(AA124="yes",5,0))+(IF(AB124="yes",6,0))+(IF(Z124="yes",3,0))</f>
        <v>2</v>
      </c>
      <c r="CG124" s="29">
        <f>EXP((IF(39&lt;AX124&lt;50,0.154,0))+(IF(49&lt;AX124&lt;60,0.274,0))+(IF(59&lt;AX124&lt;70,0.424,0))+(IF(AX124&gt;69,0.501,0))+(IF(BD124="anoxia",0.079,0))+(IF(BD124="Cerebrovascular",0.145,0))+(IF(BD124="other",0.184,0))+(IF(BB124="African",0.176,0))+(IF(BB124="Other",0.126,0))+(IF(AY124="DCD",0.411,0))+(IF(AZ124="other",0.422,0))+(0.066*((170-BJ124)/10)+(IF(BE124="regional",0.105,0.244))+(0.01*(CQ124/60))))</f>
        <v>2.757064885724672</v>
      </c>
      <c r="CH124">
        <v>42</v>
      </c>
      <c r="CI124">
        <v>5</v>
      </c>
      <c r="CJ124">
        <v>155</v>
      </c>
      <c r="CK124">
        <v>120</v>
      </c>
      <c r="CL124">
        <v>2</v>
      </c>
      <c r="CM124">
        <v>25</v>
      </c>
      <c r="CN124">
        <v>23</v>
      </c>
      <c r="CO124" t="s">
        <v>196</v>
      </c>
      <c r="CP124">
        <v>28</v>
      </c>
      <c r="CQ124" s="28">
        <f t="shared" si="46"/>
        <v>349</v>
      </c>
      <c r="CR124">
        <f t="shared" si="30"/>
        <v>23</v>
      </c>
      <c r="CS124">
        <f t="shared" si="31"/>
        <v>65</v>
      </c>
      <c r="CT124">
        <f t="shared" si="32"/>
        <v>372</v>
      </c>
      <c r="CU124">
        <v>500</v>
      </c>
      <c r="CV124">
        <v>0</v>
      </c>
      <c r="CW124">
        <v>5500</v>
      </c>
      <c r="CX124">
        <v>1500</v>
      </c>
      <c r="CY124">
        <v>258</v>
      </c>
      <c r="CZ124">
        <v>2.7</v>
      </c>
      <c r="DA124">
        <v>10</v>
      </c>
      <c r="DB124" s="26">
        <v>73</v>
      </c>
      <c r="DC124" s="26">
        <v>73</v>
      </c>
      <c r="DD124" s="28">
        <f t="shared" si="33"/>
        <v>0</v>
      </c>
      <c r="DF124" t="str">
        <f t="shared" si="34"/>
        <v>no</v>
      </c>
      <c r="DG124" t="s">
        <v>181</v>
      </c>
      <c r="DH124">
        <v>18.100000000000001</v>
      </c>
      <c r="DI124">
        <v>8.3000000000000007</v>
      </c>
      <c r="DJ124">
        <v>2.8</v>
      </c>
      <c r="DK124">
        <v>9.3000000000000007</v>
      </c>
      <c r="DL124">
        <v>8.6999999999999993</v>
      </c>
      <c r="DM124" t="s">
        <v>197</v>
      </c>
      <c r="DN124">
        <v>17.600000000000001</v>
      </c>
      <c r="DO124">
        <v>1160</v>
      </c>
      <c r="DP124" s="29">
        <f>((DO124/1000)*100)/F124</f>
        <v>1.4683544303797467</v>
      </c>
      <c r="DQ124">
        <v>581</v>
      </c>
      <c r="DR124">
        <v>350</v>
      </c>
      <c r="DS124">
        <v>1.9</v>
      </c>
      <c r="DT124">
        <v>1.1499999999999999</v>
      </c>
      <c r="DU124" s="41">
        <v>1.33</v>
      </c>
      <c r="DV124" s="41">
        <v>1.34</v>
      </c>
      <c r="DW124" t="str">
        <f t="shared" si="35"/>
        <v>no</v>
      </c>
      <c r="DX124" t="str">
        <f t="shared" si="49"/>
        <v>no</v>
      </c>
      <c r="DY124" t="str">
        <f>IF(OR(DV124&gt;M124*2.9, DV124 &gt; 3.9, FD124="yes"), "3", IF(DV124&gt;M124*1.9, "2", IF(OR(DV124&gt;M124*1.4, DV124&gt;(M124+0.2)), "1", "no")))</f>
        <v>1</v>
      </c>
      <c r="DZ124" t="s">
        <v>181</v>
      </c>
      <c r="EA124" t="s">
        <v>197</v>
      </c>
      <c r="EB124" t="s">
        <v>184</v>
      </c>
      <c r="EC124">
        <v>1000</v>
      </c>
      <c r="ED124" t="s">
        <v>198</v>
      </c>
      <c r="EE124" t="b">
        <v>0</v>
      </c>
      <c r="EF124">
        <v>5.9</v>
      </c>
      <c r="EG124">
        <v>2.7</v>
      </c>
      <c r="EH124">
        <v>4</v>
      </c>
      <c r="EI124">
        <v>9.1999999999999993</v>
      </c>
      <c r="EJ124">
        <v>5.5</v>
      </c>
      <c r="EK124">
        <v>9.8000000000000007</v>
      </c>
      <c r="EL124">
        <v>6.7</v>
      </c>
      <c r="EM124">
        <v>11.5</v>
      </c>
      <c r="EN124" t="b">
        <v>0</v>
      </c>
      <c r="EO124" t="b">
        <v>0</v>
      </c>
      <c r="EP124" t="b">
        <v>0</v>
      </c>
      <c r="EQ124" t="b">
        <v>0</v>
      </c>
      <c r="ER124" t="b">
        <v>0</v>
      </c>
      <c r="ES124" s="30">
        <f t="shared" si="36"/>
        <v>6.1833333333333336</v>
      </c>
      <c r="ET124" s="30">
        <f t="shared" si="37"/>
        <v>6.9125000000000005</v>
      </c>
      <c r="EU124" s="30">
        <f t="shared" si="38"/>
        <v>6.9125000000000005</v>
      </c>
      <c r="EV124" s="30" t="s">
        <v>181</v>
      </c>
      <c r="EW124" t="s">
        <v>197</v>
      </c>
      <c r="EX124" t="s">
        <v>197</v>
      </c>
      <c r="EY124" s="30" t="s">
        <v>197</v>
      </c>
      <c r="EZ124" s="30" t="s">
        <v>181</v>
      </c>
      <c r="FA124" s="30" t="s">
        <v>184</v>
      </c>
      <c r="FB124" s="34" t="s">
        <v>237</v>
      </c>
      <c r="FC124" s="30" t="s">
        <v>181</v>
      </c>
      <c r="FD124" s="30" t="s">
        <v>181</v>
      </c>
      <c r="FE124" s="30" t="s">
        <v>671</v>
      </c>
      <c r="FF124">
        <v>4</v>
      </c>
      <c r="FG124" s="30" t="s">
        <v>181</v>
      </c>
      <c r="FH124" s="30" t="s">
        <v>197</v>
      </c>
      <c r="FI124" s="30" t="s">
        <v>197</v>
      </c>
      <c r="FJ124" s="30" t="s">
        <v>181</v>
      </c>
      <c r="FK124" s="30" t="s">
        <v>181</v>
      </c>
      <c r="FL124" s="30" t="s">
        <v>181</v>
      </c>
      <c r="FM124" s="30" t="s">
        <v>181</v>
      </c>
      <c r="FN124" s="30" t="s">
        <v>181</v>
      </c>
      <c r="FO124" s="30" t="s">
        <v>181</v>
      </c>
      <c r="FP124" s="30" t="s">
        <v>181</v>
      </c>
      <c r="FQ124" s="30" t="s">
        <v>181</v>
      </c>
      <c r="FR124">
        <v>12</v>
      </c>
      <c r="FS124" s="30" t="s">
        <v>219</v>
      </c>
      <c r="FT124" s="30" t="s">
        <v>184</v>
      </c>
      <c r="FU124">
        <f t="shared" si="39"/>
        <v>0</v>
      </c>
      <c r="FV124">
        <f t="shared" si="40"/>
        <v>1</v>
      </c>
    </row>
    <row r="125" spans="1:178" ht="15.5" x14ac:dyDescent="0.35">
      <c r="A125" s="26">
        <v>2942</v>
      </c>
      <c r="B125" t="s">
        <v>200</v>
      </c>
      <c r="C125" t="s">
        <v>201</v>
      </c>
      <c r="D125" s="28">
        <v>67.705555555555549</v>
      </c>
      <c r="E125" s="28">
        <v>1</v>
      </c>
      <c r="F125">
        <v>91</v>
      </c>
      <c r="G125">
        <v>178</v>
      </c>
      <c r="H125" s="28">
        <f t="shared" si="24"/>
        <v>28.721121070571897</v>
      </c>
      <c r="I125" s="29">
        <f t="shared" si="25"/>
        <v>2.0917675290547759</v>
      </c>
      <c r="J125" s="30">
        <v>3.4</v>
      </c>
      <c r="K125">
        <v>138</v>
      </c>
      <c r="L125" t="s">
        <v>180</v>
      </c>
      <c r="M125" s="29">
        <v>1.04</v>
      </c>
      <c r="N125" s="30">
        <v>0.9</v>
      </c>
      <c r="O125" s="29">
        <v>1.1399999999999999</v>
      </c>
      <c r="P125">
        <f t="shared" si="26"/>
        <v>1.04</v>
      </c>
      <c r="Q125">
        <f t="shared" si="26"/>
        <v>1</v>
      </c>
      <c r="R125">
        <f t="shared" si="26"/>
        <v>1.1399999999999999</v>
      </c>
      <c r="S125" s="31">
        <f t="shared" si="50"/>
        <v>8</v>
      </c>
      <c r="T125" t="s">
        <v>181</v>
      </c>
      <c r="U125" t="s">
        <v>181</v>
      </c>
      <c r="V125" t="s">
        <v>182</v>
      </c>
      <c r="W125" t="s">
        <v>181</v>
      </c>
      <c r="X125" t="s">
        <v>181</v>
      </c>
      <c r="Y125" t="s">
        <v>183</v>
      </c>
      <c r="Z125" t="s">
        <v>181</v>
      </c>
      <c r="AA125" t="s">
        <v>181</v>
      </c>
      <c r="AB125" t="s">
        <v>181</v>
      </c>
      <c r="AC125">
        <v>0</v>
      </c>
      <c r="AD125" s="27">
        <v>43264</v>
      </c>
      <c r="AE125">
        <v>464</v>
      </c>
      <c r="AG125">
        <v>0</v>
      </c>
      <c r="AH125" s="27">
        <v>43264</v>
      </c>
      <c r="AI125" s="33">
        <v>464</v>
      </c>
      <c r="AJ125" s="27"/>
      <c r="AK125" t="s">
        <v>233</v>
      </c>
      <c r="AL125" t="s">
        <v>184</v>
      </c>
      <c r="AM125" t="s">
        <v>184</v>
      </c>
      <c r="AN125" t="s">
        <v>181</v>
      </c>
      <c r="AO125" t="s">
        <v>181</v>
      </c>
      <c r="AP125" t="s">
        <v>181</v>
      </c>
      <c r="AQ125" t="s">
        <v>181</v>
      </c>
      <c r="AR125" t="s">
        <v>181</v>
      </c>
      <c r="AS125" t="s">
        <v>181</v>
      </c>
      <c r="AT125" t="s">
        <v>181</v>
      </c>
      <c r="AU125" t="s">
        <v>181</v>
      </c>
      <c r="AV125" t="s">
        <v>181</v>
      </c>
      <c r="AW125" s="27">
        <v>17041</v>
      </c>
      <c r="AX125" s="28">
        <v>70.525000000000006</v>
      </c>
      <c r="AY125" s="28" t="s">
        <v>185</v>
      </c>
      <c r="AZ125" s="28" t="s">
        <v>186</v>
      </c>
      <c r="BA125" s="28" t="s">
        <v>200</v>
      </c>
      <c r="BB125" s="28" t="s">
        <v>187</v>
      </c>
      <c r="BC125" s="28" t="s">
        <v>201</v>
      </c>
      <c r="BD125" s="28" t="s">
        <v>188</v>
      </c>
      <c r="BE125" s="28" t="s">
        <v>189</v>
      </c>
      <c r="BF125" t="s">
        <v>190</v>
      </c>
      <c r="BG125" s="28" t="s">
        <v>181</v>
      </c>
      <c r="BH125" s="28" t="s">
        <v>180</v>
      </c>
      <c r="BI125">
        <v>85</v>
      </c>
      <c r="BJ125">
        <v>170</v>
      </c>
      <c r="BK125" s="28">
        <f t="shared" si="27"/>
        <v>29.411764705882351</v>
      </c>
      <c r="BL125" s="29">
        <f t="shared" si="28"/>
        <v>1.9653723193861494</v>
      </c>
      <c r="BM125">
        <v>142</v>
      </c>
      <c r="BN125" s="29">
        <v>1.2</v>
      </c>
      <c r="BO125">
        <v>2</v>
      </c>
      <c r="BP125" t="s">
        <v>181</v>
      </c>
      <c r="BQ125">
        <v>0</v>
      </c>
      <c r="BR125" t="s">
        <v>184</v>
      </c>
      <c r="BS125" t="s">
        <v>672</v>
      </c>
      <c r="BT125">
        <v>7</v>
      </c>
      <c r="BU125">
        <v>5</v>
      </c>
      <c r="BV125" t="s">
        <v>192</v>
      </c>
      <c r="BW125">
        <v>5</v>
      </c>
      <c r="BX125">
        <v>0</v>
      </c>
      <c r="BY125" t="s">
        <v>673</v>
      </c>
      <c r="BZ125" t="s">
        <v>594</v>
      </c>
      <c r="CA125" t="s">
        <v>205</v>
      </c>
      <c r="CB125">
        <v>0</v>
      </c>
      <c r="CC125">
        <v>0</v>
      </c>
      <c r="CD125">
        <f t="shared" si="29"/>
        <v>564</v>
      </c>
      <c r="CE125">
        <f>SUM((IF(D125&lt;40.1,0,(IF(D125&gt;60,3,1)))),(IF(S125&lt;15.1,0,IF(15&lt;S125&lt;25.1,6,IF(25&lt;S125&lt;35.1,11,16)))),(IF(E125=1,0,5)),(IF(CQ125&lt;601,0,1)),(IF(AX125&lt;40.1,0,(IF(AX125&gt;60,2,1)))))</f>
        <v>5</v>
      </c>
      <c r="CF125">
        <f>(IF(AX125&gt;70,3,0))+(IF(10&lt;AX125&lt;20,-2,0))+(IF(BD125="Cerebrovascular",2,0))+(IF(BN125&gt;1.5,2,0))+(IF(CQ125&lt;360,-3,0))+(IF(D125&gt;70,4,0))+(IF(H125&gt;35,2,0))+(IF(E125=2,9,0))+(IF(E125=3,14,0))+(IF(T125="yes",2,0))+(IF(J125&lt;2,2,0))+(IF(U125="yes",3,0))+(IF(V125="hospital",3,0))+(IF(V125="ICU",6,0))+(IF(S125&gt;29,4,0))+(IF(W125="yes",9,0))+(IF(X125="yes",2,0))+(IF(AA125="yes",5,0))+(IF(AB125="yes",6,0))+(IF(Z125="yes",3,0))</f>
        <v>5</v>
      </c>
      <c r="CG125" s="29">
        <f>EXP((IF(39&lt;AX125&lt;50,0.154,0))+(IF(49&lt;AX125&lt;60,0.274,0))+(IF(59&lt;AX125&lt;70,0.424,0))+(IF(AX125&gt;69,0.501,0))+(IF(BD125="anoxia",0.079,0))+(IF(BD125="Cerebrovascular",0.145,0))+(IF(BD125="other",0.184,0))+(IF(BB125="African",0.176,0))+(IF(BB125="Other",0.126,0))+(IF(AY125="DCD",0.411,0))+(IF(AZ125="other",0.422,0))+(0.066*((170-BJ125)/10)+(IF(BE125="regional",0.105,0.244))+(0.01*(CQ125/60))))</f>
        <v>2.3009758908928251</v>
      </c>
      <c r="CH125">
        <v>45</v>
      </c>
      <c r="CI125">
        <v>5</v>
      </c>
      <c r="CJ125">
        <v>220</v>
      </c>
      <c r="CK125">
        <v>220</v>
      </c>
      <c r="CL125">
        <v>2</v>
      </c>
      <c r="CM125">
        <v>2</v>
      </c>
      <c r="CN125">
        <v>27</v>
      </c>
      <c r="CO125" t="s">
        <v>196</v>
      </c>
      <c r="CP125">
        <v>21</v>
      </c>
      <c r="CQ125" s="28">
        <f t="shared" si="46"/>
        <v>494</v>
      </c>
      <c r="CR125">
        <f t="shared" si="30"/>
        <v>27</v>
      </c>
      <c r="CS125">
        <f t="shared" si="31"/>
        <v>72</v>
      </c>
      <c r="CT125">
        <f t="shared" si="32"/>
        <v>521</v>
      </c>
      <c r="CU125">
        <v>2000</v>
      </c>
      <c r="CV125">
        <v>2000</v>
      </c>
      <c r="CW125">
        <v>5000</v>
      </c>
      <c r="CX125">
        <v>3000</v>
      </c>
      <c r="CY125">
        <v>411</v>
      </c>
      <c r="CZ125">
        <v>1.4</v>
      </c>
      <c r="DA125">
        <v>13</v>
      </c>
      <c r="DB125" s="26">
        <v>72</v>
      </c>
      <c r="DC125" s="26">
        <v>47</v>
      </c>
      <c r="DD125" s="28">
        <f t="shared" si="33"/>
        <v>34.722222222222229</v>
      </c>
      <c r="DF125" t="str">
        <f t="shared" si="34"/>
        <v>yes</v>
      </c>
      <c r="DG125" t="s">
        <v>674</v>
      </c>
      <c r="DH125">
        <v>19.100000000000001</v>
      </c>
      <c r="DI125">
        <v>15.3</v>
      </c>
      <c r="DJ125">
        <v>2</v>
      </c>
      <c r="DK125">
        <v>8.5</v>
      </c>
      <c r="DL125" t="s">
        <v>197</v>
      </c>
      <c r="DM125" t="s">
        <v>197</v>
      </c>
      <c r="DN125">
        <v>32.799999999999997</v>
      </c>
      <c r="DO125">
        <v>1350</v>
      </c>
      <c r="DP125" s="29">
        <f>((DO125/1000)*100)/F125</f>
        <v>1.4835164835164836</v>
      </c>
      <c r="DQ125">
        <v>1334</v>
      </c>
      <c r="DR125">
        <v>682</v>
      </c>
      <c r="DS125">
        <v>1.7</v>
      </c>
      <c r="DT125">
        <v>1.06</v>
      </c>
      <c r="DU125" s="41">
        <v>1.58</v>
      </c>
      <c r="DV125" s="41">
        <v>1.58</v>
      </c>
      <c r="DW125" t="str">
        <f t="shared" si="35"/>
        <v>no</v>
      </c>
      <c r="DX125" t="str">
        <f t="shared" si="49"/>
        <v>no</v>
      </c>
      <c r="DY125" t="str">
        <f>IF(OR(DV125&gt;M125*2.9, DV125 &gt; 3.9, FD125="yes"), "3", IF(DV125&gt;M125*1.9, "2", IF(OR(DV125&gt;M125*1.4, DV125&gt;(M125+0.2)), "1", "no")))</f>
        <v>1</v>
      </c>
      <c r="DZ125" t="s">
        <v>181</v>
      </c>
      <c r="EA125" t="s">
        <v>197</v>
      </c>
      <c r="EB125" t="s">
        <v>184</v>
      </c>
      <c r="EC125">
        <v>1000</v>
      </c>
      <c r="ED125" t="s">
        <v>198</v>
      </c>
      <c r="EE125" t="b">
        <v>0</v>
      </c>
      <c r="EF125">
        <v>4.5</v>
      </c>
      <c r="EG125">
        <v>9.1999999999999993</v>
      </c>
      <c r="EH125">
        <v>11.2</v>
      </c>
      <c r="EI125">
        <v>21.5</v>
      </c>
      <c r="EJ125">
        <v>14.3</v>
      </c>
      <c r="EK125">
        <v>8</v>
      </c>
      <c r="EL125">
        <v>8.6</v>
      </c>
      <c r="EM125" t="b">
        <v>0</v>
      </c>
      <c r="EN125" t="b">
        <v>0</v>
      </c>
      <c r="EO125" t="b">
        <v>0</v>
      </c>
      <c r="EP125" t="b">
        <v>0</v>
      </c>
      <c r="EQ125" t="b">
        <v>0</v>
      </c>
      <c r="ER125" t="b">
        <v>0</v>
      </c>
      <c r="ES125" s="30">
        <f t="shared" si="36"/>
        <v>11.450000000000001</v>
      </c>
      <c r="ET125" s="30">
        <f t="shared" si="37"/>
        <v>11.042857142857143</v>
      </c>
      <c r="EU125" s="30">
        <f t="shared" si="38"/>
        <v>11.042857142857143</v>
      </c>
      <c r="EV125" s="30" t="s">
        <v>181</v>
      </c>
      <c r="EW125" t="s">
        <v>197</v>
      </c>
      <c r="EX125" t="s">
        <v>197</v>
      </c>
      <c r="EY125" s="30" t="s">
        <v>197</v>
      </c>
      <c r="EZ125" s="30" t="s">
        <v>181</v>
      </c>
      <c r="FA125" s="30" t="s">
        <v>181</v>
      </c>
      <c r="FB125" s="34">
        <v>2</v>
      </c>
      <c r="FC125" s="30" t="s">
        <v>184</v>
      </c>
      <c r="FD125" s="30" t="s">
        <v>181</v>
      </c>
      <c r="FE125" s="30" t="s">
        <v>675</v>
      </c>
      <c r="FF125">
        <v>2</v>
      </c>
      <c r="FG125" s="30" t="s">
        <v>181</v>
      </c>
      <c r="FH125" s="30" t="s">
        <v>197</v>
      </c>
      <c r="FI125" s="30" t="s">
        <v>197</v>
      </c>
      <c r="FJ125" s="30" t="s">
        <v>181</v>
      </c>
      <c r="FK125" s="30" t="s">
        <v>181</v>
      </c>
      <c r="FL125" s="30" t="s">
        <v>181</v>
      </c>
      <c r="FM125" s="30" t="s">
        <v>181</v>
      </c>
      <c r="FN125" s="30" t="s">
        <v>181</v>
      </c>
      <c r="FO125" s="30" t="s">
        <v>181</v>
      </c>
      <c r="FP125" s="30" t="s">
        <v>181</v>
      </c>
      <c r="FQ125" s="30" t="s">
        <v>181</v>
      </c>
      <c r="FR125">
        <v>9</v>
      </c>
      <c r="FS125" t="s">
        <v>219</v>
      </c>
      <c r="FT125" s="30" t="s">
        <v>181</v>
      </c>
      <c r="FU125">
        <f t="shared" si="39"/>
        <v>0</v>
      </c>
      <c r="FV125">
        <f t="shared" si="40"/>
        <v>0</v>
      </c>
    </row>
    <row r="126" spans="1:178" ht="15.5" x14ac:dyDescent="0.35">
      <c r="A126" s="26">
        <v>2943</v>
      </c>
      <c r="B126" t="s">
        <v>200</v>
      </c>
      <c r="C126" t="s">
        <v>252</v>
      </c>
      <c r="D126" s="28">
        <v>51.680555555555557</v>
      </c>
      <c r="E126" s="28">
        <v>1</v>
      </c>
      <c r="F126">
        <v>82</v>
      </c>
      <c r="G126">
        <v>173</v>
      </c>
      <c r="H126" s="28">
        <f t="shared" si="24"/>
        <v>27.398175682448461</v>
      </c>
      <c r="I126" s="29">
        <f t="shared" si="25"/>
        <v>1.9602914048124178</v>
      </c>
      <c r="J126" s="30">
        <v>2.9</v>
      </c>
      <c r="K126">
        <v>134</v>
      </c>
      <c r="L126" t="s">
        <v>180</v>
      </c>
      <c r="M126" s="29">
        <v>0.95</v>
      </c>
      <c r="N126" s="30">
        <v>6</v>
      </c>
      <c r="O126" s="29">
        <v>1.52</v>
      </c>
      <c r="P126">
        <f t="shared" si="26"/>
        <v>1</v>
      </c>
      <c r="Q126">
        <f t="shared" si="26"/>
        <v>6</v>
      </c>
      <c r="R126">
        <f t="shared" si="26"/>
        <v>1.52</v>
      </c>
      <c r="S126" s="31">
        <f t="shared" si="50"/>
        <v>18</v>
      </c>
      <c r="T126" t="s">
        <v>181</v>
      </c>
      <c r="U126" t="s">
        <v>181</v>
      </c>
      <c r="V126" t="s">
        <v>182</v>
      </c>
      <c r="W126" t="s">
        <v>181</v>
      </c>
      <c r="X126" t="s">
        <v>181</v>
      </c>
      <c r="Y126" t="s">
        <v>183</v>
      </c>
      <c r="Z126" t="s">
        <v>184</v>
      </c>
      <c r="AA126" t="s">
        <v>181</v>
      </c>
      <c r="AB126" t="s">
        <v>181</v>
      </c>
      <c r="AC126">
        <v>0</v>
      </c>
      <c r="AD126" s="27">
        <v>43193</v>
      </c>
      <c r="AE126">
        <v>390</v>
      </c>
      <c r="AG126">
        <v>0</v>
      </c>
      <c r="AH126" s="27">
        <v>43193</v>
      </c>
      <c r="AI126" s="33">
        <v>390</v>
      </c>
      <c r="AJ126" s="27"/>
      <c r="AK126" t="s">
        <v>340</v>
      </c>
      <c r="AL126" t="s">
        <v>181</v>
      </c>
      <c r="AM126" t="s">
        <v>184</v>
      </c>
      <c r="AN126" t="s">
        <v>181</v>
      </c>
      <c r="AO126" t="s">
        <v>181</v>
      </c>
      <c r="AP126" t="s">
        <v>184</v>
      </c>
      <c r="AQ126" t="s">
        <v>181</v>
      </c>
      <c r="AR126" t="s">
        <v>181</v>
      </c>
      <c r="AS126" t="s">
        <v>181</v>
      </c>
      <c r="AT126" t="s">
        <v>181</v>
      </c>
      <c r="AU126" t="s">
        <v>181</v>
      </c>
      <c r="AV126" t="s">
        <v>181</v>
      </c>
      <c r="AW126" s="27">
        <v>11721</v>
      </c>
      <c r="AX126" s="28">
        <v>85.102777777777774</v>
      </c>
      <c r="AY126" s="28" t="s">
        <v>185</v>
      </c>
      <c r="AZ126" s="28" t="s">
        <v>186</v>
      </c>
      <c r="BA126" s="28" t="s">
        <v>200</v>
      </c>
      <c r="BB126" s="28" t="s">
        <v>187</v>
      </c>
      <c r="BC126" s="28" t="s">
        <v>252</v>
      </c>
      <c r="BD126" s="28" t="s">
        <v>188</v>
      </c>
      <c r="BE126" s="28" t="s">
        <v>189</v>
      </c>
      <c r="BF126" s="28" t="s">
        <v>180</v>
      </c>
      <c r="BG126" s="28" t="s">
        <v>181</v>
      </c>
      <c r="BH126" s="28" t="s">
        <v>180</v>
      </c>
      <c r="BI126">
        <v>80</v>
      </c>
      <c r="BJ126">
        <v>175</v>
      </c>
      <c r="BK126" s="28">
        <f t="shared" si="27"/>
        <v>26.122448979591837</v>
      </c>
      <c r="BL126" s="29">
        <f t="shared" si="28"/>
        <v>1.956059915615419</v>
      </c>
      <c r="BM126">
        <v>147</v>
      </c>
      <c r="BN126" s="29">
        <v>0.74</v>
      </c>
      <c r="BO126">
        <v>8</v>
      </c>
      <c r="BP126" t="s">
        <v>181</v>
      </c>
      <c r="BQ126">
        <v>0</v>
      </c>
      <c r="BR126" t="s">
        <v>181</v>
      </c>
      <c r="BS126" t="s">
        <v>181</v>
      </c>
      <c r="BT126">
        <v>0</v>
      </c>
      <c r="BU126">
        <v>0</v>
      </c>
      <c r="BV126" t="s">
        <v>203</v>
      </c>
      <c r="BW126">
        <v>10</v>
      </c>
      <c r="BX126">
        <v>0</v>
      </c>
      <c r="BY126" t="s">
        <v>676</v>
      </c>
      <c r="BZ126" t="s">
        <v>194</v>
      </c>
      <c r="CA126" t="s">
        <v>205</v>
      </c>
      <c r="CB126">
        <v>0</v>
      </c>
      <c r="CC126">
        <v>0</v>
      </c>
      <c r="CD126">
        <f t="shared" si="29"/>
        <v>1532</v>
      </c>
      <c r="CE126">
        <f>SUM((IF(D126&lt;40.1,0,(IF(D126&gt;60,3,1)))),(IF(S126&lt;15.1,0,IF(15&lt;S126&lt;25.1,6,IF(25&lt;S126&lt;35.1,11,16)))),(IF(E126=1,0,5)),(IF(CQ126&lt;601,0,1)),(IF(AX126&lt;40.1,0,(IF(AX126&gt;60,2,1)))))</f>
        <v>19</v>
      </c>
      <c r="CF126">
        <f>(IF(AX126&gt;70,3,0))+(IF(10&lt;AX126&lt;20,-2,0))+(IF(BD126="Cerebrovascular",2,0))+(IF(BN126&gt;1.5,2,0))+(IF(CQ126&lt;360,-3,0))+(IF(D126&gt;70,4,0))+(IF(H126&gt;35,2,0))+(IF(E126=2,9,0))+(IF(E126=3,14,0))+(IF(T126="yes",2,0))+(IF(J126&lt;2,2,0))+(IF(U126="yes",3,0))+(IF(V126="hospital",3,0))+(IF(V126="ICU",6,0))+(IF(S126&gt;29,4,0))+(IF(W126="yes",9,0))+(IF(X126="yes",2,0))+(IF(AA126="yes",5,0))+(IF(AB126="yes",6,0))+(IF(Z126="yes",3,0))</f>
        <v>8</v>
      </c>
      <c r="CG126" s="29">
        <f>EXP((IF(39&lt;AX126&lt;50,0.154,0))+(IF(49&lt;AX126&lt;60,0.274,0))+(IF(59&lt;AX126&lt;70,0.424,0))+(IF(AX126&gt;69,0.501,0))+(IF(BD126="anoxia",0.079,0))+(IF(BD126="Cerebrovascular",0.145,0))+(IF(BD126="other",0.184,0))+(IF(BB126="African",0.176,0))+(IF(BB126="Other",0.126,0))+(IF(AY126="DCD",0.411,0))+(IF(AZ126="other",0.422,0))+(0.066*((170-BJ126)/10)+(IF(BE126="regional",0.105,0.244))+(0.01*(CQ126/60))))</f>
        <v>2.2044983999395278</v>
      </c>
      <c r="CH126">
        <v>37</v>
      </c>
      <c r="CI126">
        <v>11</v>
      </c>
      <c r="CJ126">
        <v>207</v>
      </c>
      <c r="CK126">
        <v>105</v>
      </c>
      <c r="CL126">
        <v>60</v>
      </c>
      <c r="CM126">
        <v>15</v>
      </c>
      <c r="CN126">
        <v>25</v>
      </c>
      <c r="CO126" t="s">
        <v>196</v>
      </c>
      <c r="CP126">
        <v>51</v>
      </c>
      <c r="CQ126" s="28">
        <f t="shared" si="46"/>
        <v>435</v>
      </c>
      <c r="CR126">
        <f t="shared" si="30"/>
        <v>25</v>
      </c>
      <c r="CS126">
        <f t="shared" si="31"/>
        <v>62</v>
      </c>
      <c r="CT126">
        <f t="shared" si="32"/>
        <v>460</v>
      </c>
      <c r="CU126">
        <v>300</v>
      </c>
      <c r="CV126">
        <v>1500</v>
      </c>
      <c r="CW126">
        <v>7500</v>
      </c>
      <c r="CX126">
        <v>500</v>
      </c>
      <c r="CY126">
        <v>360</v>
      </c>
      <c r="CZ126">
        <v>1.1000000000000001</v>
      </c>
      <c r="DA126">
        <v>12</v>
      </c>
      <c r="DB126" s="26">
        <v>100</v>
      </c>
      <c r="DC126" s="26">
        <v>70</v>
      </c>
      <c r="DD126" s="28">
        <f t="shared" si="33"/>
        <v>30</v>
      </c>
      <c r="DF126" t="str">
        <f t="shared" si="34"/>
        <v>yes</v>
      </c>
      <c r="DG126" t="s">
        <v>677</v>
      </c>
      <c r="DH126">
        <v>21.5</v>
      </c>
      <c r="DI126">
        <v>14.8</v>
      </c>
      <c r="DJ126">
        <v>0</v>
      </c>
      <c r="DK126">
        <v>1.1000000000000001</v>
      </c>
      <c r="DL126">
        <v>1.4</v>
      </c>
      <c r="DM126">
        <v>2.9</v>
      </c>
      <c r="DN126">
        <v>18</v>
      </c>
      <c r="DO126">
        <v>1920</v>
      </c>
      <c r="DP126" s="29">
        <f>((DO126/1000)*100)/F126</f>
        <v>2.3414634146341462</v>
      </c>
      <c r="DQ126">
        <v>1941</v>
      </c>
      <c r="DR126">
        <v>718</v>
      </c>
      <c r="DS126">
        <v>5.6</v>
      </c>
      <c r="DT126">
        <v>1.1299999999999999</v>
      </c>
      <c r="DU126" s="41">
        <v>1.25</v>
      </c>
      <c r="DV126" s="41">
        <v>1.25</v>
      </c>
      <c r="DW126" t="str">
        <f t="shared" si="35"/>
        <v>no</v>
      </c>
      <c r="DX126" t="str">
        <f t="shared" si="49"/>
        <v>no</v>
      </c>
      <c r="DY126" t="str">
        <f>IF(OR(DV126&gt;M126*2.9, DV126 &gt; 3.9, FD126="yes"), "3", IF(DV126&gt;M126*1.9, "2", IF(OR(DV126&gt;M126*1.4, DV126&gt;(M126+0.2)), "1", "no")))</f>
        <v>1</v>
      </c>
      <c r="DZ126" t="s">
        <v>181</v>
      </c>
      <c r="EA126" t="s">
        <v>197</v>
      </c>
      <c r="EB126" t="s">
        <v>184</v>
      </c>
      <c r="EC126">
        <v>1000</v>
      </c>
      <c r="ED126" t="s">
        <v>198</v>
      </c>
      <c r="EE126" t="b">
        <v>0</v>
      </c>
      <c r="EF126">
        <v>1.6</v>
      </c>
      <c r="EG126">
        <v>5.3</v>
      </c>
      <c r="EH126">
        <v>3.9</v>
      </c>
      <c r="EI126">
        <v>5.0999999999999996</v>
      </c>
      <c r="EJ126">
        <v>6.4</v>
      </c>
      <c r="EK126">
        <v>8.9</v>
      </c>
      <c r="EL126">
        <v>7.1</v>
      </c>
      <c r="EM126">
        <v>6.8</v>
      </c>
      <c r="EN126">
        <v>8.9</v>
      </c>
      <c r="EO126" t="b">
        <v>0</v>
      </c>
      <c r="EP126" t="b">
        <v>0</v>
      </c>
      <c r="EQ126" t="b">
        <v>0</v>
      </c>
      <c r="ER126" t="b">
        <v>0</v>
      </c>
      <c r="ES126" s="30">
        <f t="shared" si="36"/>
        <v>5.2</v>
      </c>
      <c r="ET126" s="30">
        <f t="shared" si="37"/>
        <v>6</v>
      </c>
      <c r="EU126" s="30">
        <f t="shared" si="38"/>
        <v>6</v>
      </c>
      <c r="EV126" s="30" t="s">
        <v>184</v>
      </c>
      <c r="EW126">
        <v>1</v>
      </c>
      <c r="EX126" t="s">
        <v>184</v>
      </c>
      <c r="EY126" s="30" t="s">
        <v>181</v>
      </c>
      <c r="EZ126" s="30" t="s">
        <v>181</v>
      </c>
      <c r="FA126" s="30" t="s">
        <v>181</v>
      </c>
      <c r="FB126" s="34">
        <v>2</v>
      </c>
      <c r="FC126" s="30" t="s">
        <v>181</v>
      </c>
      <c r="FD126" s="30" t="s">
        <v>181</v>
      </c>
      <c r="FE126" s="30" t="s">
        <v>678</v>
      </c>
      <c r="FF126">
        <v>1</v>
      </c>
      <c r="FG126" s="30" t="s">
        <v>184</v>
      </c>
      <c r="FH126">
        <v>2</v>
      </c>
      <c r="FI126">
        <v>11</v>
      </c>
      <c r="FJ126" s="30" t="s">
        <v>184</v>
      </c>
      <c r="FK126" s="30" t="s">
        <v>181</v>
      </c>
      <c r="FL126" s="30" t="s">
        <v>181</v>
      </c>
      <c r="FM126" t="s">
        <v>679</v>
      </c>
      <c r="FN126" s="30" t="s">
        <v>181</v>
      </c>
      <c r="FO126" s="30" t="s">
        <v>181</v>
      </c>
      <c r="FP126" s="30" t="s">
        <v>181</v>
      </c>
      <c r="FQ126" s="30" t="s">
        <v>181</v>
      </c>
      <c r="FR126">
        <v>15</v>
      </c>
      <c r="FS126" s="30" t="s">
        <v>219</v>
      </c>
      <c r="FT126" s="30" t="s">
        <v>181</v>
      </c>
      <c r="FU126">
        <f t="shared" si="39"/>
        <v>0</v>
      </c>
      <c r="FV126">
        <f t="shared" si="40"/>
        <v>0</v>
      </c>
    </row>
    <row r="127" spans="1:178" ht="15.5" x14ac:dyDescent="0.35">
      <c r="A127" s="26">
        <v>2944</v>
      </c>
      <c r="B127" t="s">
        <v>200</v>
      </c>
      <c r="C127" t="s">
        <v>201</v>
      </c>
      <c r="D127" s="28">
        <v>45.980555555555554</v>
      </c>
      <c r="E127" s="28">
        <v>1</v>
      </c>
      <c r="F127">
        <v>87</v>
      </c>
      <c r="G127">
        <v>173</v>
      </c>
      <c r="H127" s="28">
        <f t="shared" si="24"/>
        <v>29.068796150890442</v>
      </c>
      <c r="I127" s="29">
        <f t="shared" si="25"/>
        <v>2.0102285226252983</v>
      </c>
      <c r="J127" s="30">
        <v>2.9</v>
      </c>
      <c r="K127">
        <v>139</v>
      </c>
      <c r="L127" t="s">
        <v>180</v>
      </c>
      <c r="M127" s="29">
        <v>0.82</v>
      </c>
      <c r="N127" s="30">
        <v>4.2</v>
      </c>
      <c r="O127" s="29">
        <v>1.45</v>
      </c>
      <c r="P127">
        <f t="shared" si="26"/>
        <v>1</v>
      </c>
      <c r="Q127">
        <f t="shared" si="26"/>
        <v>4.2</v>
      </c>
      <c r="R127">
        <f t="shared" si="26"/>
        <v>1.45</v>
      </c>
      <c r="S127" s="31">
        <f t="shared" si="50"/>
        <v>16</v>
      </c>
      <c r="T127" t="s">
        <v>181</v>
      </c>
      <c r="U127" t="s">
        <v>181</v>
      </c>
      <c r="V127" t="s">
        <v>182</v>
      </c>
      <c r="W127" t="s">
        <v>181</v>
      </c>
      <c r="X127" t="s">
        <v>184</v>
      </c>
      <c r="Y127" t="s">
        <v>183</v>
      </c>
      <c r="Z127" t="s">
        <v>181</v>
      </c>
      <c r="AA127" t="s">
        <v>184</v>
      </c>
      <c r="AB127" t="s">
        <v>181</v>
      </c>
      <c r="AC127">
        <v>0</v>
      </c>
      <c r="AD127" s="27">
        <v>43193</v>
      </c>
      <c r="AE127">
        <v>389</v>
      </c>
      <c r="AG127">
        <v>0</v>
      </c>
      <c r="AH127" s="27">
        <v>43193</v>
      </c>
      <c r="AI127" s="33">
        <v>389</v>
      </c>
      <c r="AJ127" s="27"/>
      <c r="AK127" t="s">
        <v>340</v>
      </c>
      <c r="AL127" t="s">
        <v>181</v>
      </c>
      <c r="AM127" t="s">
        <v>184</v>
      </c>
      <c r="AN127" t="s">
        <v>181</v>
      </c>
      <c r="AO127" t="s">
        <v>181</v>
      </c>
      <c r="AP127" t="s">
        <v>184</v>
      </c>
      <c r="AQ127" t="s">
        <v>181</v>
      </c>
      <c r="AR127" t="s">
        <v>181</v>
      </c>
      <c r="AS127" t="s">
        <v>181</v>
      </c>
      <c r="AT127" t="s">
        <v>181</v>
      </c>
      <c r="AU127" t="s">
        <v>181</v>
      </c>
      <c r="AV127" t="s">
        <v>181</v>
      </c>
      <c r="AW127" s="27">
        <v>16603</v>
      </c>
      <c r="AX127" s="28">
        <v>71.736111111111114</v>
      </c>
      <c r="AY127" s="28" t="s">
        <v>185</v>
      </c>
      <c r="AZ127" s="28" t="s">
        <v>186</v>
      </c>
      <c r="BA127" s="28" t="s">
        <v>200</v>
      </c>
      <c r="BB127" s="28" t="s">
        <v>187</v>
      </c>
      <c r="BC127" s="28" t="s">
        <v>201</v>
      </c>
      <c r="BD127" s="28" t="s">
        <v>276</v>
      </c>
      <c r="BE127" s="28" t="s">
        <v>189</v>
      </c>
      <c r="BF127" t="s">
        <v>190</v>
      </c>
      <c r="BG127" s="28" t="s">
        <v>181</v>
      </c>
      <c r="BH127" s="28" t="s">
        <v>180</v>
      </c>
      <c r="BI127">
        <v>85</v>
      </c>
      <c r="BJ127">
        <v>160</v>
      </c>
      <c r="BK127" s="28">
        <f t="shared" si="27"/>
        <v>33.203125</v>
      </c>
      <c r="BL127" s="29">
        <f t="shared" si="28"/>
        <v>1.8808594978427899</v>
      </c>
      <c r="BM127">
        <v>150</v>
      </c>
      <c r="BN127" s="29">
        <v>1.31</v>
      </c>
      <c r="BO127">
        <v>3</v>
      </c>
      <c r="BP127" t="s">
        <v>184</v>
      </c>
      <c r="BQ127">
        <v>25</v>
      </c>
      <c r="BR127" t="s">
        <v>184</v>
      </c>
      <c r="BS127" t="s">
        <v>212</v>
      </c>
      <c r="BT127">
        <v>10</v>
      </c>
      <c r="BU127">
        <v>40</v>
      </c>
      <c r="BV127" t="s">
        <v>192</v>
      </c>
      <c r="BW127">
        <v>10</v>
      </c>
      <c r="BX127">
        <v>0</v>
      </c>
      <c r="BY127" t="s">
        <v>680</v>
      </c>
      <c r="BZ127" t="s">
        <v>194</v>
      </c>
      <c r="CA127" t="s">
        <v>205</v>
      </c>
      <c r="CB127">
        <v>0</v>
      </c>
      <c r="CC127">
        <v>0</v>
      </c>
      <c r="CD127">
        <f t="shared" si="29"/>
        <v>1148</v>
      </c>
      <c r="CE127">
        <f>SUM((IF(D127&lt;40.1,0,(IF(D127&gt;60,3,1)))),(IF(S127&lt;15.1,0,IF(15&lt;S127&lt;25.1,6,IF(25&lt;S127&lt;35.1,11,16)))),(IF(E127=1,0,5)),(IF(CQ127&lt;601,0,1)),(IF(AX127&lt;40.1,0,(IF(AX127&gt;60,2,1)))))</f>
        <v>19</v>
      </c>
      <c r="CF127">
        <f>(IF(AX127&gt;70,3,0))+(IF(10&lt;AX127&lt;20,-2,0))+(IF(BD127="Cerebrovascular",2,0))+(IF(BN127&gt;1.5,2,0))+(IF(CQ127&lt;360,-3,0))+(IF(D127&gt;70,4,0))+(IF(H127&gt;35,2,0))+(IF(E127=2,9,0))+(IF(E127=3,14,0))+(IF(T127="yes",2,0))+(IF(J127&lt;2,2,0))+(IF(U127="yes",3,0))+(IF(V127="hospital",3,0))+(IF(V127="ICU",6,0))+(IF(S127&gt;29,4,0))+(IF(W127="yes",9,0))+(IF(X127="yes",2,0))+(IF(AA127="yes",5,0))+(IF(AB127="yes",6,0))+(IF(Z127="yes",3,0))</f>
        <v>10</v>
      </c>
      <c r="CG127" s="29">
        <f>EXP((IF(39&lt;AX127&lt;50,0.154,0))+(IF(49&lt;AX127&lt;60,0.274,0))+(IF(59&lt;AX127&lt;70,0.424,0))+(IF(AX127&gt;69,0.501,0))+(IF(BD127="anoxia",0.079,0))+(IF(BD127="Cerebrovascular",0.145,0))+(IF(BD127="other",0.184,0))+(IF(BB127="African",0.176,0))+(IF(BB127="Other",0.126,0))+(IF(AY127="DCD",0.411,0))+(IF(AZ127="other",0.422,0))+(0.066*((170-BJ127)/10)+(IF(BE127="regional",0.105,0.244))+(0.01*(CQ127/60))))</f>
        <v>2.2723927093173852</v>
      </c>
      <c r="CH127">
        <v>53</v>
      </c>
      <c r="CI127">
        <v>16</v>
      </c>
      <c r="CJ127">
        <v>165</v>
      </c>
      <c r="CK127">
        <v>140</v>
      </c>
      <c r="CL127">
        <v>5</v>
      </c>
      <c r="CM127">
        <v>40</v>
      </c>
      <c r="CN127">
        <v>24</v>
      </c>
      <c r="CO127" t="s">
        <v>196</v>
      </c>
      <c r="CP127">
        <v>35</v>
      </c>
      <c r="CQ127" s="28">
        <f t="shared" si="46"/>
        <v>419</v>
      </c>
      <c r="CR127">
        <f t="shared" si="30"/>
        <v>24</v>
      </c>
      <c r="CS127">
        <f t="shared" si="31"/>
        <v>77</v>
      </c>
      <c r="CT127">
        <f t="shared" si="32"/>
        <v>443</v>
      </c>
      <c r="CU127">
        <v>0</v>
      </c>
      <c r="CV127">
        <v>2000</v>
      </c>
      <c r="CW127">
        <v>8500</v>
      </c>
      <c r="CX127">
        <v>1250</v>
      </c>
      <c r="CY127">
        <v>400</v>
      </c>
      <c r="CZ127">
        <v>1</v>
      </c>
      <c r="DA127">
        <v>12</v>
      </c>
      <c r="DB127" s="26">
        <v>77</v>
      </c>
      <c r="DC127" s="26">
        <v>55</v>
      </c>
      <c r="DD127" s="28">
        <f t="shared" si="33"/>
        <v>28.571428571428569</v>
      </c>
      <c r="DF127" t="str">
        <f t="shared" si="34"/>
        <v>no</v>
      </c>
      <c r="DG127" t="s">
        <v>681</v>
      </c>
      <c r="DH127" t="s">
        <v>197</v>
      </c>
      <c r="DI127" t="s">
        <v>197</v>
      </c>
      <c r="DJ127" t="s">
        <v>197</v>
      </c>
      <c r="DK127" t="s">
        <v>197</v>
      </c>
      <c r="DL127" t="s">
        <v>197</v>
      </c>
      <c r="DM127" t="s">
        <v>197</v>
      </c>
      <c r="DN127" t="s">
        <v>197</v>
      </c>
      <c r="DO127">
        <v>1500</v>
      </c>
      <c r="DP127" s="29">
        <f>((DO127/1000)*100)/F127</f>
        <v>1.7241379310344827</v>
      </c>
      <c r="DQ127">
        <v>833</v>
      </c>
      <c r="DR127">
        <v>400</v>
      </c>
      <c r="DS127">
        <v>1.2</v>
      </c>
      <c r="DT127">
        <v>1.19</v>
      </c>
      <c r="DU127" s="41">
        <v>0.72</v>
      </c>
      <c r="DV127" s="41">
        <v>0.72</v>
      </c>
      <c r="DW127" t="str">
        <f t="shared" si="35"/>
        <v>no</v>
      </c>
      <c r="DX127" t="str">
        <f t="shared" si="49"/>
        <v>no</v>
      </c>
      <c r="DY127" t="str">
        <f>IF(OR(DV127&gt;M127*2.9, DV127 &gt; 3.9, FD127="yes"), "3", IF(DV127&gt;M127*1.9, "2", IF(OR(DV127&gt;M127*1.4, DV127&gt;(M127+0.2)), "1", "no")))</f>
        <v>no</v>
      </c>
      <c r="DZ127" t="s">
        <v>181</v>
      </c>
      <c r="EA127" t="s">
        <v>197</v>
      </c>
      <c r="EB127" t="s">
        <v>184</v>
      </c>
      <c r="EC127">
        <v>1000</v>
      </c>
      <c r="ED127" t="s">
        <v>198</v>
      </c>
      <c r="EE127" t="b">
        <v>0</v>
      </c>
      <c r="EF127">
        <v>8.6</v>
      </c>
      <c r="EG127">
        <v>6.4</v>
      </c>
      <c r="EH127">
        <v>8.1999999999999993</v>
      </c>
      <c r="EI127">
        <v>12.1</v>
      </c>
      <c r="EJ127">
        <v>10.1</v>
      </c>
      <c r="EK127">
        <v>6.3</v>
      </c>
      <c r="EL127">
        <v>7.5</v>
      </c>
      <c r="EM127">
        <v>9.8000000000000007</v>
      </c>
      <c r="EN127">
        <v>12.8</v>
      </c>
      <c r="EO127">
        <v>9.4</v>
      </c>
      <c r="EP127">
        <v>9.3000000000000007</v>
      </c>
      <c r="EQ127" t="b">
        <v>0</v>
      </c>
      <c r="ER127" t="b">
        <v>0</v>
      </c>
      <c r="ES127" s="30">
        <f t="shared" si="36"/>
        <v>8.6166666666666654</v>
      </c>
      <c r="ET127" s="30">
        <f t="shared" si="37"/>
        <v>9.0888888888888886</v>
      </c>
      <c r="EU127" s="30">
        <f t="shared" si="38"/>
        <v>9.1363636363636367</v>
      </c>
      <c r="EV127" s="30" t="s">
        <v>181</v>
      </c>
      <c r="EW127" t="s">
        <v>197</v>
      </c>
      <c r="EX127" t="s">
        <v>197</v>
      </c>
      <c r="EY127" s="30" t="s">
        <v>197</v>
      </c>
      <c r="EZ127" s="30" t="s">
        <v>181</v>
      </c>
      <c r="FA127" s="30" t="s">
        <v>181</v>
      </c>
      <c r="FB127" s="34">
        <v>2</v>
      </c>
      <c r="FC127" s="30" t="s">
        <v>181</v>
      </c>
      <c r="FD127" s="30" t="s">
        <v>181</v>
      </c>
      <c r="FE127" s="30" t="s">
        <v>682</v>
      </c>
      <c r="FF127">
        <v>1</v>
      </c>
      <c r="FG127" s="30" t="s">
        <v>181</v>
      </c>
      <c r="FH127" s="30" t="s">
        <v>197</v>
      </c>
      <c r="FI127" s="30" t="s">
        <v>197</v>
      </c>
      <c r="FJ127" s="30" t="s">
        <v>181</v>
      </c>
      <c r="FK127" s="30" t="s">
        <v>181</v>
      </c>
      <c r="FL127" s="30" t="s">
        <v>181</v>
      </c>
      <c r="FM127" s="30" t="s">
        <v>181</v>
      </c>
      <c r="FN127" s="30" t="s">
        <v>181</v>
      </c>
      <c r="FO127" s="30" t="s">
        <v>181</v>
      </c>
      <c r="FP127" s="30" t="s">
        <v>181</v>
      </c>
      <c r="FQ127" s="30" t="s">
        <v>181</v>
      </c>
      <c r="FR127">
        <v>21</v>
      </c>
      <c r="FS127" t="s">
        <v>219</v>
      </c>
      <c r="FT127" s="30" t="s">
        <v>181</v>
      </c>
      <c r="FU127">
        <f t="shared" si="39"/>
        <v>0</v>
      </c>
      <c r="FV127">
        <f t="shared" si="40"/>
        <v>0</v>
      </c>
    </row>
    <row r="128" spans="1:178" ht="15.5" x14ac:dyDescent="0.35">
      <c r="A128" s="26">
        <v>2945</v>
      </c>
      <c r="B128" t="s">
        <v>178</v>
      </c>
      <c r="C128" t="s">
        <v>179</v>
      </c>
      <c r="D128" s="28">
        <v>61.383333333333333</v>
      </c>
      <c r="E128" s="28">
        <v>2</v>
      </c>
      <c r="F128">
        <v>64</v>
      </c>
      <c r="G128">
        <v>160</v>
      </c>
      <c r="H128" s="28">
        <f t="shared" si="24"/>
        <v>25</v>
      </c>
      <c r="I128" s="29">
        <f t="shared" si="25"/>
        <v>1.667169667094486</v>
      </c>
      <c r="J128" s="30">
        <v>3.3</v>
      </c>
      <c r="K128">
        <v>137</v>
      </c>
      <c r="L128" t="s">
        <v>180</v>
      </c>
      <c r="M128" s="29">
        <v>0.92</v>
      </c>
      <c r="N128" s="30">
        <v>14.5</v>
      </c>
      <c r="O128" s="29">
        <v>1.29</v>
      </c>
      <c r="P128">
        <f t="shared" si="26"/>
        <v>1</v>
      </c>
      <c r="Q128">
        <f t="shared" si="26"/>
        <v>14.5</v>
      </c>
      <c r="R128">
        <f t="shared" si="26"/>
        <v>1.29</v>
      </c>
      <c r="S128" s="31">
        <f t="shared" si="50"/>
        <v>19</v>
      </c>
      <c r="T128" t="s">
        <v>184</v>
      </c>
      <c r="U128" t="s">
        <v>181</v>
      </c>
      <c r="V128" t="s">
        <v>281</v>
      </c>
      <c r="W128" t="s">
        <v>184</v>
      </c>
      <c r="X128" t="s">
        <v>184</v>
      </c>
      <c r="Y128" t="s">
        <v>463</v>
      </c>
      <c r="Z128" t="s">
        <v>181</v>
      </c>
      <c r="AA128" t="s">
        <v>181</v>
      </c>
      <c r="AB128" t="s">
        <v>181</v>
      </c>
      <c r="AC128">
        <v>0</v>
      </c>
      <c r="AD128" s="27">
        <v>43222</v>
      </c>
      <c r="AE128">
        <v>418</v>
      </c>
      <c r="AG128">
        <v>0</v>
      </c>
      <c r="AH128" s="27">
        <v>43222</v>
      </c>
      <c r="AI128" s="33">
        <v>418</v>
      </c>
      <c r="AJ128" s="27"/>
      <c r="AK128" t="s">
        <v>359</v>
      </c>
      <c r="AL128" t="s">
        <v>181</v>
      </c>
      <c r="AM128" t="s">
        <v>181</v>
      </c>
      <c r="AN128" t="s">
        <v>181</v>
      </c>
      <c r="AO128" t="s">
        <v>181</v>
      </c>
      <c r="AP128" t="s">
        <v>181</v>
      </c>
      <c r="AQ128" t="s">
        <v>181</v>
      </c>
      <c r="AR128" t="s">
        <v>181</v>
      </c>
      <c r="AS128" t="s">
        <v>181</v>
      </c>
      <c r="AT128" t="s">
        <v>181</v>
      </c>
      <c r="AU128" t="s">
        <v>181</v>
      </c>
      <c r="AV128" t="s">
        <v>184</v>
      </c>
      <c r="AW128" s="27">
        <v>25023</v>
      </c>
      <c r="AX128" s="28">
        <v>48.68333333333333</v>
      </c>
      <c r="AY128" s="28" t="s">
        <v>185</v>
      </c>
      <c r="AZ128" s="28" t="s">
        <v>186</v>
      </c>
      <c r="BA128" s="28" t="s">
        <v>178</v>
      </c>
      <c r="BB128" s="28" t="s">
        <v>187</v>
      </c>
      <c r="BC128" s="28" t="s">
        <v>179</v>
      </c>
      <c r="BD128" s="28" t="s">
        <v>276</v>
      </c>
      <c r="BE128" s="28" t="s">
        <v>202</v>
      </c>
      <c r="BF128" t="s">
        <v>190</v>
      </c>
      <c r="BG128" s="28" t="s">
        <v>181</v>
      </c>
      <c r="BH128" s="28" t="s">
        <v>180</v>
      </c>
      <c r="BI128">
        <v>55</v>
      </c>
      <c r="BJ128">
        <v>169</v>
      </c>
      <c r="BK128" s="28">
        <f t="shared" si="27"/>
        <v>19.257028815517664</v>
      </c>
      <c r="BL128" s="29">
        <f t="shared" si="28"/>
        <v>1.6264410520393933</v>
      </c>
      <c r="BM128">
        <v>160</v>
      </c>
      <c r="BN128" s="29">
        <v>1.46</v>
      </c>
      <c r="BO128">
        <v>8</v>
      </c>
      <c r="BP128" t="s">
        <v>184</v>
      </c>
      <c r="BQ128">
        <v>70</v>
      </c>
      <c r="BR128" t="s">
        <v>184</v>
      </c>
      <c r="BS128" t="s">
        <v>191</v>
      </c>
      <c r="BT128">
        <v>0</v>
      </c>
      <c r="BU128">
        <v>5</v>
      </c>
      <c r="BV128" t="s">
        <v>192</v>
      </c>
      <c r="BW128">
        <v>0</v>
      </c>
      <c r="BX128">
        <v>0</v>
      </c>
      <c r="BY128" t="s">
        <v>683</v>
      </c>
      <c r="BZ128" t="s">
        <v>181</v>
      </c>
      <c r="CA128" t="s">
        <v>641</v>
      </c>
      <c r="CB128">
        <v>0</v>
      </c>
      <c r="CC128">
        <v>0</v>
      </c>
      <c r="CD128">
        <f t="shared" si="29"/>
        <v>925</v>
      </c>
      <c r="CE128">
        <f>SUM((IF(D128&lt;40.1,0,(IF(D128&gt;60,3,1)))),(IF(S128&lt;15.1,0,IF(15&lt;S128&lt;25.1,6,IF(25&lt;S128&lt;35.1,11,16)))),(IF(E128=1,0,5)),(IF(CQ128&lt;601,0,1)),(IF(AX128&lt;40.1,0,(IF(AX128&gt;60,2,1)))))</f>
        <v>25</v>
      </c>
      <c r="CF128">
        <f>(IF(AX128&gt;70,3,0))+(IF(10&lt;AX128&lt;20,-2,0))+(IF(BD128="Cerebrovascular",2,0))+(IF(BN128&gt;1.5,2,0))+(IF(CQ128&lt;360,-3,0))+(IF(D128&gt;70,4,0))+(IF(H128&gt;35,2,0))+(IF(E128=2,9,0))+(IF(E128=3,14,0))+(IF(T128="yes",2,0))+(IF(J128&lt;2,2,0))+(IF(U128="yes",3,0))+(IF(V128="hospital",3,0))+(IF(V128="ICU",6,0))+(IF(S128&gt;29,4,0))+(IF(W128="yes",9,0))+(IF(X128="yes",2,0))+(IF(AA128="yes",5,0))+(IF(AB128="yes",6,0))+(IF(Z128="yes",3,0))</f>
        <v>25</v>
      </c>
      <c r="CG128" s="29">
        <f>EXP((IF(39&lt;AX128&lt;50,0.154,0))+(IF(49&lt;AX128&lt;60,0.274,0))+(IF(59&lt;AX128&lt;70,0.424,0))+(IF(AX128&gt;69,0.501,0))+(IF(BD128="anoxia",0.079,0))+(IF(BD128="Cerebrovascular",0.145,0))+(IF(BD128="other",0.184,0))+(IF(BB128="African",0.176,0))+(IF(BB128="Other",0.126,0))+(IF(AY128="DCD",0.411,0))+(IF(AZ128="other",0.422,0))+(0.066*((170-BJ128)/10)+(IF(BE128="regional",0.105,0.244))+(0.01*(CQ128/60))))</f>
        <v>1.476144075192128</v>
      </c>
      <c r="CH128">
        <v>69</v>
      </c>
      <c r="CI128">
        <v>5</v>
      </c>
      <c r="CJ128">
        <v>140</v>
      </c>
      <c r="CK128">
        <v>120</v>
      </c>
      <c r="CL128">
        <v>3</v>
      </c>
      <c r="CM128">
        <v>22</v>
      </c>
      <c r="CN128">
        <v>28</v>
      </c>
      <c r="CO128" t="s">
        <v>196</v>
      </c>
      <c r="CP128">
        <v>24</v>
      </c>
      <c r="CQ128" s="28">
        <f t="shared" si="46"/>
        <v>359</v>
      </c>
      <c r="CR128">
        <f t="shared" si="30"/>
        <v>28</v>
      </c>
      <c r="CS128">
        <f t="shared" si="31"/>
        <v>97</v>
      </c>
      <c r="CT128">
        <f t="shared" si="32"/>
        <v>387</v>
      </c>
      <c r="CU128">
        <v>750</v>
      </c>
      <c r="CV128">
        <v>1000</v>
      </c>
      <c r="CW128">
        <v>5000</v>
      </c>
      <c r="CX128">
        <v>15000</v>
      </c>
      <c r="CY128">
        <v>293</v>
      </c>
      <c r="CZ128">
        <v>2.2999999999999998</v>
      </c>
      <c r="DA128">
        <v>55</v>
      </c>
      <c r="DB128" s="26">
        <v>82</v>
      </c>
      <c r="DC128" s="26">
        <v>90</v>
      </c>
      <c r="DD128" s="28">
        <f t="shared" si="33"/>
        <v>-9.7560975609756042</v>
      </c>
      <c r="DF128" t="str">
        <f t="shared" si="34"/>
        <v>no</v>
      </c>
      <c r="DG128" t="s">
        <v>684</v>
      </c>
      <c r="DH128">
        <v>17</v>
      </c>
      <c r="DI128">
        <v>17</v>
      </c>
      <c r="DJ128">
        <v>1.7</v>
      </c>
      <c r="DK128">
        <v>8.6999999999999993</v>
      </c>
      <c r="DL128">
        <v>10.9</v>
      </c>
      <c r="DM128">
        <v>13.1</v>
      </c>
      <c r="DN128" t="s">
        <v>197</v>
      </c>
      <c r="DO128">
        <v>1300</v>
      </c>
      <c r="DP128" s="29">
        <f>((DO128/1000)*100)/F128</f>
        <v>2.03125</v>
      </c>
      <c r="DQ128">
        <v>1092</v>
      </c>
      <c r="DR128">
        <v>1217</v>
      </c>
      <c r="DS128">
        <v>6.3</v>
      </c>
      <c r="DT128">
        <v>1.04</v>
      </c>
      <c r="DU128" s="41">
        <v>1.45</v>
      </c>
      <c r="DV128" s="41">
        <v>1.45</v>
      </c>
      <c r="DW128" t="str">
        <f t="shared" si="35"/>
        <v>no</v>
      </c>
      <c r="DX128" t="str">
        <f t="shared" si="49"/>
        <v>no</v>
      </c>
      <c r="DY128" t="str">
        <f>IF(OR(DV128&gt;M128*2.9, DV128 &gt; 3.9, FD128="yes"), "3", IF(DV128&gt;M128*1.9, "2", IF(OR(DV128&gt;M128*1.4, DV128&gt;(M128+0.2)), "1", "no")))</f>
        <v>1</v>
      </c>
      <c r="DZ128" t="s">
        <v>181</v>
      </c>
      <c r="EA128" t="s">
        <v>197</v>
      </c>
      <c r="EB128" t="s">
        <v>184</v>
      </c>
      <c r="EC128">
        <v>1000</v>
      </c>
      <c r="ED128" t="s">
        <v>198</v>
      </c>
      <c r="EE128" t="b">
        <v>0</v>
      </c>
      <c r="EF128">
        <v>4.8</v>
      </c>
      <c r="EG128">
        <v>6</v>
      </c>
      <c r="EH128">
        <v>6.6</v>
      </c>
      <c r="EI128">
        <v>6.3</v>
      </c>
      <c r="EJ128">
        <v>4.5</v>
      </c>
      <c r="EK128">
        <v>2.7</v>
      </c>
      <c r="EL128">
        <v>5.7</v>
      </c>
      <c r="EM128">
        <v>8.1999999999999993</v>
      </c>
      <c r="EN128">
        <v>5.7</v>
      </c>
      <c r="EO128" t="b">
        <v>0</v>
      </c>
      <c r="EP128" t="b">
        <v>0</v>
      </c>
      <c r="EQ128" t="b">
        <v>0</v>
      </c>
      <c r="ER128" t="b">
        <v>0</v>
      </c>
      <c r="ES128" s="30">
        <f t="shared" si="36"/>
        <v>5.1499999999999995</v>
      </c>
      <c r="ET128" s="30">
        <f t="shared" si="37"/>
        <v>5.6111111111111107</v>
      </c>
      <c r="EU128" s="30">
        <f t="shared" si="38"/>
        <v>5.6111111111111107</v>
      </c>
      <c r="EV128" s="30" t="s">
        <v>181</v>
      </c>
      <c r="EW128" t="s">
        <v>197</v>
      </c>
      <c r="EX128" t="s">
        <v>197</v>
      </c>
      <c r="EY128" s="30" t="s">
        <v>197</v>
      </c>
      <c r="EZ128" s="30" t="s">
        <v>181</v>
      </c>
      <c r="FA128" s="30" t="s">
        <v>184</v>
      </c>
      <c r="FB128" s="34" t="s">
        <v>217</v>
      </c>
      <c r="FC128" s="30" t="s">
        <v>184</v>
      </c>
      <c r="FD128" s="30" t="s">
        <v>181</v>
      </c>
      <c r="FE128" s="30" t="s">
        <v>661</v>
      </c>
      <c r="FF128">
        <v>3</v>
      </c>
      <c r="FG128" s="30" t="s">
        <v>184</v>
      </c>
      <c r="FH128">
        <v>0</v>
      </c>
      <c r="FI128">
        <v>2</v>
      </c>
      <c r="FJ128" s="30" t="s">
        <v>181</v>
      </c>
      <c r="FK128" s="30" t="s">
        <v>181</v>
      </c>
      <c r="FL128" s="30" t="s">
        <v>181</v>
      </c>
      <c r="FM128" s="30" t="s">
        <v>624</v>
      </c>
      <c r="FN128" s="30" t="s">
        <v>181</v>
      </c>
      <c r="FO128" s="30" t="s">
        <v>181</v>
      </c>
      <c r="FP128" s="30" t="s">
        <v>181</v>
      </c>
      <c r="FQ128" s="30" t="s">
        <v>181</v>
      </c>
      <c r="FR128">
        <v>28</v>
      </c>
      <c r="FS128" s="30" t="s">
        <v>219</v>
      </c>
      <c r="FT128" s="30" t="s">
        <v>181</v>
      </c>
      <c r="FU128">
        <f t="shared" si="39"/>
        <v>0</v>
      </c>
      <c r="FV128">
        <f t="shared" si="40"/>
        <v>0</v>
      </c>
    </row>
    <row r="129" spans="1:178" ht="15.5" x14ac:dyDescent="0.35">
      <c r="A129" s="26">
        <v>2946</v>
      </c>
      <c r="B129" t="s">
        <v>200</v>
      </c>
      <c r="C129" t="s">
        <v>179</v>
      </c>
      <c r="D129" s="28">
        <v>54.091666666666669</v>
      </c>
      <c r="E129" s="28">
        <v>1</v>
      </c>
      <c r="F129">
        <v>67</v>
      </c>
      <c r="G129">
        <v>166</v>
      </c>
      <c r="H129" s="28">
        <f t="shared" si="24"/>
        <v>24.314123965742489</v>
      </c>
      <c r="I129" s="29">
        <f t="shared" si="25"/>
        <v>1.7459285977424388</v>
      </c>
      <c r="J129" s="30">
        <v>4.0999999999999996</v>
      </c>
      <c r="K129">
        <v>137</v>
      </c>
      <c r="L129" t="s">
        <v>190</v>
      </c>
      <c r="M129" s="29">
        <v>0.74</v>
      </c>
      <c r="N129" s="30">
        <v>1.1000000000000001</v>
      </c>
      <c r="O129" s="29">
        <v>1.1000000000000001</v>
      </c>
      <c r="P129">
        <f t="shared" si="26"/>
        <v>1</v>
      </c>
      <c r="Q129">
        <f t="shared" si="26"/>
        <v>1.1000000000000001</v>
      </c>
      <c r="R129">
        <f t="shared" si="26"/>
        <v>1.1000000000000001</v>
      </c>
      <c r="S129" s="31">
        <f t="shared" si="50"/>
        <v>8</v>
      </c>
      <c r="T129" t="s">
        <v>181</v>
      </c>
      <c r="U129" t="s">
        <v>181</v>
      </c>
      <c r="V129" t="s">
        <v>182</v>
      </c>
      <c r="W129" t="s">
        <v>181</v>
      </c>
      <c r="X129" t="s">
        <v>181</v>
      </c>
      <c r="Y129" t="s">
        <v>183</v>
      </c>
      <c r="Z129" t="s">
        <v>181</v>
      </c>
      <c r="AA129" t="s">
        <v>181</v>
      </c>
      <c r="AB129" t="s">
        <v>181</v>
      </c>
      <c r="AC129">
        <v>0</v>
      </c>
      <c r="AD129" s="27">
        <v>43263</v>
      </c>
      <c r="AE129">
        <v>458</v>
      </c>
      <c r="AG129">
        <v>1</v>
      </c>
      <c r="AH129" s="27">
        <v>42806</v>
      </c>
      <c r="AI129" s="33">
        <v>1</v>
      </c>
      <c r="AJ129" s="27" t="s">
        <v>359</v>
      </c>
      <c r="AK129" t="s">
        <v>224</v>
      </c>
      <c r="AL129" t="s">
        <v>184</v>
      </c>
      <c r="AM129" t="s">
        <v>184</v>
      </c>
      <c r="AN129" t="s">
        <v>181</v>
      </c>
      <c r="AO129" t="s">
        <v>181</v>
      </c>
      <c r="AP129" t="s">
        <v>184</v>
      </c>
      <c r="AQ129" t="s">
        <v>181</v>
      </c>
      <c r="AR129" t="s">
        <v>181</v>
      </c>
      <c r="AS129" t="s">
        <v>181</v>
      </c>
      <c r="AT129" t="s">
        <v>181</v>
      </c>
      <c r="AU129" t="s">
        <v>181</v>
      </c>
      <c r="AV129" t="s">
        <v>181</v>
      </c>
      <c r="AW129" s="27">
        <v>22310</v>
      </c>
      <c r="AX129" s="28">
        <v>56.116666666666667</v>
      </c>
      <c r="AY129" s="28" t="s">
        <v>530</v>
      </c>
      <c r="AZ129" s="28" t="s">
        <v>186</v>
      </c>
      <c r="BA129" s="28" t="s">
        <v>178</v>
      </c>
      <c r="BB129" s="28" t="s">
        <v>187</v>
      </c>
      <c r="BC129" s="28" t="s">
        <v>179</v>
      </c>
      <c r="BD129" s="28" t="s">
        <v>188</v>
      </c>
      <c r="BE129" s="28" t="s">
        <v>189</v>
      </c>
      <c r="BF129" t="s">
        <v>190</v>
      </c>
      <c r="BG129" s="28" t="s">
        <v>181</v>
      </c>
      <c r="BH129" s="28" t="s">
        <v>190</v>
      </c>
      <c r="BI129">
        <v>65</v>
      </c>
      <c r="BJ129">
        <v>165</v>
      </c>
      <c r="BK129" s="28">
        <f t="shared" si="27"/>
        <v>23.875114784205692</v>
      </c>
      <c r="BL129" s="29">
        <f t="shared" si="28"/>
        <v>1.7160516682260571</v>
      </c>
      <c r="BM129">
        <v>147</v>
      </c>
      <c r="BN129" s="29">
        <v>0.5</v>
      </c>
      <c r="BO129">
        <v>24</v>
      </c>
      <c r="BP129" t="s">
        <v>184</v>
      </c>
      <c r="BQ129">
        <v>29</v>
      </c>
      <c r="BR129" t="s">
        <v>181</v>
      </c>
      <c r="BS129" t="s">
        <v>181</v>
      </c>
      <c r="BT129">
        <v>0</v>
      </c>
      <c r="BU129">
        <v>0</v>
      </c>
      <c r="BV129" t="s">
        <v>192</v>
      </c>
      <c r="BW129">
        <v>0</v>
      </c>
      <c r="BX129">
        <v>0</v>
      </c>
      <c r="BY129" s="39" t="s">
        <v>685</v>
      </c>
      <c r="BZ129" s="39" t="s">
        <v>686</v>
      </c>
      <c r="CA129" s="39" t="s">
        <v>687</v>
      </c>
      <c r="CB129">
        <v>1</v>
      </c>
      <c r="CC129" t="s">
        <v>197</v>
      </c>
      <c r="CD129">
        <f t="shared" si="29"/>
        <v>449</v>
      </c>
      <c r="CE129">
        <f>SUM((IF(D129&lt;40.1,0,(IF(D129&gt;60,3,1)))),(IF(S129&lt;15.1,0,IF(15&lt;S129&lt;25.1,6,IF(25&lt;S129&lt;35.1,11,16)))),(IF(E129=1,0,5)),(IF(CQ129&lt;601,0,1)),(IF(AX129&lt;40.1,0,(IF(AX129&gt;60,2,1)))))</f>
        <v>2</v>
      </c>
      <c r="CF129">
        <f>(IF(AX129&gt;70,3,0))+(IF(10&lt;AX129&lt;20,-2,0))+(IF(BD129="Cerebrovascular",2,0))+(IF(BN129&gt;1.5,2,0))+(IF(CQ129&lt;360,-3,0))+(IF(D129&gt;70,4,0))+(IF(H129&gt;35,2,0))+(IF(E129=2,9,0))+(IF(E129=3,14,0))+(IF(T129="yes",2,0))+(IF(J129&lt;2,2,0))+(IF(U129="yes",3,0))+(IF(V129="hospital",3,0))+(IF(V129="ICU",6,0))+(IF(S129&gt;29,4,0))+(IF(W129="yes",9,0))+(IF(X129="yes",2,0))+(IF(AA129="yes",5,0))+(IF(AB129="yes",6,0))+(IF(Z129="yes",3,0))</f>
        <v>2</v>
      </c>
      <c r="CG129" s="29">
        <f>EXP((IF(39&lt;AX129&lt;50,0.154,0))+(IF(49&lt;AX129&lt;60,0.274,0))+(IF(59&lt;AX129&lt;70,0.424,0))+(IF(AX129&gt;69,0.501,0))+(IF(BD129="anoxia",0.079,0))+(IF(BD129="Cerebrovascular",0.145,0))+(IF(BD129="other",0.184,0))+(IF(BB129="African",0.176,0))+(IF(BB129="Other",0.126,0))+(IF(AY129="DCD",0.411,0))+(IF(AZ129="other",0.422,0))+(0.066*((170-BJ129)/10)+(IF(BE129="regional",0.105,0.244))+(0.01*(CQ129/60))))</f>
        <v>2.1329372064938164</v>
      </c>
      <c r="CH129" t="s">
        <v>197</v>
      </c>
      <c r="CI129" t="s">
        <v>197</v>
      </c>
      <c r="CJ129" t="s">
        <v>197</v>
      </c>
      <c r="CK129" t="s">
        <v>197</v>
      </c>
      <c r="CL129" t="s">
        <v>197</v>
      </c>
      <c r="CM129" t="s">
        <v>197</v>
      </c>
      <c r="CN129">
        <v>25</v>
      </c>
      <c r="CO129" t="s">
        <v>196</v>
      </c>
      <c r="CP129">
        <v>14</v>
      </c>
      <c r="CQ129" s="28">
        <v>381</v>
      </c>
      <c r="CR129">
        <f t="shared" si="30"/>
        <v>25</v>
      </c>
      <c r="CS129" t="e">
        <f t="shared" si="31"/>
        <v>#VALUE!</v>
      </c>
      <c r="CT129">
        <f t="shared" si="32"/>
        <v>406</v>
      </c>
      <c r="CU129">
        <v>500</v>
      </c>
      <c r="CV129">
        <v>500</v>
      </c>
      <c r="CW129">
        <v>6700</v>
      </c>
      <c r="CX129">
        <v>1000</v>
      </c>
      <c r="CY129">
        <v>250</v>
      </c>
      <c r="CZ129">
        <v>2.4</v>
      </c>
      <c r="DA129">
        <v>10</v>
      </c>
      <c r="DB129" s="26">
        <v>73</v>
      </c>
      <c r="DC129" s="26">
        <v>73</v>
      </c>
      <c r="DD129" s="28">
        <f t="shared" si="33"/>
        <v>0</v>
      </c>
      <c r="DF129" t="str">
        <f t="shared" si="34"/>
        <v>no</v>
      </c>
      <c r="DG129" t="s">
        <v>688</v>
      </c>
      <c r="DH129" t="s">
        <v>197</v>
      </c>
      <c r="DI129" t="s">
        <v>197</v>
      </c>
      <c r="DJ129" t="s">
        <v>197</v>
      </c>
      <c r="DK129" t="s">
        <v>197</v>
      </c>
      <c r="DL129" t="s">
        <v>197</v>
      </c>
      <c r="DM129" t="s">
        <v>197</v>
      </c>
      <c r="DN129" t="s">
        <v>197</v>
      </c>
      <c r="DO129">
        <v>1120</v>
      </c>
      <c r="DP129" s="29">
        <f>((DO129/1000)*100)/F129</f>
        <v>1.6716417910447763</v>
      </c>
      <c r="DQ129">
        <v>1594</v>
      </c>
      <c r="DR129">
        <v>1506</v>
      </c>
      <c r="DS129" s="26">
        <v>3.7</v>
      </c>
      <c r="DT129" s="26">
        <v>1.31</v>
      </c>
      <c r="DU129" s="41">
        <v>1.06</v>
      </c>
      <c r="DV129" s="26">
        <v>1.06</v>
      </c>
      <c r="DW129" t="str">
        <f t="shared" si="35"/>
        <v>no</v>
      </c>
      <c r="DX129" t="str">
        <f t="shared" si="49"/>
        <v>no</v>
      </c>
      <c r="DY129" t="str">
        <f>IF(OR(DV129&gt;M129*2.9, DV129 &gt; 3.9, FD129="yes"), "3", IF(DV129&gt;M129*1.9, "2", IF(OR(DV129&gt;M129*1.4, DV129&gt;(M129+0.2)), "1", "no")))</f>
        <v>1</v>
      </c>
      <c r="DZ129" t="s">
        <v>181</v>
      </c>
      <c r="EA129" t="s">
        <v>197</v>
      </c>
      <c r="EB129" t="s">
        <v>184</v>
      </c>
      <c r="EC129">
        <v>1000</v>
      </c>
      <c r="ED129" t="s">
        <v>198</v>
      </c>
      <c r="EE129">
        <v>6.9</v>
      </c>
      <c r="EF129">
        <v>7.3</v>
      </c>
      <c r="EG129">
        <v>5.2</v>
      </c>
      <c r="EH129" t="b">
        <v>0</v>
      </c>
      <c r="EI129" t="b">
        <v>0</v>
      </c>
      <c r="EJ129" t="b">
        <v>0</v>
      </c>
      <c r="EK129" t="b">
        <v>0</v>
      </c>
      <c r="EL129" t="b">
        <v>0</v>
      </c>
      <c r="EM129" t="b">
        <v>0</v>
      </c>
      <c r="EN129" t="b">
        <v>0</v>
      </c>
      <c r="EO129" t="b">
        <v>0</v>
      </c>
      <c r="EP129" t="b">
        <v>0</v>
      </c>
      <c r="EQ129" t="b">
        <v>0</v>
      </c>
      <c r="ER129" t="b">
        <v>0</v>
      </c>
      <c r="ES129" s="30">
        <f t="shared" si="36"/>
        <v>6.4666666666666659</v>
      </c>
      <c r="ET129" s="30">
        <f t="shared" si="37"/>
        <v>6.4666666666666659</v>
      </c>
      <c r="EU129" s="30">
        <f t="shared" si="38"/>
        <v>6.4666666666666659</v>
      </c>
      <c r="EV129" t="s">
        <v>181</v>
      </c>
      <c r="EW129" t="s">
        <v>197</v>
      </c>
      <c r="EX129" t="s">
        <v>197</v>
      </c>
      <c r="EY129" t="s">
        <v>197</v>
      </c>
      <c r="EZ129" t="s">
        <v>181</v>
      </c>
      <c r="FA129" t="s">
        <v>184</v>
      </c>
      <c r="FB129" s="34" t="s">
        <v>217</v>
      </c>
      <c r="FC129" t="s">
        <v>181</v>
      </c>
      <c r="FD129" s="30" t="s">
        <v>181</v>
      </c>
      <c r="FE129" t="s">
        <v>689</v>
      </c>
      <c r="FF129">
        <v>5</v>
      </c>
      <c r="FG129" t="s">
        <v>184</v>
      </c>
      <c r="FH129">
        <v>4</v>
      </c>
      <c r="FI129">
        <v>3</v>
      </c>
      <c r="FJ129" t="s">
        <v>184</v>
      </c>
      <c r="FK129" s="30" t="s">
        <v>181</v>
      </c>
      <c r="FL129" s="30" t="s">
        <v>181</v>
      </c>
      <c r="FM129" s="30" t="s">
        <v>181</v>
      </c>
      <c r="FN129" s="30" t="s">
        <v>181</v>
      </c>
      <c r="FO129" s="30" t="s">
        <v>181</v>
      </c>
      <c r="FP129" s="30" t="s">
        <v>181</v>
      </c>
      <c r="FQ129" s="30" t="s">
        <v>181</v>
      </c>
      <c r="FR129">
        <v>18</v>
      </c>
      <c r="FS129" t="s">
        <v>219</v>
      </c>
      <c r="FT129" s="30" t="s">
        <v>181</v>
      </c>
      <c r="FU129">
        <f t="shared" si="39"/>
        <v>0</v>
      </c>
      <c r="FV129">
        <f t="shared" si="40"/>
        <v>0</v>
      </c>
    </row>
    <row r="130" spans="1:178" ht="15.5" x14ac:dyDescent="0.35">
      <c r="A130" s="26">
        <v>2947</v>
      </c>
      <c r="B130" t="s">
        <v>200</v>
      </c>
      <c r="C130" t="s">
        <v>179</v>
      </c>
      <c r="D130" s="28">
        <v>45.922222222222224</v>
      </c>
      <c r="E130" s="28">
        <v>1</v>
      </c>
      <c r="F130">
        <v>78</v>
      </c>
      <c r="G130">
        <v>177</v>
      </c>
      <c r="H130" s="28">
        <f t="shared" ref="H130:H193" si="51">10000*F130/(G130)^2</f>
        <v>24.897060231734176</v>
      </c>
      <c r="I130" s="29">
        <f t="shared" ref="I130:I193" si="52">0.007184*(G130^0.725)*(F130^0.425)</f>
        <v>1.9511342291951068</v>
      </c>
      <c r="J130" s="30">
        <v>2.7</v>
      </c>
      <c r="K130">
        <v>133</v>
      </c>
      <c r="L130" t="s">
        <v>180</v>
      </c>
      <c r="M130" s="29">
        <v>0.62</v>
      </c>
      <c r="N130" s="30">
        <v>4.7</v>
      </c>
      <c r="O130" s="29">
        <v>1.28</v>
      </c>
      <c r="P130">
        <f t="shared" ref="P130:R193" si="53">IF(M130&lt;1,1,M130)</f>
        <v>1</v>
      </c>
      <c r="Q130">
        <f t="shared" si="53"/>
        <v>4.7</v>
      </c>
      <c r="R130">
        <f t="shared" si="53"/>
        <v>1.28</v>
      </c>
      <c r="S130" s="31">
        <f t="shared" si="50"/>
        <v>15</v>
      </c>
      <c r="T130" t="s">
        <v>181</v>
      </c>
      <c r="U130" t="s">
        <v>181</v>
      </c>
      <c r="V130" t="s">
        <v>182</v>
      </c>
      <c r="W130" t="s">
        <v>181</v>
      </c>
      <c r="X130" t="s">
        <v>181</v>
      </c>
      <c r="Y130" t="s">
        <v>183</v>
      </c>
      <c r="Z130" t="s">
        <v>181</v>
      </c>
      <c r="AA130" t="s">
        <v>181</v>
      </c>
      <c r="AB130" t="s">
        <v>181</v>
      </c>
      <c r="AC130">
        <v>0</v>
      </c>
      <c r="AD130" s="32">
        <v>43222</v>
      </c>
      <c r="AE130">
        <v>417</v>
      </c>
      <c r="AG130">
        <v>0</v>
      </c>
      <c r="AH130" s="27">
        <v>43222</v>
      </c>
      <c r="AI130" s="33">
        <v>417</v>
      </c>
      <c r="AJ130" s="27"/>
      <c r="AK130" t="s">
        <v>41</v>
      </c>
      <c r="AL130" t="s">
        <v>181</v>
      </c>
      <c r="AM130" t="s">
        <v>181</v>
      </c>
      <c r="AN130" t="s">
        <v>181</v>
      </c>
      <c r="AO130" t="s">
        <v>181</v>
      </c>
      <c r="AP130" t="s">
        <v>184</v>
      </c>
      <c r="AQ130" t="s">
        <v>181</v>
      </c>
      <c r="AR130" t="s">
        <v>181</v>
      </c>
      <c r="AS130" t="s">
        <v>181</v>
      </c>
      <c r="AT130" t="s">
        <v>181</v>
      </c>
      <c r="AU130" t="s">
        <v>181</v>
      </c>
      <c r="AV130" t="s">
        <v>181</v>
      </c>
      <c r="AW130" s="27">
        <v>24857</v>
      </c>
      <c r="AX130" s="28">
        <v>49.141666666666666</v>
      </c>
      <c r="AY130" s="28" t="s">
        <v>185</v>
      </c>
      <c r="AZ130" s="28" t="s">
        <v>186</v>
      </c>
      <c r="BA130" s="28" t="s">
        <v>178</v>
      </c>
      <c r="BB130" s="28" t="s">
        <v>187</v>
      </c>
      <c r="BC130" s="28" t="s">
        <v>179</v>
      </c>
      <c r="BD130" s="28" t="s">
        <v>188</v>
      </c>
      <c r="BE130" s="28" t="s">
        <v>189</v>
      </c>
      <c r="BF130" t="s">
        <v>190</v>
      </c>
      <c r="BG130" s="28" t="s">
        <v>181</v>
      </c>
      <c r="BH130" s="28" t="s">
        <v>180</v>
      </c>
      <c r="BI130">
        <v>82</v>
      </c>
      <c r="BJ130">
        <v>165</v>
      </c>
      <c r="BK130" s="28">
        <f t="shared" ref="BK130:BK193" si="54">10000*BI130/(BJ130)^2</f>
        <v>30.11937557392103</v>
      </c>
      <c r="BL130" s="29">
        <f t="shared" ref="BL130:BL193" si="55">0.007184*(BJ130^0.725)*(BI130^0.425)</f>
        <v>1.8941443395104736</v>
      </c>
      <c r="BM130">
        <v>167</v>
      </c>
      <c r="BN130" s="29">
        <v>0.52</v>
      </c>
      <c r="BO130">
        <v>4</v>
      </c>
      <c r="BP130" t="s">
        <v>181</v>
      </c>
      <c r="BQ130">
        <v>0</v>
      </c>
      <c r="BR130" t="s">
        <v>181</v>
      </c>
      <c r="BS130" t="s">
        <v>181</v>
      </c>
      <c r="BT130" t="s">
        <v>197</v>
      </c>
      <c r="BU130" t="s">
        <v>197</v>
      </c>
      <c r="BV130" t="s">
        <v>197</v>
      </c>
      <c r="BW130" t="s">
        <v>197</v>
      </c>
      <c r="BX130" t="s">
        <v>197</v>
      </c>
      <c r="BY130" t="s">
        <v>690</v>
      </c>
      <c r="BZ130" t="s">
        <v>241</v>
      </c>
      <c r="CA130" t="s">
        <v>205</v>
      </c>
      <c r="CB130">
        <v>0</v>
      </c>
      <c r="CC130">
        <v>0</v>
      </c>
      <c r="CD130">
        <f t="shared" ref="CD130:CD193" si="56">ROUND((S130*AX130),0)</f>
        <v>737</v>
      </c>
      <c r="CE130">
        <f>SUM((IF(D130&lt;40.1,0,(IF(D130&gt;60,3,1)))),(IF(S130&lt;15.1,0,IF(15&lt;S130&lt;25.1,6,IF(25&lt;S130&lt;35.1,11,16)))),(IF(E130=1,0,5)),(IF(CQ130&lt;601,0,1)),(IF(AX130&lt;40.1,0,(IF(AX130&gt;60,2,1)))))</f>
        <v>2</v>
      </c>
      <c r="CF130">
        <f>(IF(AX130&gt;70,3,0))+(IF(10&lt;AX130&lt;20,-2,0))+(IF(BD130="Cerebrovascular",2,0))+(IF(BN130&gt;1.5,2,0))+(IF(CQ130&lt;360,-3,0))+(IF(D130&gt;70,4,0))+(IF(H130&gt;35,2,0))+(IF(E130=2,9,0))+(IF(E130=3,14,0))+(IF(T130="yes",2,0))+(IF(J130&lt;2,2,0))+(IF(U130="yes",3,0))+(IF(V130="hospital",3,0))+(IF(V130="ICU",6,0))+(IF(S130&gt;29,4,0))+(IF(W130="yes",9,0))+(IF(X130="yes",2,0))+(IF(AA130="yes",5,0))+(IF(AB130="yes",6,0))+(IF(Z130="yes",3,0))</f>
        <v>2</v>
      </c>
      <c r="CG130" s="29">
        <f>EXP((IF(39&lt;AX130&lt;50,0.154,0))+(IF(49&lt;AX130&lt;60,0.274,0))+(IF(59&lt;AX130&lt;70,0.424,0))+(IF(AX130&gt;69,0.501,0))+(IF(BD130="anoxia",0.079,0))+(IF(BD130="Cerebrovascular",0.145,0))+(IF(BD130="other",0.184,0))+(IF(BB130="African",0.176,0))+(IF(BB130="Other",0.126,0))+(IF(AY130="DCD",0.411,0))+(IF(AZ130="other",0.422,0))+(0.066*((170-BJ130)/10)+(IF(BE130="regional",0.105,0.244))+(0.01*(CQ130/60))))</f>
        <v>1.4283215305186661</v>
      </c>
      <c r="CH130">
        <v>58</v>
      </c>
      <c r="CI130">
        <v>5</v>
      </c>
      <c r="CJ130">
        <v>115</v>
      </c>
      <c r="CK130">
        <v>137</v>
      </c>
      <c r="CL130">
        <v>106</v>
      </c>
      <c r="CM130">
        <v>20</v>
      </c>
      <c r="CN130">
        <v>20</v>
      </c>
      <c r="CO130" t="s">
        <v>196</v>
      </c>
      <c r="CP130">
        <v>15</v>
      </c>
      <c r="CQ130" s="28">
        <f>CH130+CI130+CJ130+CK130+CL130+CM130</f>
        <v>441</v>
      </c>
      <c r="CR130">
        <f t="shared" ref="CR130:CR193" si="57">CN130</f>
        <v>20</v>
      </c>
      <c r="CS130">
        <f t="shared" ref="CS130:CS193" si="58">CH130+CN130</f>
        <v>78</v>
      </c>
      <c r="CT130">
        <f t="shared" ref="CT130:CT166" si="59">CQ130+CR130</f>
        <v>461</v>
      </c>
      <c r="CU130">
        <v>750</v>
      </c>
      <c r="CV130">
        <v>1000</v>
      </c>
      <c r="CW130">
        <v>7000</v>
      </c>
      <c r="CX130">
        <v>1000</v>
      </c>
      <c r="CY130">
        <v>324</v>
      </c>
      <c r="CZ130">
        <v>2.8</v>
      </c>
      <c r="DA130">
        <v>11</v>
      </c>
      <c r="DB130" s="26">
        <v>75</v>
      </c>
      <c r="DC130" s="26">
        <v>65</v>
      </c>
      <c r="DD130" s="28">
        <f t="shared" ref="DD130:DD193" si="60">100-(DC130*100/DB130)</f>
        <v>13.333333333333329</v>
      </c>
      <c r="DF130" t="str">
        <f t="shared" ref="DF130:DF193" si="61">IF(OR(DD130&gt;=30,DE130&gt;5),"yes","no")</f>
        <v>no</v>
      </c>
      <c r="DG130" t="s">
        <v>691</v>
      </c>
      <c r="DH130" t="s">
        <v>197</v>
      </c>
      <c r="DI130" t="s">
        <v>197</v>
      </c>
      <c r="DJ130">
        <v>2.8</v>
      </c>
      <c r="DK130">
        <v>8.1</v>
      </c>
      <c r="DL130" t="s">
        <v>197</v>
      </c>
      <c r="DM130" t="s">
        <v>197</v>
      </c>
      <c r="DN130" t="s">
        <v>197</v>
      </c>
      <c r="DO130">
        <v>1440</v>
      </c>
      <c r="DP130" s="29">
        <f>((DO130/1000)*100)/F130</f>
        <v>1.8461538461538463</v>
      </c>
      <c r="DQ130">
        <v>2866</v>
      </c>
      <c r="DR130">
        <v>2408</v>
      </c>
      <c r="DS130">
        <v>11.7</v>
      </c>
      <c r="DT130">
        <v>1.4</v>
      </c>
      <c r="DU130" s="41">
        <v>0.95</v>
      </c>
      <c r="DV130" s="41">
        <v>1.39</v>
      </c>
      <c r="DW130" t="str">
        <f t="shared" ref="DW130:DW193" si="62">IF(DQ130&gt;1999,"yes",(IF(DR130&gt;1999,"yes",(IF(DS130&gt;9.9,"yes",(IF(DT130&gt;1.6,"yes","no")))))))</f>
        <v>yes</v>
      </c>
      <c r="DX130" t="str">
        <f t="shared" si="49"/>
        <v>mild</v>
      </c>
      <c r="DY130" t="str">
        <f>IF(OR(DV130&gt;M130*2.9, DV130 &gt; 3.9, FD130="yes"), "3", IF(DV130&gt;M130*1.9, "2", IF(OR(DV130&gt;M130*1.4, DV130&gt;(M130+0.2)), "1", "no")))</f>
        <v>2</v>
      </c>
      <c r="DZ130" t="s">
        <v>181</v>
      </c>
      <c r="EA130" t="s">
        <v>197</v>
      </c>
      <c r="EB130" t="s">
        <v>184</v>
      </c>
      <c r="EC130">
        <v>1000</v>
      </c>
      <c r="ED130" t="s">
        <v>198</v>
      </c>
      <c r="EE130" t="b">
        <v>0</v>
      </c>
      <c r="EF130">
        <v>3.5</v>
      </c>
      <c r="EG130">
        <v>15.2</v>
      </c>
      <c r="EH130">
        <v>17</v>
      </c>
      <c r="EI130">
        <v>18.899999999999999</v>
      </c>
      <c r="EJ130">
        <v>11.2</v>
      </c>
      <c r="EK130">
        <v>11.1</v>
      </c>
      <c r="EL130">
        <v>5.7</v>
      </c>
      <c r="EM130">
        <v>3.4</v>
      </c>
      <c r="EN130">
        <v>5.7</v>
      </c>
      <c r="EO130">
        <v>7</v>
      </c>
      <c r="EP130">
        <v>8.8000000000000007</v>
      </c>
      <c r="EQ130" t="b">
        <v>0</v>
      </c>
      <c r="ER130" t="b">
        <v>0</v>
      </c>
      <c r="ES130" s="30">
        <f t="shared" ref="ES130:ES171" si="63">AVERAGEIF(EE130:EK130,"&gt;0")</f>
        <v>12.816666666666665</v>
      </c>
      <c r="ET130" s="30">
        <f t="shared" ref="ET130:ET193" si="64">AVERAGEIF(EE130:EN130,"&gt;0")</f>
        <v>10.18888888888889</v>
      </c>
      <c r="EU130" s="30">
        <f t="shared" ref="EU130:EU193" si="65">AVERAGEIF(EE130:ER130,"&gt;0")</f>
        <v>9.7727272727272734</v>
      </c>
      <c r="EV130" s="30" t="s">
        <v>184</v>
      </c>
      <c r="EW130">
        <v>1</v>
      </c>
      <c r="EX130" t="s">
        <v>184</v>
      </c>
      <c r="EY130" s="30" t="s">
        <v>181</v>
      </c>
      <c r="EZ130" s="30" t="s">
        <v>181</v>
      </c>
      <c r="FA130" s="30" t="s">
        <v>181</v>
      </c>
      <c r="FB130" s="34">
        <v>2</v>
      </c>
      <c r="FC130" s="30" t="s">
        <v>184</v>
      </c>
      <c r="FD130" s="30" t="s">
        <v>181</v>
      </c>
      <c r="FE130" s="30" t="s">
        <v>692</v>
      </c>
      <c r="FF130">
        <v>3</v>
      </c>
      <c r="FG130" s="30" t="s">
        <v>181</v>
      </c>
      <c r="FH130" s="30" t="s">
        <v>197</v>
      </c>
      <c r="FI130" s="30" t="s">
        <v>197</v>
      </c>
      <c r="FJ130" s="30" t="s">
        <v>181</v>
      </c>
      <c r="FK130" s="30" t="s">
        <v>181</v>
      </c>
      <c r="FL130" s="30" t="s">
        <v>181</v>
      </c>
      <c r="FM130" s="30" t="s">
        <v>181</v>
      </c>
      <c r="FN130" s="30" t="s">
        <v>181</v>
      </c>
      <c r="FO130" s="30" t="s">
        <v>181</v>
      </c>
      <c r="FP130" s="30" t="s">
        <v>181</v>
      </c>
      <c r="FQ130" s="30" t="s">
        <v>181</v>
      </c>
      <c r="FR130">
        <v>18</v>
      </c>
      <c r="FS130" s="30" t="s">
        <v>219</v>
      </c>
      <c r="FT130" s="30" t="s">
        <v>181</v>
      </c>
      <c r="FU130">
        <f t="shared" ref="FU130:FU193" si="66">IF(FR130&lt;22,0,IF(DW130="no",0,1))</f>
        <v>0</v>
      </c>
      <c r="FV130">
        <f t="shared" ref="FV130:FV193" si="67">IF(FT130="YES",1,IF(FU130=1,1,0))</f>
        <v>0</v>
      </c>
    </row>
    <row r="131" spans="1:178" ht="15.5" x14ac:dyDescent="0.35">
      <c r="A131" s="26">
        <v>2948</v>
      </c>
      <c r="B131" t="s">
        <v>178</v>
      </c>
      <c r="C131" t="s">
        <v>252</v>
      </c>
      <c r="D131" s="28">
        <v>53.947222222222223</v>
      </c>
      <c r="E131" s="28">
        <v>1</v>
      </c>
      <c r="F131">
        <v>63</v>
      </c>
      <c r="G131">
        <v>167</v>
      </c>
      <c r="H131" s="28">
        <f t="shared" si="51"/>
        <v>22.589551436050055</v>
      </c>
      <c r="I131" s="29">
        <f t="shared" si="52"/>
        <v>1.7082660064758177</v>
      </c>
      <c r="J131" s="30">
        <v>3.8</v>
      </c>
      <c r="K131">
        <v>143</v>
      </c>
      <c r="L131" t="s">
        <v>180</v>
      </c>
      <c r="M131" s="29">
        <v>0.61</v>
      </c>
      <c r="N131" s="30">
        <v>0.5</v>
      </c>
      <c r="O131" s="29">
        <v>1.08</v>
      </c>
      <c r="P131">
        <f t="shared" si="53"/>
        <v>1</v>
      </c>
      <c r="Q131">
        <f t="shared" si="53"/>
        <v>1</v>
      </c>
      <c r="R131">
        <f t="shared" si="53"/>
        <v>1.08</v>
      </c>
      <c r="S131" s="31">
        <f t="shared" si="50"/>
        <v>7</v>
      </c>
      <c r="T131" t="s">
        <v>184</v>
      </c>
      <c r="U131" t="s">
        <v>181</v>
      </c>
      <c r="V131" t="s">
        <v>182</v>
      </c>
      <c r="W131" t="s">
        <v>181</v>
      </c>
      <c r="X131" t="s">
        <v>181</v>
      </c>
      <c r="Y131" t="s">
        <v>183</v>
      </c>
      <c r="Z131" t="s">
        <v>181</v>
      </c>
      <c r="AA131" t="s">
        <v>181</v>
      </c>
      <c r="AB131" t="s">
        <v>181</v>
      </c>
      <c r="AC131">
        <v>0</v>
      </c>
      <c r="AD131" s="27">
        <v>43193</v>
      </c>
      <c r="AE131">
        <v>388</v>
      </c>
      <c r="AG131">
        <v>0</v>
      </c>
      <c r="AH131" s="27">
        <v>43193</v>
      </c>
      <c r="AI131" s="33">
        <v>388</v>
      </c>
      <c r="AJ131" s="27"/>
      <c r="AK131" t="s">
        <v>439</v>
      </c>
      <c r="AL131" t="s">
        <v>181</v>
      </c>
      <c r="AM131" t="s">
        <v>181</v>
      </c>
      <c r="AN131" t="s">
        <v>181</v>
      </c>
      <c r="AO131" t="s">
        <v>181</v>
      </c>
      <c r="AP131" t="s">
        <v>181</v>
      </c>
      <c r="AQ131" t="s">
        <v>181</v>
      </c>
      <c r="AR131" t="s">
        <v>181</v>
      </c>
      <c r="AS131" t="s">
        <v>181</v>
      </c>
      <c r="AT131" t="s">
        <v>181</v>
      </c>
      <c r="AU131" t="s">
        <v>181</v>
      </c>
      <c r="AV131" t="s">
        <v>184</v>
      </c>
      <c r="AW131" s="27">
        <v>29859</v>
      </c>
      <c r="AX131" s="28">
        <v>35.447222222222223</v>
      </c>
      <c r="AY131" s="28" t="s">
        <v>185</v>
      </c>
      <c r="AZ131" s="28" t="s">
        <v>186</v>
      </c>
      <c r="BA131" s="28" t="s">
        <v>178</v>
      </c>
      <c r="BB131" s="28" t="s">
        <v>187</v>
      </c>
      <c r="BC131" s="28" t="s">
        <v>252</v>
      </c>
      <c r="BD131" s="28" t="s">
        <v>188</v>
      </c>
      <c r="BE131" s="28" t="s">
        <v>189</v>
      </c>
      <c r="BF131" t="s">
        <v>190</v>
      </c>
      <c r="BG131" s="28" t="s">
        <v>181</v>
      </c>
      <c r="BH131" s="28" t="s">
        <v>180</v>
      </c>
      <c r="BI131">
        <v>60</v>
      </c>
      <c r="BJ131">
        <v>160</v>
      </c>
      <c r="BK131" s="28">
        <f t="shared" si="54"/>
        <v>23.4375</v>
      </c>
      <c r="BL131" s="29">
        <f t="shared" si="55"/>
        <v>1.622062531435754</v>
      </c>
      <c r="BM131">
        <v>165</v>
      </c>
      <c r="BN131" s="29">
        <v>0.81</v>
      </c>
      <c r="BO131">
        <v>1</v>
      </c>
      <c r="BP131" t="s">
        <v>181</v>
      </c>
      <c r="BQ131">
        <v>0</v>
      </c>
      <c r="BR131" t="s">
        <v>184</v>
      </c>
      <c r="BS131" t="s">
        <v>191</v>
      </c>
      <c r="BT131">
        <v>0</v>
      </c>
      <c r="BU131">
        <v>0</v>
      </c>
      <c r="BV131" t="s">
        <v>192</v>
      </c>
      <c r="BW131">
        <v>5</v>
      </c>
      <c r="BX131">
        <v>0</v>
      </c>
      <c r="BY131" t="s">
        <v>693</v>
      </c>
      <c r="BZ131" t="s">
        <v>694</v>
      </c>
      <c r="CA131" t="s">
        <v>205</v>
      </c>
      <c r="CB131">
        <v>0</v>
      </c>
      <c r="CC131">
        <v>0</v>
      </c>
      <c r="CD131">
        <f t="shared" si="56"/>
        <v>248</v>
      </c>
      <c r="CE131">
        <f>SUM((IF(D131&lt;40.1,0,(IF(D131&gt;60,3,1)))),(IF(S131&lt;15.1,0,IF(15&lt;S131&lt;25.1,6,IF(25&lt;S131&lt;35.1,11,16)))),(IF(E131=1,0,5)),(IF(CQ131&lt;601,0,1)),(IF(AX131&lt;40.1,0,(IF(AX131&gt;60,2,1)))))</f>
        <v>1</v>
      </c>
      <c r="CF131">
        <f>(IF(AX131&gt;70,3,0))+(IF(10&lt;AX131&lt;20,-2,0))+(IF(BD131="Cerebrovascular",2,0))+(IF(BN131&gt;1.5,2,0))+(IF(CQ131&lt;360,-3,0))+(IF(D131&gt;70,4,0))+(IF(H131&gt;35,2,0))+(IF(E131=2,9,0))+(IF(E131=3,14,0))+(IF(T131="yes",2,0))+(IF(J131&lt;2,2,0))+(IF(U131="yes",3,0))+(IF(V131="hospital",3,0))+(IF(V131="ICU",6,0))+(IF(S131&gt;29,4,0))+(IF(W131="yes",9,0))+(IF(X131="yes",2,0))+(IF(AA131="yes",5,0))+(IF(AB131="yes",6,0))+(IF(Z131="yes",3,0))</f>
        <v>1</v>
      </c>
      <c r="CG131" s="29">
        <f>EXP((IF(39&lt;AX131&lt;50,0.154,0))+(IF(49&lt;AX131&lt;60,0.274,0))+(IF(59&lt;AX131&lt;70,0.424,0))+(IF(AX131&gt;69,0.501,0))+(IF(BD131="anoxia",0.079,0))+(IF(BD131="Cerebrovascular",0.145,0))+(IF(BD131="other",0.184,0))+(IF(BB131="African",0.176,0))+(IF(BB131="Other",0.126,0))+(IF(AY131="DCD",0.411,0))+(IF(AZ131="other",0.422,0))+(0.066*((170-BJ131)/10)+(IF(BE131="regional",0.105,0.244))+(0.01*(CQ131/60))))</f>
        <v>1.41812181883914</v>
      </c>
      <c r="CH131">
        <v>53</v>
      </c>
      <c r="CI131">
        <v>10</v>
      </c>
      <c r="CJ131" t="s">
        <v>197</v>
      </c>
      <c r="CK131" t="s">
        <v>197</v>
      </c>
      <c r="CL131" t="s">
        <v>197</v>
      </c>
      <c r="CM131" t="s">
        <v>197</v>
      </c>
      <c r="CN131">
        <v>20</v>
      </c>
      <c r="CO131" t="s">
        <v>196</v>
      </c>
      <c r="CP131">
        <v>24</v>
      </c>
      <c r="CQ131" s="28">
        <v>200</v>
      </c>
      <c r="CR131">
        <f t="shared" si="57"/>
        <v>20</v>
      </c>
      <c r="CS131">
        <f t="shared" si="58"/>
        <v>73</v>
      </c>
      <c r="CT131">
        <f t="shared" si="59"/>
        <v>220</v>
      </c>
      <c r="CU131">
        <v>2000</v>
      </c>
      <c r="CV131">
        <v>3000</v>
      </c>
      <c r="CW131">
        <v>4500</v>
      </c>
      <c r="CX131">
        <v>750</v>
      </c>
      <c r="CY131">
        <v>184</v>
      </c>
      <c r="CZ131">
        <v>2.9</v>
      </c>
      <c r="DA131">
        <v>55</v>
      </c>
      <c r="DB131" s="26">
        <v>70</v>
      </c>
      <c r="DC131" s="26">
        <v>69</v>
      </c>
      <c r="DD131" s="28">
        <f t="shared" si="60"/>
        <v>1.4285714285714306</v>
      </c>
      <c r="DF131" t="str">
        <f t="shared" si="61"/>
        <v>no</v>
      </c>
      <c r="DG131" t="s">
        <v>181</v>
      </c>
      <c r="DH131" t="s">
        <v>197</v>
      </c>
      <c r="DI131" t="s">
        <v>197</v>
      </c>
      <c r="DJ131" t="s">
        <v>197</v>
      </c>
      <c r="DK131" t="s">
        <v>197</v>
      </c>
      <c r="DL131" t="s">
        <v>197</v>
      </c>
      <c r="DM131" t="s">
        <v>197</v>
      </c>
      <c r="DN131" t="s">
        <v>197</v>
      </c>
      <c r="DO131">
        <v>1300</v>
      </c>
      <c r="DP131" s="29">
        <f>((DO131/1000)*100)/F131</f>
        <v>2.0634920634920637</v>
      </c>
      <c r="DQ131">
        <v>746</v>
      </c>
      <c r="DR131">
        <v>321</v>
      </c>
      <c r="DS131">
        <v>0.9</v>
      </c>
      <c r="DT131">
        <v>0.97</v>
      </c>
      <c r="DU131" s="41">
        <v>0.86</v>
      </c>
      <c r="DV131" s="41">
        <v>0.86</v>
      </c>
      <c r="DW131" t="str">
        <f t="shared" si="62"/>
        <v>no</v>
      </c>
      <c r="DX131" t="str">
        <f t="shared" si="49"/>
        <v>no</v>
      </c>
      <c r="DY131" t="str">
        <f>IF(OR(DV131&gt;M131*2.9, DV131 &gt; 3.9, FD131="yes"), "3", IF(DV131&gt;M131*1.9, "2", IF(OR(DV131&gt;M131*1.4, DV131&gt;(M131+0.2)), "1", "no")))</f>
        <v>1</v>
      </c>
      <c r="DZ131" t="s">
        <v>184</v>
      </c>
      <c r="EA131" t="s">
        <v>263</v>
      </c>
      <c r="EB131" t="s">
        <v>184</v>
      </c>
      <c r="EC131">
        <v>1000</v>
      </c>
      <c r="ED131" t="s">
        <v>198</v>
      </c>
      <c r="EE131" t="b">
        <v>0</v>
      </c>
      <c r="EF131">
        <v>7</v>
      </c>
      <c r="EG131">
        <v>11.3</v>
      </c>
      <c r="EH131">
        <v>8.4</v>
      </c>
      <c r="EI131">
        <v>8.1</v>
      </c>
      <c r="EJ131">
        <v>6.3</v>
      </c>
      <c r="EK131">
        <v>9.3000000000000007</v>
      </c>
      <c r="EL131">
        <v>5.4</v>
      </c>
      <c r="EM131" t="b">
        <v>0</v>
      </c>
      <c r="EN131" t="b">
        <v>0</v>
      </c>
      <c r="EO131" t="b">
        <v>0</v>
      </c>
      <c r="EP131" t="b">
        <v>0</v>
      </c>
      <c r="EQ131" t="b">
        <v>0</v>
      </c>
      <c r="ER131" t="b">
        <v>0</v>
      </c>
      <c r="ES131" s="30">
        <f t="shared" si="63"/>
        <v>8.4</v>
      </c>
      <c r="ET131" s="30">
        <f t="shared" si="64"/>
        <v>7.9714285714285724</v>
      </c>
      <c r="EU131" s="30">
        <f t="shared" si="65"/>
        <v>7.9714285714285724</v>
      </c>
      <c r="EV131" s="30" t="s">
        <v>181</v>
      </c>
      <c r="EW131" t="s">
        <v>197</v>
      </c>
      <c r="EX131" t="s">
        <v>197</v>
      </c>
      <c r="EY131" s="30" t="s">
        <v>197</v>
      </c>
      <c r="EZ131" s="30" t="s">
        <v>184</v>
      </c>
      <c r="FA131" s="30" t="s">
        <v>181</v>
      </c>
      <c r="FB131" s="34">
        <v>1</v>
      </c>
      <c r="FC131" s="30" t="s">
        <v>181</v>
      </c>
      <c r="FD131" s="30" t="s">
        <v>181</v>
      </c>
      <c r="FE131" s="30" t="s">
        <v>199</v>
      </c>
      <c r="FF131">
        <v>4</v>
      </c>
      <c r="FG131" s="30" t="s">
        <v>181</v>
      </c>
      <c r="FH131" s="30" t="s">
        <v>197</v>
      </c>
      <c r="FI131" s="30" t="s">
        <v>197</v>
      </c>
      <c r="FJ131" s="30" t="s">
        <v>181</v>
      </c>
      <c r="FK131" s="30" t="s">
        <v>181</v>
      </c>
      <c r="FL131" s="30" t="s">
        <v>181</v>
      </c>
      <c r="FM131" s="30" t="s">
        <v>181</v>
      </c>
      <c r="FN131" s="30" t="s">
        <v>181</v>
      </c>
      <c r="FO131" s="30" t="s">
        <v>181</v>
      </c>
      <c r="FP131" s="30" t="s">
        <v>181</v>
      </c>
      <c r="FQ131" s="30" t="s">
        <v>181</v>
      </c>
      <c r="FR131">
        <v>9</v>
      </c>
      <c r="FS131" t="s">
        <v>695</v>
      </c>
      <c r="FT131" s="30" t="s">
        <v>181</v>
      </c>
      <c r="FU131">
        <f t="shared" si="66"/>
        <v>0</v>
      </c>
      <c r="FV131">
        <f t="shared" si="67"/>
        <v>0</v>
      </c>
    </row>
    <row r="132" spans="1:178" ht="15.5" x14ac:dyDescent="0.35">
      <c r="A132" s="26">
        <v>2949</v>
      </c>
      <c r="B132" t="s">
        <v>200</v>
      </c>
      <c r="C132" t="s">
        <v>179</v>
      </c>
      <c r="D132" s="28">
        <v>54.105555555555554</v>
      </c>
      <c r="E132" s="28">
        <v>2</v>
      </c>
      <c r="F132">
        <v>67</v>
      </c>
      <c r="G132">
        <v>166</v>
      </c>
      <c r="H132" s="28">
        <f t="shared" si="51"/>
        <v>24.314123965742489</v>
      </c>
      <c r="I132" s="29">
        <f t="shared" si="52"/>
        <v>1.7459285977424388</v>
      </c>
      <c r="J132" s="30">
        <v>3</v>
      </c>
      <c r="K132">
        <v>134</v>
      </c>
      <c r="L132" t="s">
        <v>190</v>
      </c>
      <c r="M132" s="29">
        <v>0.81</v>
      </c>
      <c r="N132" s="30">
        <v>4</v>
      </c>
      <c r="O132" s="29">
        <v>1.32</v>
      </c>
      <c r="P132">
        <f t="shared" si="53"/>
        <v>1</v>
      </c>
      <c r="Q132">
        <f t="shared" si="53"/>
        <v>4</v>
      </c>
      <c r="R132">
        <f t="shared" si="53"/>
        <v>1.32</v>
      </c>
      <c r="S132" s="31">
        <f t="shared" si="50"/>
        <v>15</v>
      </c>
      <c r="T132" t="s">
        <v>184</v>
      </c>
      <c r="U132" t="s">
        <v>181</v>
      </c>
      <c r="V132" t="s">
        <v>281</v>
      </c>
      <c r="W132" t="s">
        <v>184</v>
      </c>
      <c r="X132" t="s">
        <v>184</v>
      </c>
      <c r="Y132" t="s">
        <v>463</v>
      </c>
      <c r="Z132" t="s">
        <v>181</v>
      </c>
      <c r="AA132" t="s">
        <v>181</v>
      </c>
      <c r="AB132" t="s">
        <v>181</v>
      </c>
      <c r="AC132">
        <v>0</v>
      </c>
      <c r="AD132" s="27">
        <v>43263</v>
      </c>
      <c r="AE132">
        <v>453</v>
      </c>
      <c r="AG132">
        <v>0</v>
      </c>
      <c r="AH132" s="27">
        <v>43263</v>
      </c>
      <c r="AI132" s="33">
        <v>453</v>
      </c>
      <c r="AJ132" s="27"/>
      <c r="AK132" t="s">
        <v>696</v>
      </c>
      <c r="AL132" t="s">
        <v>181</v>
      </c>
      <c r="AM132" t="s">
        <v>181</v>
      </c>
      <c r="AN132" t="s">
        <v>181</v>
      </c>
      <c r="AO132" t="s">
        <v>181</v>
      </c>
      <c r="AP132" t="s">
        <v>181</v>
      </c>
      <c r="AQ132" t="s">
        <v>181</v>
      </c>
      <c r="AR132" t="s">
        <v>181</v>
      </c>
      <c r="AS132" t="s">
        <v>181</v>
      </c>
      <c r="AT132" t="s">
        <v>181</v>
      </c>
      <c r="AU132" t="s">
        <v>181</v>
      </c>
      <c r="AV132" t="s">
        <v>184</v>
      </c>
      <c r="AW132" s="27">
        <v>17221</v>
      </c>
      <c r="AX132" s="28">
        <v>70.063888888888883</v>
      </c>
      <c r="AY132" s="28" t="s">
        <v>185</v>
      </c>
      <c r="AZ132" s="28" t="s">
        <v>186</v>
      </c>
      <c r="BA132" s="28" t="s">
        <v>178</v>
      </c>
      <c r="BB132" s="28" t="s">
        <v>187</v>
      </c>
      <c r="BC132" s="28" t="s">
        <v>179</v>
      </c>
      <c r="BD132" s="28" t="s">
        <v>188</v>
      </c>
      <c r="BE132" s="28" t="s">
        <v>189</v>
      </c>
      <c r="BF132" t="s">
        <v>190</v>
      </c>
      <c r="BG132" s="28" t="s">
        <v>181</v>
      </c>
      <c r="BH132" s="28" t="s">
        <v>180</v>
      </c>
      <c r="BI132">
        <v>65</v>
      </c>
      <c r="BJ132">
        <v>170</v>
      </c>
      <c r="BK132" s="28">
        <f t="shared" si="54"/>
        <v>22.491349480968857</v>
      </c>
      <c r="BL132" s="29">
        <f t="shared" si="55"/>
        <v>1.7535977042116846</v>
      </c>
      <c r="BM132">
        <v>140</v>
      </c>
      <c r="BN132" s="29">
        <v>0.65</v>
      </c>
      <c r="BO132">
        <v>8</v>
      </c>
      <c r="BP132" t="s">
        <v>181</v>
      </c>
      <c r="BQ132">
        <v>0</v>
      </c>
      <c r="BR132" t="s">
        <v>184</v>
      </c>
      <c r="BS132" t="s">
        <v>225</v>
      </c>
      <c r="BT132">
        <v>30</v>
      </c>
      <c r="BU132">
        <v>1</v>
      </c>
      <c r="BV132" t="s">
        <v>203</v>
      </c>
      <c r="BW132">
        <v>10</v>
      </c>
      <c r="BX132">
        <v>0</v>
      </c>
      <c r="BY132" t="s">
        <v>697</v>
      </c>
      <c r="BZ132" t="s">
        <v>194</v>
      </c>
      <c r="CA132" t="s">
        <v>641</v>
      </c>
      <c r="CB132">
        <v>0</v>
      </c>
      <c r="CC132">
        <v>0</v>
      </c>
      <c r="CD132">
        <f t="shared" si="56"/>
        <v>1051</v>
      </c>
      <c r="CE132">
        <f>SUM((IF(D132&lt;40.1,0,(IF(D132&gt;60,3,1)))),(IF(S132&lt;15.1,0,IF(15&lt;S132&lt;25.1,6,IF(25&lt;S132&lt;35.1,11,16)))),(IF(E132=1,0,5)),(IF(CQ132&lt;601,0,1)),(IF(AX132&lt;40.1,0,(IF(AX132&gt;60,2,1)))))</f>
        <v>8</v>
      </c>
      <c r="CF132">
        <f>(IF(AX132&gt;70,3,0))+(IF(10&lt;AX132&lt;20,-2,0))+(IF(BD132="Cerebrovascular",2,0))+(IF(BN132&gt;1.5,2,0))+(IF(CQ132&lt;360,-3,0))+(IF(D132&gt;70,4,0))+(IF(H132&gt;35,2,0))+(IF(E132=2,9,0))+(IF(E132=3,14,0))+(IF(T132="yes",2,0))+(IF(J132&lt;2,2,0))+(IF(U132="yes",3,0))+(IF(V132="hospital",3,0))+(IF(V132="ICU",6,0))+(IF(S132&gt;29,4,0))+(IF(W132="yes",9,0))+(IF(X132="yes",2,0))+(IF(AA132="yes",5,0))+(IF(AB132="yes",6,0))+(IF(Z132="yes",3,0))</f>
        <v>33</v>
      </c>
      <c r="CG132" s="29">
        <f>EXP((IF(39&lt;AX132&lt;50,0.154,0))+(IF(49&lt;AX132&lt;60,0.274,0))+(IF(59&lt;AX132&lt;70,0.424,0))+(IF(AX132&gt;69,0.501,0))+(IF(BD132="anoxia",0.079,0))+(IF(BD132="Cerebrovascular",0.145,0))+(IF(BD132="other",0.184,0))+(IF(BB132="African",0.176,0))+(IF(BB132="Other",0.126,0))+(IF(AY132="DCD",0.411,0))+(IF(AZ132="other",0.422,0))+(0.066*((170-BJ132)/10)+(IF(BE132="regional",0.105,0.244))+(0.01*(CQ132/60))))</f>
        <v>2.288736686364905</v>
      </c>
      <c r="CH132">
        <v>39</v>
      </c>
      <c r="CI132">
        <v>18</v>
      </c>
      <c r="CJ132">
        <v>212</v>
      </c>
      <c r="CK132">
        <v>93</v>
      </c>
      <c r="CL132">
        <v>75</v>
      </c>
      <c r="CM132">
        <v>25</v>
      </c>
      <c r="CN132">
        <v>22</v>
      </c>
      <c r="CO132" t="s">
        <v>196</v>
      </c>
      <c r="CP132">
        <v>32</v>
      </c>
      <c r="CQ132" s="28">
        <f t="shared" ref="CQ132:CQ137" si="68">CH132+CI132+CJ132+CK132+CL132+CM132</f>
        <v>462</v>
      </c>
      <c r="CR132">
        <f t="shared" si="57"/>
        <v>22</v>
      </c>
      <c r="CS132">
        <f t="shared" si="58"/>
        <v>61</v>
      </c>
      <c r="CT132">
        <f t="shared" si="59"/>
        <v>484</v>
      </c>
      <c r="CU132">
        <v>500</v>
      </c>
      <c r="CV132">
        <v>0</v>
      </c>
      <c r="CW132">
        <v>6000</v>
      </c>
      <c r="CX132">
        <v>250</v>
      </c>
      <c r="CY132">
        <v>240</v>
      </c>
      <c r="CZ132">
        <v>2.7</v>
      </c>
      <c r="DA132">
        <v>33</v>
      </c>
      <c r="DB132" s="26">
        <v>73</v>
      </c>
      <c r="DC132" s="26">
        <v>58</v>
      </c>
      <c r="DD132" s="28">
        <f t="shared" si="60"/>
        <v>20.547945205479451</v>
      </c>
      <c r="DE132" s="26">
        <v>7</v>
      </c>
      <c r="DF132" t="str">
        <f t="shared" si="61"/>
        <v>yes</v>
      </c>
      <c r="DG132" t="s">
        <v>698</v>
      </c>
      <c r="DH132">
        <v>15.3</v>
      </c>
      <c r="DI132">
        <v>14.8</v>
      </c>
      <c r="DJ132">
        <v>3.1</v>
      </c>
      <c r="DK132">
        <v>0.1</v>
      </c>
      <c r="DL132">
        <v>2.5</v>
      </c>
      <c r="DM132" t="s">
        <v>197</v>
      </c>
      <c r="DN132" t="s">
        <v>197</v>
      </c>
      <c r="DO132">
        <v>1250</v>
      </c>
      <c r="DP132" s="29">
        <f>((DO132/1000)*100)/F132</f>
        <v>1.8656716417910448</v>
      </c>
      <c r="DQ132">
        <v>923</v>
      </c>
      <c r="DR132">
        <v>751</v>
      </c>
      <c r="DS132">
        <v>9.4</v>
      </c>
      <c r="DT132">
        <v>1.21</v>
      </c>
      <c r="DU132" s="41">
        <v>1.57</v>
      </c>
      <c r="DV132" s="41">
        <v>1.57</v>
      </c>
      <c r="DW132" t="str">
        <f t="shared" si="62"/>
        <v>no</v>
      </c>
      <c r="DX132" t="str">
        <f t="shared" si="49"/>
        <v>no</v>
      </c>
      <c r="DY132" t="str">
        <f>IF(OR(DV132&gt;M132*2.9, DV132 &gt; 3.9, FD132="yes"), "3", IF(DV132&gt;M132*1.9, "2", IF(OR(DV132&gt;M132*1.4, DV132&gt;(M132+0.2)), "1", "no")))</f>
        <v>2</v>
      </c>
      <c r="DZ132" t="s">
        <v>181</v>
      </c>
      <c r="EA132" t="s">
        <v>197</v>
      </c>
      <c r="EB132" t="s">
        <v>184</v>
      </c>
      <c r="EC132">
        <v>1000</v>
      </c>
      <c r="ED132" t="s">
        <v>198</v>
      </c>
      <c r="EE132">
        <v>2.2000000000000002</v>
      </c>
      <c r="EF132">
        <v>12.1</v>
      </c>
      <c r="EG132">
        <v>7.9</v>
      </c>
      <c r="EH132">
        <v>5.7</v>
      </c>
      <c r="EI132">
        <v>6.7</v>
      </c>
      <c r="EJ132">
        <v>7.6</v>
      </c>
      <c r="EK132">
        <v>4</v>
      </c>
      <c r="EL132">
        <v>6.8</v>
      </c>
      <c r="EM132">
        <v>4.5</v>
      </c>
      <c r="EN132" t="b">
        <v>0</v>
      </c>
      <c r="EO132" t="b">
        <v>0</v>
      </c>
      <c r="EP132" t="b">
        <v>0</v>
      </c>
      <c r="EQ132" t="b">
        <v>0</v>
      </c>
      <c r="ER132" t="b">
        <v>0</v>
      </c>
      <c r="ES132" s="30">
        <f t="shared" si="63"/>
        <v>6.6000000000000005</v>
      </c>
      <c r="ET132" s="30">
        <f t="shared" si="64"/>
        <v>6.3888888888888893</v>
      </c>
      <c r="EU132" s="30">
        <f t="shared" si="65"/>
        <v>6.3888888888888893</v>
      </c>
      <c r="EV132" s="30" t="s">
        <v>181</v>
      </c>
      <c r="EW132" t="s">
        <v>197</v>
      </c>
      <c r="EX132" t="s">
        <v>197</v>
      </c>
      <c r="EY132" s="30" t="s">
        <v>197</v>
      </c>
      <c r="EZ132" s="30" t="s">
        <v>181</v>
      </c>
      <c r="FA132" s="30" t="s">
        <v>181</v>
      </c>
      <c r="FB132" s="34">
        <v>2</v>
      </c>
      <c r="FC132" s="30" t="s">
        <v>181</v>
      </c>
      <c r="FD132" s="30" t="s">
        <v>181</v>
      </c>
      <c r="FE132" s="30" t="s">
        <v>699</v>
      </c>
      <c r="FF132">
        <v>3</v>
      </c>
      <c r="FG132" s="30" t="s">
        <v>184</v>
      </c>
      <c r="FH132">
        <v>4</v>
      </c>
      <c r="FI132">
        <v>3</v>
      </c>
      <c r="FJ132" t="s">
        <v>184</v>
      </c>
      <c r="FK132" s="30" t="s">
        <v>181</v>
      </c>
      <c r="FL132" s="30" t="s">
        <v>181</v>
      </c>
      <c r="FM132" s="30" t="s">
        <v>181</v>
      </c>
      <c r="FN132" s="30" t="s">
        <v>181</v>
      </c>
      <c r="FO132" s="30" t="s">
        <v>181</v>
      </c>
      <c r="FP132" s="30" t="s">
        <v>181</v>
      </c>
      <c r="FQ132" s="30" t="s">
        <v>181</v>
      </c>
      <c r="FR132">
        <v>18</v>
      </c>
      <c r="FS132" t="s">
        <v>219</v>
      </c>
      <c r="FT132" s="30" t="s">
        <v>181</v>
      </c>
      <c r="FU132">
        <f t="shared" si="66"/>
        <v>0</v>
      </c>
      <c r="FV132">
        <f t="shared" si="67"/>
        <v>0</v>
      </c>
    </row>
    <row r="133" spans="1:178" ht="15.5" x14ac:dyDescent="0.35">
      <c r="A133" s="26">
        <v>2950</v>
      </c>
      <c r="B133" t="s">
        <v>200</v>
      </c>
      <c r="C133" t="s">
        <v>252</v>
      </c>
      <c r="D133" s="28">
        <v>57.830555555555556</v>
      </c>
      <c r="E133" s="28">
        <v>2</v>
      </c>
      <c r="F133">
        <v>80</v>
      </c>
      <c r="G133">
        <v>170</v>
      </c>
      <c r="H133" s="28">
        <f t="shared" si="51"/>
        <v>27.681660899653981</v>
      </c>
      <c r="I133" s="29">
        <f t="shared" si="52"/>
        <v>1.9153803873816859</v>
      </c>
      <c r="J133" s="30">
        <v>3</v>
      </c>
      <c r="K133">
        <v>140</v>
      </c>
      <c r="L133" t="s">
        <v>180</v>
      </c>
      <c r="M133" s="29">
        <v>1.61</v>
      </c>
      <c r="N133" s="30">
        <v>3.1</v>
      </c>
      <c r="O133" s="29">
        <v>1.68</v>
      </c>
      <c r="P133">
        <f t="shared" si="53"/>
        <v>1.61</v>
      </c>
      <c r="Q133">
        <f t="shared" si="53"/>
        <v>3.1</v>
      </c>
      <c r="R133">
        <f t="shared" si="53"/>
        <v>1.68</v>
      </c>
      <c r="S133" s="31">
        <f t="shared" si="50"/>
        <v>21</v>
      </c>
      <c r="T133" t="s">
        <v>184</v>
      </c>
      <c r="U133" t="s">
        <v>181</v>
      </c>
      <c r="V133" t="s">
        <v>206</v>
      </c>
      <c r="W133" t="s">
        <v>181</v>
      </c>
      <c r="X133" t="s">
        <v>181</v>
      </c>
      <c r="Y133" t="s">
        <v>183</v>
      </c>
      <c r="Z133" t="s">
        <v>181</v>
      </c>
      <c r="AA133" t="s">
        <v>181</v>
      </c>
      <c r="AB133" t="s">
        <v>181</v>
      </c>
      <c r="AC133">
        <v>0</v>
      </c>
      <c r="AD133" s="27">
        <v>43193</v>
      </c>
      <c r="AE133">
        <v>382</v>
      </c>
      <c r="AG133">
        <v>0</v>
      </c>
      <c r="AH133" s="27">
        <v>43193</v>
      </c>
      <c r="AI133" s="33">
        <v>382</v>
      </c>
      <c r="AJ133" s="27"/>
      <c r="AK133" t="s">
        <v>700</v>
      </c>
      <c r="AL133" t="s">
        <v>181</v>
      </c>
      <c r="AM133" t="s">
        <v>181</v>
      </c>
      <c r="AN133" t="s">
        <v>181</v>
      </c>
      <c r="AO133" t="s">
        <v>181</v>
      </c>
      <c r="AP133" t="s">
        <v>181</v>
      </c>
      <c r="AQ133" t="s">
        <v>181</v>
      </c>
      <c r="AR133" t="s">
        <v>181</v>
      </c>
      <c r="AS133" t="s">
        <v>181</v>
      </c>
      <c r="AT133" t="s">
        <v>181</v>
      </c>
      <c r="AU133" t="s">
        <v>181</v>
      </c>
      <c r="AV133" t="s">
        <v>184</v>
      </c>
      <c r="AW133" s="27">
        <v>21814</v>
      </c>
      <c r="AX133" s="28">
        <v>57.488888888888887</v>
      </c>
      <c r="AY133" s="28" t="s">
        <v>185</v>
      </c>
      <c r="AZ133" s="28" t="s">
        <v>186</v>
      </c>
      <c r="BA133" s="28" t="s">
        <v>200</v>
      </c>
      <c r="BB133" s="28" t="s">
        <v>187</v>
      </c>
      <c r="BC133" s="28" t="s">
        <v>201</v>
      </c>
      <c r="BD133" s="28" t="s">
        <v>188</v>
      </c>
      <c r="BE133" s="28" t="s">
        <v>202</v>
      </c>
      <c r="BF133" t="s">
        <v>190</v>
      </c>
      <c r="BG133" s="28" t="s">
        <v>181</v>
      </c>
      <c r="BH133" s="28" t="s">
        <v>180</v>
      </c>
      <c r="BI133">
        <v>85</v>
      </c>
      <c r="BJ133">
        <v>172</v>
      </c>
      <c r="BK133" s="28">
        <f t="shared" si="54"/>
        <v>28.731746890210925</v>
      </c>
      <c r="BL133" s="29">
        <f t="shared" si="55"/>
        <v>1.9821088064781422</v>
      </c>
      <c r="BM133">
        <v>150</v>
      </c>
      <c r="BN133" s="29">
        <v>0.98</v>
      </c>
      <c r="BO133">
        <v>6</v>
      </c>
      <c r="BP133" t="s">
        <v>181</v>
      </c>
      <c r="BQ133">
        <v>0</v>
      </c>
      <c r="BR133" t="s">
        <v>184</v>
      </c>
      <c r="BS133" t="s">
        <v>225</v>
      </c>
      <c r="BT133">
        <v>0</v>
      </c>
      <c r="BU133">
        <v>0</v>
      </c>
      <c r="BV133" t="s">
        <v>208</v>
      </c>
      <c r="BW133">
        <v>20</v>
      </c>
      <c r="BX133">
        <v>0</v>
      </c>
      <c r="BY133" t="s">
        <v>701</v>
      </c>
      <c r="BZ133" t="s">
        <v>406</v>
      </c>
      <c r="CA133" t="s">
        <v>609</v>
      </c>
      <c r="CB133">
        <v>0</v>
      </c>
      <c r="CC133">
        <v>0</v>
      </c>
      <c r="CD133">
        <f t="shared" si="56"/>
        <v>1207</v>
      </c>
      <c r="CE133">
        <f>SUM((IF(D133&lt;40.1,0,(IF(D133&gt;60,3,1)))),(IF(S133&lt;15.1,0,IF(15&lt;S133&lt;25.1,6,IF(25&lt;S133&lt;35.1,11,16)))),(IF(E133=1,0,5)),(IF(CQ133&lt;601,0,1)),(IF(AX133&lt;40.1,0,(IF(AX133&gt;60,2,1)))))</f>
        <v>23</v>
      </c>
      <c r="CF133">
        <f>(IF(AX133&gt;70,3,0))+(IF(10&lt;AX133&lt;20,-2,0))+(IF(BD133="Cerebrovascular",2,0))+(IF(BN133&gt;1.5,2,0))+(IF(CQ133&lt;360,-3,0))+(IF(D133&gt;70,4,0))+(IF(H133&gt;35,2,0))+(IF(E133=2,9,0))+(IF(E133=3,14,0))+(IF(T133="yes",2,0))+(IF(J133&lt;2,2,0))+(IF(U133="yes",3,0))+(IF(V133="hospital",3,0))+(IF(V133="ICU",6,0))+(IF(S133&gt;29,4,0))+(IF(W133="yes",9,0))+(IF(X133="yes",2,0))+(IF(AA133="yes",5,0))+(IF(AB133="yes",6,0))+(IF(Z133="yes",3,0))</f>
        <v>13</v>
      </c>
      <c r="CG133" s="29">
        <f>EXP((IF(39&lt;AX133&lt;50,0.154,0))+(IF(49&lt;AX133&lt;60,0.274,0))+(IF(59&lt;AX133&lt;70,0.424,0))+(IF(AX133&gt;69,0.501,0))+(IF(BD133="anoxia",0.079,0))+(IF(BD133="Cerebrovascular",0.145,0))+(IF(BD133="other",0.184,0))+(IF(BB133="African",0.176,0))+(IF(BB133="Other",0.126,0))+(IF(AY133="DCD",0.411,0))+(IF(AZ133="other",0.422,0))+(0.066*((170-BJ133)/10)+(IF(BE133="regional",0.105,0.244))+(0.01*(CQ133/60))))</f>
        <v>1.5397704291509964</v>
      </c>
      <c r="CH133">
        <v>60</v>
      </c>
      <c r="CI133">
        <v>15</v>
      </c>
      <c r="CJ133">
        <v>155</v>
      </c>
      <c r="CK133">
        <v>70</v>
      </c>
      <c r="CL133">
        <v>30</v>
      </c>
      <c r="CM133">
        <v>5</v>
      </c>
      <c r="CN133">
        <v>33</v>
      </c>
      <c r="CO133" t="s">
        <v>196</v>
      </c>
      <c r="CP133">
        <v>15</v>
      </c>
      <c r="CQ133" s="28">
        <f t="shared" si="68"/>
        <v>335</v>
      </c>
      <c r="CR133">
        <f t="shared" si="57"/>
        <v>33</v>
      </c>
      <c r="CS133">
        <f t="shared" si="58"/>
        <v>93</v>
      </c>
      <c r="CT133">
        <f t="shared" si="59"/>
        <v>368</v>
      </c>
      <c r="CU133">
        <v>1000</v>
      </c>
      <c r="CV133">
        <v>2000</v>
      </c>
      <c r="CW133">
        <v>7500</v>
      </c>
      <c r="CX133">
        <v>1500</v>
      </c>
      <c r="CY133">
        <v>361</v>
      </c>
      <c r="CZ133">
        <v>6.6</v>
      </c>
      <c r="DA133">
        <v>13</v>
      </c>
      <c r="DB133" s="26">
        <v>80</v>
      </c>
      <c r="DC133" s="26">
        <v>80</v>
      </c>
      <c r="DD133" s="28">
        <f t="shared" si="60"/>
        <v>0</v>
      </c>
      <c r="DF133" t="str">
        <f t="shared" si="61"/>
        <v>no</v>
      </c>
      <c r="DG133" t="s">
        <v>702</v>
      </c>
      <c r="DH133">
        <v>14.4</v>
      </c>
      <c r="DI133" t="s">
        <v>197</v>
      </c>
      <c r="DJ133">
        <v>0</v>
      </c>
      <c r="DK133">
        <v>6.2</v>
      </c>
      <c r="DL133" t="s">
        <v>197</v>
      </c>
      <c r="DM133" t="s">
        <v>197</v>
      </c>
      <c r="DN133" t="s">
        <v>197</v>
      </c>
      <c r="DO133">
        <v>1570</v>
      </c>
      <c r="DP133" s="29">
        <f>((DO133/1000)*100)/F133</f>
        <v>1.9624999999999999</v>
      </c>
      <c r="DQ133">
        <v>4342</v>
      </c>
      <c r="DR133">
        <v>4731</v>
      </c>
      <c r="DS133">
        <v>13.3</v>
      </c>
      <c r="DT133">
        <v>1.47</v>
      </c>
      <c r="DU133" s="41">
        <v>3.09</v>
      </c>
      <c r="DV133" s="41">
        <v>3.09</v>
      </c>
      <c r="DW133" t="str">
        <f t="shared" si="62"/>
        <v>yes</v>
      </c>
      <c r="DX133" t="str">
        <f t="shared" si="49"/>
        <v>severe</v>
      </c>
      <c r="DY133" t="str">
        <f>IF(OR(DV133&gt;M133*2.9, DV133 &gt; 3.9, FD133="yes"), "3", IF(DV133&gt;M133*1.9, "2", IF(OR(DV133&gt;M133*1.4, DV133&gt;(M133+0.2)), "1", "no")))</f>
        <v>2</v>
      </c>
      <c r="DZ133" t="s">
        <v>181</v>
      </c>
      <c r="EA133" t="s">
        <v>197</v>
      </c>
      <c r="EB133" t="s">
        <v>184</v>
      </c>
      <c r="EC133">
        <v>1000</v>
      </c>
      <c r="ED133" t="s">
        <v>198</v>
      </c>
      <c r="EE133">
        <v>11.6</v>
      </c>
      <c r="EF133">
        <v>11.6</v>
      </c>
      <c r="EG133">
        <v>8.1999999999999993</v>
      </c>
      <c r="EH133">
        <v>7</v>
      </c>
      <c r="EI133">
        <v>6.7</v>
      </c>
      <c r="EJ133">
        <v>3.8</v>
      </c>
      <c r="EK133">
        <v>2.9</v>
      </c>
      <c r="EL133">
        <v>7.5</v>
      </c>
      <c r="EM133">
        <v>6.8</v>
      </c>
      <c r="EN133">
        <v>5.7</v>
      </c>
      <c r="EO133">
        <v>4.4000000000000004</v>
      </c>
      <c r="EP133">
        <v>9.6999999999999993</v>
      </c>
      <c r="EQ133">
        <v>0</v>
      </c>
      <c r="ER133">
        <v>6.6</v>
      </c>
      <c r="ES133" s="30">
        <f t="shared" si="63"/>
        <v>7.3999999999999995</v>
      </c>
      <c r="ET133" s="30">
        <f t="shared" si="64"/>
        <v>7.18</v>
      </c>
      <c r="EU133" s="30">
        <f t="shared" si="65"/>
        <v>7.115384615384615</v>
      </c>
      <c r="EV133" s="30" t="s">
        <v>181</v>
      </c>
      <c r="EW133" t="s">
        <v>197</v>
      </c>
      <c r="EX133" t="s">
        <v>197</v>
      </c>
      <c r="EY133" s="30" t="s">
        <v>197</v>
      </c>
      <c r="EZ133" s="30" t="s">
        <v>184</v>
      </c>
      <c r="FA133" s="30" t="s">
        <v>184</v>
      </c>
      <c r="FB133" s="34" t="s">
        <v>217</v>
      </c>
      <c r="FC133" s="30" t="s">
        <v>181</v>
      </c>
      <c r="FD133" s="30" t="s">
        <v>181</v>
      </c>
      <c r="FE133" s="30" t="s">
        <v>703</v>
      </c>
      <c r="FF133">
        <v>7</v>
      </c>
      <c r="FG133" s="30" t="s">
        <v>181</v>
      </c>
      <c r="FH133" s="30" t="s">
        <v>197</v>
      </c>
      <c r="FI133" s="30" t="s">
        <v>197</v>
      </c>
      <c r="FJ133" s="30" t="s">
        <v>181</v>
      </c>
      <c r="FK133" s="30" t="s">
        <v>181</v>
      </c>
      <c r="FL133" s="30" t="s">
        <v>181</v>
      </c>
      <c r="FM133" s="30" t="s">
        <v>181</v>
      </c>
      <c r="FN133" s="30" t="s">
        <v>181</v>
      </c>
      <c r="FO133" s="30" t="s">
        <v>181</v>
      </c>
      <c r="FP133" s="30" t="s">
        <v>181</v>
      </c>
      <c r="FQ133" s="30" t="s">
        <v>181</v>
      </c>
      <c r="FR133">
        <v>38</v>
      </c>
      <c r="FS133" t="s">
        <v>219</v>
      </c>
      <c r="FT133" s="30" t="s">
        <v>181</v>
      </c>
      <c r="FU133">
        <f t="shared" si="66"/>
        <v>1</v>
      </c>
      <c r="FV133">
        <f t="shared" si="67"/>
        <v>1</v>
      </c>
    </row>
    <row r="134" spans="1:178" ht="15.5" x14ac:dyDescent="0.35">
      <c r="A134" s="26">
        <v>2951</v>
      </c>
      <c r="B134" t="s">
        <v>200</v>
      </c>
      <c r="C134" t="s">
        <v>201</v>
      </c>
      <c r="D134" s="28">
        <v>60.602777777777774</v>
      </c>
      <c r="E134" s="28">
        <v>1</v>
      </c>
      <c r="F134">
        <v>79</v>
      </c>
      <c r="G134">
        <v>174</v>
      </c>
      <c r="H134" s="28">
        <f t="shared" si="51"/>
        <v>26.09327520147972</v>
      </c>
      <c r="I134" s="29">
        <f t="shared" si="52"/>
        <v>1.9375639366201567</v>
      </c>
      <c r="J134" s="30">
        <v>3.3</v>
      </c>
      <c r="K134">
        <v>141</v>
      </c>
      <c r="L134" t="s">
        <v>180</v>
      </c>
      <c r="M134" s="29">
        <v>0.78</v>
      </c>
      <c r="N134" s="30">
        <v>3.4</v>
      </c>
      <c r="O134" s="29">
        <v>1.55</v>
      </c>
      <c r="P134">
        <f t="shared" si="53"/>
        <v>1</v>
      </c>
      <c r="Q134">
        <f t="shared" si="53"/>
        <v>3.4</v>
      </c>
      <c r="R134">
        <f t="shared" si="53"/>
        <v>1.55</v>
      </c>
      <c r="S134" s="31">
        <f t="shared" si="50"/>
        <v>16</v>
      </c>
      <c r="T134" t="s">
        <v>181</v>
      </c>
      <c r="U134" t="s">
        <v>181</v>
      </c>
      <c r="V134" t="s">
        <v>182</v>
      </c>
      <c r="W134" t="s">
        <v>181</v>
      </c>
      <c r="X134" t="s">
        <v>181</v>
      </c>
      <c r="Y134" t="s">
        <v>183</v>
      </c>
      <c r="Z134" t="s">
        <v>184</v>
      </c>
      <c r="AA134" t="s">
        <v>181</v>
      </c>
      <c r="AB134" t="s">
        <v>181</v>
      </c>
      <c r="AC134">
        <v>0</v>
      </c>
      <c r="AD134" s="27">
        <v>43193</v>
      </c>
      <c r="AE134">
        <v>380</v>
      </c>
      <c r="AG134">
        <v>0</v>
      </c>
      <c r="AH134" s="27">
        <v>43193</v>
      </c>
      <c r="AI134" s="33">
        <v>380</v>
      </c>
      <c r="AJ134" s="27"/>
      <c r="AK134" t="s">
        <v>41</v>
      </c>
      <c r="AL134" t="s">
        <v>181</v>
      </c>
      <c r="AM134" t="s">
        <v>181</v>
      </c>
      <c r="AN134" t="s">
        <v>181</v>
      </c>
      <c r="AO134" t="s">
        <v>181</v>
      </c>
      <c r="AP134" t="s">
        <v>184</v>
      </c>
      <c r="AQ134" t="s">
        <v>181</v>
      </c>
      <c r="AR134" t="s">
        <v>181</v>
      </c>
      <c r="AS134" t="s">
        <v>181</v>
      </c>
      <c r="AT134" t="s">
        <v>181</v>
      </c>
      <c r="AU134" t="s">
        <v>181</v>
      </c>
      <c r="AV134" t="s">
        <v>181</v>
      </c>
      <c r="AW134" s="27">
        <v>13867</v>
      </c>
      <c r="AX134" s="28">
        <v>79.25277777777778</v>
      </c>
      <c r="AY134" s="28" t="s">
        <v>185</v>
      </c>
      <c r="AZ134" s="28" t="s">
        <v>186</v>
      </c>
      <c r="BA134" s="28" t="s">
        <v>200</v>
      </c>
      <c r="BB134" s="28" t="s">
        <v>187</v>
      </c>
      <c r="BC134" s="28" t="s">
        <v>201</v>
      </c>
      <c r="BD134" s="28" t="s">
        <v>220</v>
      </c>
      <c r="BE134" s="28" t="s">
        <v>189</v>
      </c>
      <c r="BF134" t="s">
        <v>190</v>
      </c>
      <c r="BG134" s="28" t="s">
        <v>181</v>
      </c>
      <c r="BH134" s="28" t="s">
        <v>180</v>
      </c>
      <c r="BI134">
        <v>65</v>
      </c>
      <c r="BJ134">
        <v>170</v>
      </c>
      <c r="BK134" s="28">
        <f t="shared" si="54"/>
        <v>22.491349480968857</v>
      </c>
      <c r="BL134" s="29">
        <f t="shared" si="55"/>
        <v>1.7535977042116846</v>
      </c>
      <c r="BM134">
        <v>140</v>
      </c>
      <c r="BN134" s="29">
        <v>0.82</v>
      </c>
      <c r="BO134">
        <v>12</v>
      </c>
      <c r="BP134" t="s">
        <v>181</v>
      </c>
      <c r="BQ134">
        <v>0</v>
      </c>
      <c r="BR134" t="s">
        <v>184</v>
      </c>
      <c r="BS134" t="s">
        <v>212</v>
      </c>
      <c r="BT134">
        <v>0</v>
      </c>
      <c r="BU134">
        <v>0</v>
      </c>
      <c r="BV134" t="s">
        <v>203</v>
      </c>
      <c r="BW134">
        <v>15</v>
      </c>
      <c r="BX134">
        <v>0</v>
      </c>
      <c r="BY134" t="s">
        <v>704</v>
      </c>
      <c r="BZ134" t="s">
        <v>241</v>
      </c>
      <c r="CA134" t="s">
        <v>205</v>
      </c>
      <c r="CB134">
        <v>0</v>
      </c>
      <c r="CC134">
        <v>0</v>
      </c>
      <c r="CD134">
        <f t="shared" si="56"/>
        <v>1268</v>
      </c>
      <c r="CE134">
        <f>SUM((IF(D134&lt;40.1,0,(IF(D134&gt;60,3,1)))),(IF(S134&lt;15.1,0,IF(15&lt;S134&lt;25.1,6,IF(25&lt;S134&lt;35.1,11,16)))),(IF(E134=1,0,5)),(IF(CQ134&lt;601,0,1)),(IF(AX134&lt;40.1,0,(IF(AX134&gt;60,2,1)))))</f>
        <v>21</v>
      </c>
      <c r="CF134">
        <f>(IF(AX134&gt;70,3,0))+(IF(10&lt;AX134&lt;20,-2,0))+(IF(BD134="Cerebrovascular",2,0))+(IF(BN134&gt;1.5,2,0))+(IF(CQ134&lt;360,-3,0))+(IF(D134&gt;70,4,0))+(IF(H134&gt;35,2,0))+(IF(E134=2,9,0))+(IF(E134=3,14,0))+(IF(T134="yes",2,0))+(IF(J134&lt;2,2,0))+(IF(U134="yes",3,0))+(IF(V134="hospital",3,0))+(IF(V134="ICU",6,0))+(IF(S134&gt;29,4,0))+(IF(W134="yes",9,0))+(IF(X134="yes",2,0))+(IF(AA134="yes",5,0))+(IF(AB134="yes",6,0))+(IF(Z134="yes",3,0))</f>
        <v>6</v>
      </c>
      <c r="CG134" s="29">
        <f>EXP((IF(39&lt;AX134&lt;50,0.154,0))+(IF(49&lt;AX134&lt;60,0.274,0))+(IF(59&lt;AX134&lt;70,0.424,0))+(IF(AX134&gt;69,0.501,0))+(IF(BD134="anoxia",0.079,0))+(IF(BD134="Cerebrovascular",0.145,0))+(IF(BD134="other",0.184,0))+(IF(BB134="African",0.176,0))+(IF(BB134="Other",0.126,0))+(IF(AY134="DCD",0.411,0))+(IF(AZ134="other",0.422,0))+(0.066*((170-BJ134)/10)+(IF(BE134="regional",0.105,0.244))+(0.01*(CQ134/60))))</f>
        <v>1.9539116415565105</v>
      </c>
      <c r="CH134">
        <v>50</v>
      </c>
      <c r="CI134">
        <v>10</v>
      </c>
      <c r="CJ134">
        <v>195</v>
      </c>
      <c r="CK134">
        <v>111</v>
      </c>
      <c r="CL134">
        <v>6</v>
      </c>
      <c r="CM134">
        <v>11</v>
      </c>
      <c r="CN134">
        <v>20</v>
      </c>
      <c r="CO134" t="s">
        <v>196</v>
      </c>
      <c r="CP134">
        <v>19</v>
      </c>
      <c r="CQ134" s="28">
        <f t="shared" si="68"/>
        <v>383</v>
      </c>
      <c r="CR134">
        <f t="shared" si="57"/>
        <v>20</v>
      </c>
      <c r="CS134">
        <f t="shared" si="58"/>
        <v>70</v>
      </c>
      <c r="CT134">
        <f t="shared" si="59"/>
        <v>403</v>
      </c>
      <c r="CU134">
        <v>0</v>
      </c>
      <c r="CV134">
        <v>0</v>
      </c>
      <c r="CW134">
        <v>15000</v>
      </c>
      <c r="CX134">
        <v>2000</v>
      </c>
      <c r="CY134">
        <v>250</v>
      </c>
      <c r="CZ134">
        <v>1.7</v>
      </c>
      <c r="DA134">
        <v>65</v>
      </c>
      <c r="DB134" s="26">
        <v>75</v>
      </c>
      <c r="DC134" s="26">
        <v>62</v>
      </c>
      <c r="DD134" s="28">
        <f t="shared" si="60"/>
        <v>17.333333333333329</v>
      </c>
      <c r="DF134" t="str">
        <f t="shared" si="61"/>
        <v>no</v>
      </c>
      <c r="DG134" t="s">
        <v>705</v>
      </c>
      <c r="DH134">
        <v>16.7</v>
      </c>
      <c r="DI134" t="s">
        <v>197</v>
      </c>
      <c r="DJ134" t="s">
        <v>197</v>
      </c>
      <c r="DK134">
        <v>8.1999999999999993</v>
      </c>
      <c r="DL134">
        <v>5.2</v>
      </c>
      <c r="DM134">
        <v>8.6</v>
      </c>
      <c r="DN134">
        <v>16.600000000000001</v>
      </c>
      <c r="DO134">
        <v>1450</v>
      </c>
      <c r="DP134" s="29">
        <f>((DO134/1000)*100)/F134</f>
        <v>1.8354430379746836</v>
      </c>
      <c r="DQ134">
        <v>1143</v>
      </c>
      <c r="DR134">
        <v>561</v>
      </c>
      <c r="DS134">
        <v>3.4</v>
      </c>
      <c r="DT134">
        <v>1.29</v>
      </c>
      <c r="DU134" s="41">
        <v>1.57</v>
      </c>
      <c r="DV134" s="41">
        <v>1.67</v>
      </c>
      <c r="DW134" t="str">
        <f t="shared" si="62"/>
        <v>no</v>
      </c>
      <c r="DX134" t="str">
        <f t="shared" si="49"/>
        <v>no</v>
      </c>
      <c r="DY134" t="str">
        <f>IF(OR(DV134&gt;M134*2.9, DV134 &gt; 3.9, FD134="yes"), "3", IF(DV134&gt;M134*1.9, "2", IF(OR(DV134&gt;M134*1.4, DV134&gt;(M134+0.2)), "1", "no")))</f>
        <v>2</v>
      </c>
      <c r="DZ134" t="s">
        <v>181</v>
      </c>
      <c r="EA134" t="s">
        <v>197</v>
      </c>
      <c r="EB134" t="s">
        <v>184</v>
      </c>
      <c r="EC134">
        <v>1000</v>
      </c>
      <c r="ED134" t="s">
        <v>198</v>
      </c>
      <c r="EE134" t="b">
        <v>0</v>
      </c>
      <c r="EF134">
        <v>4.5</v>
      </c>
      <c r="EG134">
        <v>4.7</v>
      </c>
      <c r="EH134">
        <v>5.5</v>
      </c>
      <c r="EI134">
        <v>4.5999999999999996</v>
      </c>
      <c r="EJ134">
        <v>7.8</v>
      </c>
      <c r="EK134">
        <v>8.5</v>
      </c>
      <c r="EL134">
        <v>11.1</v>
      </c>
      <c r="EM134">
        <v>23.4</v>
      </c>
      <c r="EN134">
        <v>5.9</v>
      </c>
      <c r="EO134">
        <v>7.7</v>
      </c>
      <c r="EP134">
        <v>9</v>
      </c>
      <c r="EQ134">
        <v>3.6</v>
      </c>
      <c r="ER134" t="b">
        <v>0</v>
      </c>
      <c r="ES134" s="30">
        <f t="shared" si="63"/>
        <v>5.9333333333333327</v>
      </c>
      <c r="ET134" s="30">
        <f t="shared" si="64"/>
        <v>8.4444444444444446</v>
      </c>
      <c r="EU134" s="30">
        <f t="shared" si="65"/>
        <v>8.0250000000000004</v>
      </c>
      <c r="EV134" s="30" t="s">
        <v>181</v>
      </c>
      <c r="EW134" t="s">
        <v>197</v>
      </c>
      <c r="EX134" t="s">
        <v>197</v>
      </c>
      <c r="EY134" s="30" t="s">
        <v>197</v>
      </c>
      <c r="EZ134" s="30" t="s">
        <v>181</v>
      </c>
      <c r="FA134" s="30" t="s">
        <v>181</v>
      </c>
      <c r="FB134" s="34" t="s">
        <v>287</v>
      </c>
      <c r="FC134" s="30" t="s">
        <v>181</v>
      </c>
      <c r="FD134" s="30" t="s">
        <v>181</v>
      </c>
      <c r="FE134" s="30" t="s">
        <v>706</v>
      </c>
      <c r="FF134">
        <v>11</v>
      </c>
      <c r="FG134" s="30" t="s">
        <v>184</v>
      </c>
      <c r="FH134">
        <v>3</v>
      </c>
      <c r="FI134">
        <v>11</v>
      </c>
      <c r="FJ134" t="s">
        <v>184</v>
      </c>
      <c r="FK134" s="30" t="s">
        <v>181</v>
      </c>
      <c r="FL134" s="30" t="s">
        <v>181</v>
      </c>
      <c r="FM134" s="30" t="s">
        <v>181</v>
      </c>
      <c r="FN134" s="30" t="s">
        <v>181</v>
      </c>
      <c r="FO134" s="30" t="s">
        <v>181</v>
      </c>
      <c r="FP134" s="30" t="s">
        <v>181</v>
      </c>
      <c r="FQ134" s="30" t="s">
        <v>181</v>
      </c>
      <c r="FR134">
        <v>24</v>
      </c>
      <c r="FS134" t="s">
        <v>219</v>
      </c>
      <c r="FT134" s="30" t="s">
        <v>181</v>
      </c>
      <c r="FU134">
        <f t="shared" si="66"/>
        <v>0</v>
      </c>
      <c r="FV134">
        <f t="shared" si="67"/>
        <v>0</v>
      </c>
    </row>
    <row r="135" spans="1:178" ht="15.5" x14ac:dyDescent="0.35">
      <c r="A135" s="26">
        <v>2952</v>
      </c>
      <c r="B135" t="s">
        <v>178</v>
      </c>
      <c r="C135" t="s">
        <v>201</v>
      </c>
      <c r="D135" s="28">
        <v>54.636111111111113</v>
      </c>
      <c r="E135" s="28">
        <v>1</v>
      </c>
      <c r="F135">
        <v>63</v>
      </c>
      <c r="G135">
        <v>175</v>
      </c>
      <c r="H135" s="28">
        <f t="shared" si="51"/>
        <v>20.571428571428573</v>
      </c>
      <c r="I135" s="29">
        <f t="shared" si="52"/>
        <v>1.7672119616958533</v>
      </c>
      <c r="J135" s="30">
        <v>4.2</v>
      </c>
      <c r="K135">
        <v>143</v>
      </c>
      <c r="L135" t="s">
        <v>180</v>
      </c>
      <c r="M135" s="29">
        <v>0.71</v>
      </c>
      <c r="N135" s="30">
        <v>0.5</v>
      </c>
      <c r="O135" s="29">
        <v>1.1200000000000001</v>
      </c>
      <c r="P135">
        <f t="shared" si="53"/>
        <v>1</v>
      </c>
      <c r="Q135">
        <f t="shared" si="53"/>
        <v>1</v>
      </c>
      <c r="R135">
        <f t="shared" si="53"/>
        <v>1.1200000000000001</v>
      </c>
      <c r="S135" s="31">
        <f t="shared" si="50"/>
        <v>8</v>
      </c>
      <c r="T135" t="s">
        <v>184</v>
      </c>
      <c r="U135" t="s">
        <v>181</v>
      </c>
      <c r="V135" t="s">
        <v>182</v>
      </c>
      <c r="W135" t="s">
        <v>181</v>
      </c>
      <c r="X135" t="s">
        <v>181</v>
      </c>
      <c r="Y135" t="s">
        <v>183</v>
      </c>
      <c r="Z135" t="s">
        <v>181</v>
      </c>
      <c r="AA135" t="s">
        <v>181</v>
      </c>
      <c r="AB135" t="s">
        <v>181</v>
      </c>
      <c r="AC135">
        <v>0</v>
      </c>
      <c r="AD135" s="27">
        <v>43193</v>
      </c>
      <c r="AE135">
        <v>376</v>
      </c>
      <c r="AG135">
        <v>0</v>
      </c>
      <c r="AH135" s="27">
        <v>43193</v>
      </c>
      <c r="AI135" s="33">
        <v>376</v>
      </c>
      <c r="AJ135" s="27"/>
      <c r="AK135" t="s">
        <v>707</v>
      </c>
      <c r="AL135" t="s">
        <v>181</v>
      </c>
      <c r="AM135" t="s">
        <v>181</v>
      </c>
      <c r="AN135" t="s">
        <v>181</v>
      </c>
      <c r="AO135" t="s">
        <v>181</v>
      </c>
      <c r="AP135" t="s">
        <v>181</v>
      </c>
      <c r="AQ135" t="s">
        <v>181</v>
      </c>
      <c r="AR135" t="s">
        <v>181</v>
      </c>
      <c r="AS135" t="s">
        <v>181</v>
      </c>
      <c r="AT135" t="s">
        <v>181</v>
      </c>
      <c r="AU135" t="s">
        <v>181</v>
      </c>
      <c r="AV135" t="s">
        <v>184</v>
      </c>
      <c r="AW135" s="27">
        <v>21901</v>
      </c>
      <c r="AX135" s="28">
        <v>57.266666666666666</v>
      </c>
      <c r="AY135" s="28" t="s">
        <v>185</v>
      </c>
      <c r="AZ135" s="28" t="s">
        <v>186</v>
      </c>
      <c r="BA135" s="28" t="s">
        <v>178</v>
      </c>
      <c r="BB135" s="28" t="s">
        <v>187</v>
      </c>
      <c r="BC135" s="28" t="s">
        <v>201</v>
      </c>
      <c r="BD135" s="28" t="s">
        <v>188</v>
      </c>
      <c r="BE135" s="28" t="s">
        <v>189</v>
      </c>
      <c r="BF135" t="s">
        <v>190</v>
      </c>
      <c r="BG135" s="28" t="s">
        <v>181</v>
      </c>
      <c r="BH135" s="28" t="s">
        <v>180</v>
      </c>
      <c r="BI135">
        <v>55</v>
      </c>
      <c r="BJ135">
        <v>165</v>
      </c>
      <c r="BK135" s="28">
        <f t="shared" si="54"/>
        <v>20.202020202020201</v>
      </c>
      <c r="BL135" s="29">
        <f t="shared" si="55"/>
        <v>1.5984399531583968</v>
      </c>
      <c r="BM135">
        <v>135</v>
      </c>
      <c r="BN135" s="29">
        <v>0.48</v>
      </c>
      <c r="BO135">
        <v>3</v>
      </c>
      <c r="BP135" t="s">
        <v>181</v>
      </c>
      <c r="BQ135">
        <v>0</v>
      </c>
      <c r="BR135" t="s">
        <v>184</v>
      </c>
      <c r="BS135" t="s">
        <v>191</v>
      </c>
      <c r="BT135">
        <v>5</v>
      </c>
      <c r="BU135">
        <v>20</v>
      </c>
      <c r="BV135" t="s">
        <v>192</v>
      </c>
      <c r="BW135">
        <v>5</v>
      </c>
      <c r="BX135">
        <v>0</v>
      </c>
      <c r="BY135" t="s">
        <v>708</v>
      </c>
      <c r="BZ135" t="s">
        <v>709</v>
      </c>
      <c r="CA135" t="s">
        <v>205</v>
      </c>
      <c r="CB135">
        <v>0</v>
      </c>
      <c r="CC135">
        <v>0</v>
      </c>
      <c r="CD135">
        <f t="shared" si="56"/>
        <v>458</v>
      </c>
      <c r="CE135">
        <f>SUM((IF(D135&lt;40.1,0,(IF(D135&gt;60,3,1)))),(IF(S135&lt;15.1,0,IF(15&lt;S135&lt;25.1,6,IF(25&lt;S135&lt;35.1,11,16)))),(IF(E135=1,0,5)),(IF(CQ135&lt;601,0,1)),(IF(AX135&lt;40.1,0,(IF(AX135&gt;60,2,1)))))</f>
        <v>2</v>
      </c>
      <c r="CF135">
        <f>(IF(AX135&gt;70,3,0))+(IF(10&lt;AX135&lt;20,-2,0))+(IF(BD135="Cerebrovascular",2,0))+(IF(BN135&gt;1.5,2,0))+(IF(CQ135&lt;360,-3,0))+(IF(D135&gt;70,4,0))+(IF(H135&gt;35,2,0))+(IF(E135=2,9,0))+(IF(E135=3,14,0))+(IF(T135="yes",2,0))+(IF(J135&lt;2,2,0))+(IF(U135="yes",3,0))+(IF(V135="hospital",3,0))+(IF(V135="ICU",6,0))+(IF(S135&gt;29,4,0))+(IF(W135="yes",9,0))+(IF(X135="yes",2,0))+(IF(AA135="yes",5,0))+(IF(AB135="yes",6,0))+(IF(Z135="yes",3,0))</f>
        <v>1</v>
      </c>
      <c r="CG135" s="29">
        <f>EXP((IF(39&lt;AX135&lt;50,0.154,0))+(IF(49&lt;AX135&lt;60,0.274,0))+(IF(59&lt;AX135&lt;70,0.424,0))+(IF(AX135&gt;69,0.501,0))+(IF(BD135="anoxia",0.079,0))+(IF(BD135="Cerebrovascular",0.145,0))+(IF(BD135="other",0.184,0))+(IF(BB135="African",0.176,0))+(IF(BB135="Other",0.126,0))+(IF(AY135="DCD",0.411,0))+(IF(AZ135="other",0.422,0))+(0.066*((170-BJ135)/10)+(IF(BE135="regional",0.105,0.244))+(0.01*(CQ135/60))))</f>
        <v>1.3895778555876106</v>
      </c>
      <c r="CH135">
        <v>40</v>
      </c>
      <c r="CI135">
        <v>10</v>
      </c>
      <c r="CJ135">
        <v>103</v>
      </c>
      <c r="CK135">
        <v>110</v>
      </c>
      <c r="CL135">
        <v>8</v>
      </c>
      <c r="CM135">
        <v>5</v>
      </c>
      <c r="CN135">
        <v>28</v>
      </c>
      <c r="CO135" t="s">
        <v>196</v>
      </c>
      <c r="CP135">
        <v>25</v>
      </c>
      <c r="CQ135" s="28">
        <f t="shared" si="68"/>
        <v>276</v>
      </c>
      <c r="CR135">
        <f t="shared" si="57"/>
        <v>28</v>
      </c>
      <c r="CS135">
        <f t="shared" si="58"/>
        <v>68</v>
      </c>
      <c r="CT135">
        <f t="shared" si="59"/>
        <v>304</v>
      </c>
      <c r="CU135">
        <v>750</v>
      </c>
      <c r="CV135">
        <v>1000</v>
      </c>
      <c r="CW135">
        <v>6500</v>
      </c>
      <c r="CX135">
        <v>750</v>
      </c>
      <c r="CY135">
        <v>390</v>
      </c>
      <c r="CZ135">
        <v>2.1</v>
      </c>
      <c r="DA135">
        <v>16</v>
      </c>
      <c r="DB135" s="26">
        <v>73</v>
      </c>
      <c r="DC135" s="26">
        <v>67</v>
      </c>
      <c r="DD135" s="28">
        <f t="shared" si="60"/>
        <v>8.2191780821917746</v>
      </c>
      <c r="DF135" t="str">
        <f t="shared" si="61"/>
        <v>no</v>
      </c>
      <c r="DG135" t="s">
        <v>710</v>
      </c>
      <c r="DH135" t="s">
        <v>197</v>
      </c>
      <c r="DI135" t="s">
        <v>197</v>
      </c>
      <c r="DJ135">
        <v>4.8</v>
      </c>
      <c r="DK135">
        <v>9.6</v>
      </c>
      <c r="DL135">
        <v>6.3</v>
      </c>
      <c r="DM135">
        <v>7.5</v>
      </c>
      <c r="DN135">
        <v>18.5</v>
      </c>
      <c r="DO135">
        <v>1340</v>
      </c>
      <c r="DP135" s="29">
        <f>((DO135/1000)*100)/F135</f>
        <v>2.126984126984127</v>
      </c>
      <c r="DQ135">
        <v>513</v>
      </c>
      <c r="DR135">
        <v>626</v>
      </c>
      <c r="DS135">
        <v>1.4</v>
      </c>
      <c r="DT135">
        <v>1.1000000000000001</v>
      </c>
      <c r="DU135" s="41">
        <v>0.87</v>
      </c>
      <c r="DV135" s="41">
        <v>0.87</v>
      </c>
      <c r="DW135" t="str">
        <f t="shared" si="62"/>
        <v>no</v>
      </c>
      <c r="DX135" t="str">
        <f t="shared" si="49"/>
        <v>no</v>
      </c>
      <c r="DY135" t="str">
        <f>IF(OR(DV135&gt;M135*2.9, DV135 &gt; 3.9, FD135="yes"), "3", IF(DV135&gt;M135*1.9, "2", IF(OR(DV135&gt;M135*1.4, DV135&gt;(M135+0.2)), "1", "no")))</f>
        <v>no</v>
      </c>
      <c r="DZ135" t="s">
        <v>181</v>
      </c>
      <c r="EA135" t="s">
        <v>197</v>
      </c>
      <c r="EB135" t="s">
        <v>184</v>
      </c>
      <c r="EC135">
        <v>1000</v>
      </c>
      <c r="ED135" t="s">
        <v>198</v>
      </c>
      <c r="EE135" t="b">
        <v>0</v>
      </c>
      <c r="EF135">
        <v>5</v>
      </c>
      <c r="EG135">
        <v>10.9</v>
      </c>
      <c r="EH135">
        <v>7.1</v>
      </c>
      <c r="EI135">
        <v>5.0999999999999996</v>
      </c>
      <c r="EJ135">
        <v>3.1</v>
      </c>
      <c r="EK135">
        <v>5.0999999999999996</v>
      </c>
      <c r="EL135">
        <v>8.1999999999999993</v>
      </c>
      <c r="EM135">
        <v>6.2</v>
      </c>
      <c r="EN135">
        <v>9.3000000000000007</v>
      </c>
      <c r="EO135">
        <v>2.4</v>
      </c>
      <c r="EP135">
        <v>0</v>
      </c>
      <c r="EQ135">
        <v>1.5</v>
      </c>
      <c r="ER135" t="b">
        <v>0</v>
      </c>
      <c r="ES135" s="30">
        <f t="shared" si="63"/>
        <v>6.0500000000000007</v>
      </c>
      <c r="ET135" s="30">
        <f t="shared" si="64"/>
        <v>6.666666666666667</v>
      </c>
      <c r="EU135" s="30">
        <f t="shared" si="65"/>
        <v>5.8090909090909086</v>
      </c>
      <c r="EV135" s="30" t="s">
        <v>184</v>
      </c>
      <c r="EW135">
        <v>1</v>
      </c>
      <c r="EX135" t="s">
        <v>184</v>
      </c>
      <c r="EY135" s="30" t="s">
        <v>184</v>
      </c>
      <c r="EZ135" s="30" t="s">
        <v>181</v>
      </c>
      <c r="FA135" s="30" t="s">
        <v>181</v>
      </c>
      <c r="FB135" s="34">
        <v>2</v>
      </c>
      <c r="FC135" s="30" t="s">
        <v>181</v>
      </c>
      <c r="FD135" s="30" t="s">
        <v>181</v>
      </c>
      <c r="FE135" s="30" t="s">
        <v>711</v>
      </c>
      <c r="FF135">
        <v>2</v>
      </c>
      <c r="FG135" s="30" t="s">
        <v>181</v>
      </c>
      <c r="FH135" s="30" t="s">
        <v>197</v>
      </c>
      <c r="FI135" s="30" t="s">
        <v>197</v>
      </c>
      <c r="FJ135" s="30" t="s">
        <v>181</v>
      </c>
      <c r="FK135" s="30" t="s">
        <v>181</v>
      </c>
      <c r="FL135" s="30" t="s">
        <v>181</v>
      </c>
      <c r="FM135" s="30" t="s">
        <v>181</v>
      </c>
      <c r="FN135" s="30" t="s">
        <v>181</v>
      </c>
      <c r="FO135" s="30" t="s">
        <v>181</v>
      </c>
      <c r="FP135" s="30" t="s">
        <v>181</v>
      </c>
      <c r="FQ135" s="30" t="s">
        <v>181</v>
      </c>
      <c r="FR135">
        <v>27</v>
      </c>
      <c r="FS135" s="30" t="s">
        <v>712</v>
      </c>
      <c r="FT135" s="30" t="s">
        <v>181</v>
      </c>
      <c r="FU135">
        <f t="shared" si="66"/>
        <v>0</v>
      </c>
      <c r="FV135">
        <f t="shared" si="67"/>
        <v>0</v>
      </c>
    </row>
    <row r="136" spans="1:178" ht="15.5" x14ac:dyDescent="0.35">
      <c r="A136" s="26">
        <v>2953</v>
      </c>
      <c r="B136" t="s">
        <v>200</v>
      </c>
      <c r="C136" t="s">
        <v>252</v>
      </c>
      <c r="D136" s="28">
        <v>52.87777777777778</v>
      </c>
      <c r="E136" s="28">
        <v>1</v>
      </c>
      <c r="F136">
        <v>77</v>
      </c>
      <c r="G136">
        <v>176</v>
      </c>
      <c r="H136" s="28">
        <f t="shared" si="51"/>
        <v>24.857954545454547</v>
      </c>
      <c r="I136" s="29">
        <f t="shared" si="52"/>
        <v>1.9325091817714621</v>
      </c>
      <c r="J136" s="30">
        <v>3.4</v>
      </c>
      <c r="K136">
        <v>138</v>
      </c>
      <c r="L136" t="s">
        <v>180</v>
      </c>
      <c r="M136" s="29">
        <v>0.89</v>
      </c>
      <c r="N136" s="30">
        <v>0.8</v>
      </c>
      <c r="O136" s="29">
        <v>1.0900000000000001</v>
      </c>
      <c r="P136">
        <f t="shared" si="53"/>
        <v>1</v>
      </c>
      <c r="Q136">
        <f t="shared" si="53"/>
        <v>1</v>
      </c>
      <c r="R136">
        <f t="shared" si="53"/>
        <v>1.0900000000000001</v>
      </c>
      <c r="S136" s="31">
        <f t="shared" si="50"/>
        <v>7</v>
      </c>
      <c r="T136" t="s">
        <v>181</v>
      </c>
      <c r="U136" t="s">
        <v>181</v>
      </c>
      <c r="V136" t="s">
        <v>182</v>
      </c>
      <c r="W136" t="s">
        <v>181</v>
      </c>
      <c r="X136" t="s">
        <v>181</v>
      </c>
      <c r="Y136" t="s">
        <v>183</v>
      </c>
      <c r="Z136" t="s">
        <v>181</v>
      </c>
      <c r="AA136" t="s">
        <v>181</v>
      </c>
      <c r="AB136" t="s">
        <v>181</v>
      </c>
      <c r="AC136">
        <v>0</v>
      </c>
      <c r="AD136" s="32">
        <v>43243</v>
      </c>
      <c r="AE136">
        <v>424</v>
      </c>
      <c r="AG136">
        <v>0</v>
      </c>
      <c r="AH136" s="27">
        <v>43243</v>
      </c>
      <c r="AI136" s="33">
        <v>424</v>
      </c>
      <c r="AJ136" s="27"/>
      <c r="AK136" t="s">
        <v>233</v>
      </c>
      <c r="AL136" t="s">
        <v>184</v>
      </c>
      <c r="AM136" t="s">
        <v>184</v>
      </c>
      <c r="AN136" t="s">
        <v>181</v>
      </c>
      <c r="AO136" t="s">
        <v>181</v>
      </c>
      <c r="AP136" t="s">
        <v>181</v>
      </c>
      <c r="AQ136" t="s">
        <v>181</v>
      </c>
      <c r="AR136" t="s">
        <v>181</v>
      </c>
      <c r="AS136" t="s">
        <v>181</v>
      </c>
      <c r="AT136" t="s">
        <v>181</v>
      </c>
      <c r="AU136" t="s">
        <v>181</v>
      </c>
      <c r="AV136" t="s">
        <v>181</v>
      </c>
      <c r="AW136" s="27">
        <v>18555</v>
      </c>
      <c r="AX136" s="28">
        <v>66.433333333333337</v>
      </c>
      <c r="AY136" s="28" t="s">
        <v>185</v>
      </c>
      <c r="AZ136" s="28" t="s">
        <v>186</v>
      </c>
      <c r="BA136" s="28" t="s">
        <v>178</v>
      </c>
      <c r="BB136" s="28" t="s">
        <v>187</v>
      </c>
      <c r="BC136" s="28" t="s">
        <v>252</v>
      </c>
      <c r="BD136" s="28" t="s">
        <v>188</v>
      </c>
      <c r="BE136" s="28" t="s">
        <v>189</v>
      </c>
      <c r="BF136" t="s">
        <v>190</v>
      </c>
      <c r="BG136" s="28" t="s">
        <v>181</v>
      </c>
      <c r="BH136" s="28" t="s">
        <v>180</v>
      </c>
      <c r="BI136">
        <v>68</v>
      </c>
      <c r="BJ136">
        <v>162</v>
      </c>
      <c r="BK136" s="28">
        <f t="shared" si="54"/>
        <v>25.910684346898339</v>
      </c>
      <c r="BL136" s="29">
        <f t="shared" si="55"/>
        <v>1.7261597954709254</v>
      </c>
      <c r="BM136">
        <v>156</v>
      </c>
      <c r="BN136" s="29">
        <v>0.59</v>
      </c>
      <c r="BO136">
        <v>5</v>
      </c>
      <c r="BP136" t="s">
        <v>181</v>
      </c>
      <c r="BQ136">
        <v>0</v>
      </c>
      <c r="BR136" t="s">
        <v>184</v>
      </c>
      <c r="BS136" t="s">
        <v>225</v>
      </c>
      <c r="BT136">
        <v>1</v>
      </c>
      <c r="BU136">
        <v>10</v>
      </c>
      <c r="BV136" t="s">
        <v>192</v>
      </c>
      <c r="BW136">
        <v>1</v>
      </c>
      <c r="BX136">
        <v>0</v>
      </c>
      <c r="BY136" t="s">
        <v>713</v>
      </c>
      <c r="BZ136" t="s">
        <v>714</v>
      </c>
      <c r="CA136" t="s">
        <v>205</v>
      </c>
      <c r="CB136">
        <v>0</v>
      </c>
      <c r="CC136">
        <v>0</v>
      </c>
      <c r="CD136">
        <f t="shared" si="56"/>
        <v>465</v>
      </c>
      <c r="CE136">
        <f>SUM((IF(D136&lt;40.1,0,(IF(D136&gt;60,3,1)))),(IF(S136&lt;15.1,0,IF(15&lt;S136&lt;25.1,6,IF(25&lt;S136&lt;35.1,11,16)))),(IF(E136=1,0,5)),(IF(CQ136&lt;601,0,1)),(IF(AX136&lt;40.1,0,(IF(AX136&gt;60,2,1)))))</f>
        <v>3</v>
      </c>
      <c r="CF136">
        <f>(IF(AX136&gt;70,3,0))+(IF(10&lt;AX136&lt;20,-2,0))+(IF(BD136="Cerebrovascular",2,0))+(IF(BN136&gt;1.5,2,0))+(IF(CQ136&lt;360,-3,0))+(IF(D136&gt;70,4,0))+(IF(H136&gt;35,2,0))+(IF(E136=2,9,0))+(IF(E136=3,14,0))+(IF(T136="yes",2,0))+(IF(J136&lt;2,2,0))+(IF(U136="yes",3,0))+(IF(V136="hospital",3,0))+(IF(V136="ICU",6,0))+(IF(S136&gt;29,4,0))+(IF(W136="yes",9,0))+(IF(X136="yes",2,0))+(IF(AA136="yes",5,0))+(IF(AB136="yes",6,0))+(IF(Z136="yes",3,0))</f>
        <v>2</v>
      </c>
      <c r="CG136" s="29">
        <f>EXP((IF(39&lt;AX136&lt;50,0.154,0))+(IF(49&lt;AX136&lt;60,0.274,0))+(IF(59&lt;AX136&lt;70,0.424,0))+(IF(AX136&gt;69,0.501,0))+(IF(BD136="anoxia",0.079,0))+(IF(BD136="Cerebrovascular",0.145,0))+(IF(BD136="other",0.184,0))+(IF(BB136="African",0.176,0))+(IF(BB136="Other",0.126,0))+(IF(AY136="DCD",0.411,0))+(IF(AZ136="other",0.422,0))+(0.066*((170-BJ136)/10)+(IF(BE136="regional",0.105,0.244))+(0.01*(CQ136/60))))</f>
        <v>1.464186795566581</v>
      </c>
      <c r="CH136">
        <v>55</v>
      </c>
      <c r="CI136">
        <v>10</v>
      </c>
      <c r="CJ136">
        <v>300</v>
      </c>
      <c r="CK136">
        <v>90</v>
      </c>
      <c r="CL136">
        <v>10</v>
      </c>
      <c r="CM136">
        <v>6</v>
      </c>
      <c r="CN136">
        <v>24</v>
      </c>
      <c r="CO136" t="s">
        <v>196</v>
      </c>
      <c r="CP136">
        <v>33</v>
      </c>
      <c r="CQ136" s="28">
        <f t="shared" si="68"/>
        <v>471</v>
      </c>
      <c r="CR136">
        <f t="shared" si="57"/>
        <v>24</v>
      </c>
      <c r="CS136">
        <f t="shared" si="58"/>
        <v>79</v>
      </c>
      <c r="CT136">
        <f t="shared" si="59"/>
        <v>495</v>
      </c>
      <c r="CU136">
        <v>0</v>
      </c>
      <c r="CV136">
        <v>0</v>
      </c>
      <c r="CW136">
        <v>7000</v>
      </c>
      <c r="CX136">
        <v>750</v>
      </c>
      <c r="CY136">
        <v>235</v>
      </c>
      <c r="CZ136">
        <v>3.3</v>
      </c>
      <c r="DA136">
        <v>6</v>
      </c>
      <c r="DB136" s="26">
        <v>75</v>
      </c>
      <c r="DC136" s="26">
        <v>62</v>
      </c>
      <c r="DD136" s="28">
        <f t="shared" si="60"/>
        <v>17.333333333333329</v>
      </c>
      <c r="DF136" t="str">
        <f t="shared" si="61"/>
        <v>no</v>
      </c>
      <c r="DG136" t="s">
        <v>668</v>
      </c>
      <c r="DH136">
        <v>16.3</v>
      </c>
      <c r="DI136">
        <v>12.8</v>
      </c>
      <c r="DJ136">
        <v>3.2</v>
      </c>
      <c r="DK136">
        <v>9.1999999999999993</v>
      </c>
      <c r="DL136">
        <v>4.3</v>
      </c>
      <c r="DM136" t="s">
        <v>197</v>
      </c>
      <c r="DN136">
        <v>20.100000000000001</v>
      </c>
      <c r="DO136">
        <v>1850</v>
      </c>
      <c r="DP136" s="29">
        <f>((DO136/1000)*100)/F136</f>
        <v>2.4025974025974026</v>
      </c>
      <c r="DQ136">
        <v>1840</v>
      </c>
      <c r="DR136">
        <v>2025</v>
      </c>
      <c r="DS136">
        <v>1.5</v>
      </c>
      <c r="DT136">
        <v>1.06</v>
      </c>
      <c r="DU136" s="41">
        <v>1.8</v>
      </c>
      <c r="DV136" s="41">
        <v>1.8</v>
      </c>
      <c r="DW136" t="str">
        <f t="shared" si="62"/>
        <v>yes</v>
      </c>
      <c r="DX136" t="str">
        <f t="shared" si="49"/>
        <v>mild</v>
      </c>
      <c r="DY136" t="str">
        <f>IF(OR(DV136&gt;M136*2.9, DV136 &gt; 3.9, FD136="yes"), "3", IF(DV136&gt;M136*1.9, "2", IF(OR(DV136&gt;M136*1.4, DV136&gt;(M136+0.2)), "1", "no")))</f>
        <v>2</v>
      </c>
      <c r="DZ136" t="s">
        <v>181</v>
      </c>
      <c r="EA136" t="s">
        <v>197</v>
      </c>
      <c r="EB136" t="s">
        <v>184</v>
      </c>
      <c r="EC136">
        <v>1000</v>
      </c>
      <c r="ED136" t="s">
        <v>198</v>
      </c>
      <c r="EE136" t="b">
        <v>0</v>
      </c>
      <c r="EF136">
        <v>9.5</v>
      </c>
      <c r="EG136">
        <v>11.2</v>
      </c>
      <c r="EH136">
        <v>10.7</v>
      </c>
      <c r="EI136">
        <v>11.2</v>
      </c>
      <c r="EJ136">
        <v>15.2</v>
      </c>
      <c r="EK136">
        <v>13.1</v>
      </c>
      <c r="EL136">
        <v>4</v>
      </c>
      <c r="EM136" t="b">
        <v>0</v>
      </c>
      <c r="EN136" t="b">
        <v>0</v>
      </c>
      <c r="EO136" t="b">
        <v>0</v>
      </c>
      <c r="EP136" t="b">
        <v>0</v>
      </c>
      <c r="EQ136" t="b">
        <v>0</v>
      </c>
      <c r="ER136" t="b">
        <v>0</v>
      </c>
      <c r="ES136" s="30">
        <f t="shared" si="63"/>
        <v>11.816666666666665</v>
      </c>
      <c r="ET136" s="30">
        <f t="shared" si="64"/>
        <v>10.7</v>
      </c>
      <c r="EU136" s="30">
        <f t="shared" si="65"/>
        <v>10.7</v>
      </c>
      <c r="EV136" s="30" t="s">
        <v>181</v>
      </c>
      <c r="EW136" t="s">
        <v>197</v>
      </c>
      <c r="EX136" t="s">
        <v>197</v>
      </c>
      <c r="EY136" s="30" t="s">
        <v>197</v>
      </c>
      <c r="EZ136" s="30" t="s">
        <v>181</v>
      </c>
      <c r="FA136" s="30" t="s">
        <v>181</v>
      </c>
      <c r="FB136" s="34">
        <v>1</v>
      </c>
      <c r="FC136" s="30" t="s">
        <v>181</v>
      </c>
      <c r="FD136" s="30" t="s">
        <v>181</v>
      </c>
      <c r="FE136" s="30" t="s">
        <v>199</v>
      </c>
      <c r="FF136">
        <v>3</v>
      </c>
      <c r="FG136" s="30" t="s">
        <v>181</v>
      </c>
      <c r="FH136" s="30" t="s">
        <v>197</v>
      </c>
      <c r="FI136" s="30" t="s">
        <v>197</v>
      </c>
      <c r="FJ136" s="30" t="s">
        <v>181</v>
      </c>
      <c r="FK136" s="30" t="s">
        <v>181</v>
      </c>
      <c r="FL136" s="30" t="s">
        <v>181</v>
      </c>
      <c r="FM136" s="30" t="s">
        <v>181</v>
      </c>
      <c r="FN136" s="30" t="s">
        <v>181</v>
      </c>
      <c r="FO136" s="30" t="s">
        <v>181</v>
      </c>
      <c r="FP136" s="30" t="s">
        <v>181</v>
      </c>
      <c r="FQ136" s="30" t="s">
        <v>181</v>
      </c>
      <c r="FR136">
        <v>11</v>
      </c>
      <c r="FS136" s="30" t="s">
        <v>199</v>
      </c>
      <c r="FT136" s="30" t="s">
        <v>181</v>
      </c>
      <c r="FU136">
        <f t="shared" si="66"/>
        <v>0</v>
      </c>
      <c r="FV136">
        <f t="shared" si="67"/>
        <v>0</v>
      </c>
    </row>
    <row r="137" spans="1:178" ht="15.5" x14ac:dyDescent="0.35">
      <c r="A137" s="26">
        <v>2954</v>
      </c>
      <c r="B137" t="s">
        <v>200</v>
      </c>
      <c r="C137" t="s">
        <v>201</v>
      </c>
      <c r="D137" s="28">
        <v>40.958333333333336</v>
      </c>
      <c r="E137" s="28">
        <v>1</v>
      </c>
      <c r="F137">
        <v>75</v>
      </c>
      <c r="G137">
        <v>175</v>
      </c>
      <c r="H137" s="28">
        <f t="shared" si="51"/>
        <v>24.489795918367346</v>
      </c>
      <c r="I137" s="29">
        <f t="shared" si="52"/>
        <v>1.9031365319240381</v>
      </c>
      <c r="J137" s="30">
        <v>2.6</v>
      </c>
      <c r="K137">
        <v>133</v>
      </c>
      <c r="L137" t="s">
        <v>180</v>
      </c>
      <c r="M137" s="29">
        <v>0.88</v>
      </c>
      <c r="N137" s="30">
        <v>14.8</v>
      </c>
      <c r="O137" s="29">
        <v>7.53</v>
      </c>
      <c r="P137">
        <f t="shared" si="53"/>
        <v>1</v>
      </c>
      <c r="Q137">
        <f t="shared" si="53"/>
        <v>14.8</v>
      </c>
      <c r="R137">
        <f t="shared" si="53"/>
        <v>7.53</v>
      </c>
      <c r="S137" s="31">
        <f t="shared" si="50"/>
        <v>52</v>
      </c>
      <c r="T137" t="s">
        <v>181</v>
      </c>
      <c r="U137" t="s">
        <v>184</v>
      </c>
      <c r="V137" t="s">
        <v>281</v>
      </c>
      <c r="W137" t="s">
        <v>184</v>
      </c>
      <c r="X137" t="s">
        <v>184</v>
      </c>
      <c r="Y137" t="s">
        <v>475</v>
      </c>
      <c r="Z137" t="s">
        <v>181</v>
      </c>
      <c r="AA137" t="s">
        <v>181</v>
      </c>
      <c r="AB137" t="s">
        <v>181</v>
      </c>
      <c r="AC137">
        <v>0</v>
      </c>
      <c r="AD137" s="27">
        <v>43193</v>
      </c>
      <c r="AE137">
        <v>374</v>
      </c>
      <c r="AG137">
        <v>0</v>
      </c>
      <c r="AH137" s="27">
        <v>43193</v>
      </c>
      <c r="AI137" s="33">
        <v>374</v>
      </c>
      <c r="AJ137" s="27"/>
      <c r="AK137" t="s">
        <v>715</v>
      </c>
      <c r="AL137" t="s">
        <v>181</v>
      </c>
      <c r="AM137" t="s">
        <v>181</v>
      </c>
      <c r="AN137" t="s">
        <v>184</v>
      </c>
      <c r="AO137" t="s">
        <v>181</v>
      </c>
      <c r="AP137" t="s">
        <v>181</v>
      </c>
      <c r="AQ137" t="s">
        <v>181</v>
      </c>
      <c r="AR137" t="s">
        <v>181</v>
      </c>
      <c r="AS137" t="s">
        <v>184</v>
      </c>
      <c r="AT137" t="s">
        <v>181</v>
      </c>
      <c r="AU137" t="s">
        <v>181</v>
      </c>
      <c r="AV137" t="s">
        <v>181</v>
      </c>
      <c r="AW137" s="27">
        <v>35530</v>
      </c>
      <c r="AX137" s="28">
        <v>19.958333333333332</v>
      </c>
      <c r="AY137" s="28" t="s">
        <v>185</v>
      </c>
      <c r="AZ137" s="28" t="s">
        <v>186</v>
      </c>
      <c r="BA137" s="28" t="s">
        <v>200</v>
      </c>
      <c r="BB137" s="28" t="s">
        <v>187</v>
      </c>
      <c r="BC137" s="28" t="s">
        <v>201</v>
      </c>
      <c r="BD137" s="28" t="s">
        <v>276</v>
      </c>
      <c r="BE137" s="28" t="s">
        <v>202</v>
      </c>
      <c r="BF137" t="s">
        <v>190</v>
      </c>
      <c r="BG137" s="28" t="s">
        <v>181</v>
      </c>
      <c r="BH137" s="28" t="s">
        <v>190</v>
      </c>
      <c r="BI137">
        <v>60</v>
      </c>
      <c r="BJ137">
        <v>175</v>
      </c>
      <c r="BK137" s="28">
        <f t="shared" si="54"/>
        <v>19.591836734693878</v>
      </c>
      <c r="BL137" s="29">
        <f t="shared" si="55"/>
        <v>1.7309446882719364</v>
      </c>
      <c r="BM137">
        <v>147</v>
      </c>
      <c r="BN137" s="29">
        <v>0.77</v>
      </c>
      <c r="BO137">
        <v>4</v>
      </c>
      <c r="BP137" t="s">
        <v>184</v>
      </c>
      <c r="BQ137">
        <v>14</v>
      </c>
      <c r="BR137" t="s">
        <v>184</v>
      </c>
      <c r="BS137" t="s">
        <v>376</v>
      </c>
      <c r="BT137">
        <v>0</v>
      </c>
      <c r="BU137">
        <v>0</v>
      </c>
      <c r="BV137" t="s">
        <v>192</v>
      </c>
      <c r="BW137">
        <v>5</v>
      </c>
      <c r="BX137">
        <v>0</v>
      </c>
      <c r="BY137" t="s">
        <v>716</v>
      </c>
      <c r="BZ137" t="s">
        <v>181</v>
      </c>
      <c r="CA137" t="s">
        <v>717</v>
      </c>
      <c r="CB137">
        <v>0</v>
      </c>
      <c r="CC137">
        <v>0</v>
      </c>
      <c r="CD137">
        <f t="shared" si="56"/>
        <v>1038</v>
      </c>
      <c r="CE137">
        <f>SUM((IF(D137&lt;40.1,0,(IF(D137&gt;60,3,1)))),(IF(S137&lt;15.1,0,IF(15&lt;S137&lt;25.1,6,IF(25&lt;S137&lt;35.1,11,16)))),(IF(E137=1,0,5)),(IF(CQ137&lt;601,0,1)),(IF(AX137&lt;40.1,0,(IF(AX137&gt;60,2,1)))))</f>
        <v>17</v>
      </c>
      <c r="CF137">
        <f>(IF(AX137&gt;70,3,0))+(IF(10&lt;AX137&lt;20,-2,0))+(IF(BD137="Cerebrovascular",2,0))+(IF(BN137&gt;1.5,2,0))+(IF(CQ137&lt;360,-3,0))+(IF(D137&gt;70,4,0))+(IF(H137&gt;35,2,0))+(IF(E137=2,9,0))+(IF(E137=3,14,0))+(IF(T137="yes",2,0))+(IF(J137&lt;2,2,0))+(IF(U137="yes",3,0))+(IF(V137="hospital",3,0))+(IF(V137="ICU",6,0))+(IF(S137&gt;29,4,0))+(IF(W137="yes",9,0))+(IF(X137="yes",2,0))+(IF(AA137="yes",5,0))+(IF(AB137="yes",6,0))+(IF(Z137="yes",3,0))</f>
        <v>24</v>
      </c>
      <c r="CG137" s="29">
        <f>EXP((IF(39&lt;AX137&lt;50,0.154,0))+(IF(49&lt;AX137&lt;60,0.274,0))+(IF(59&lt;AX137&lt;70,0.424,0))+(IF(AX137&gt;69,0.501,0))+(IF(BD137="anoxia",0.079,0))+(IF(BD137="Cerebrovascular",0.145,0))+(IF(BD137="other",0.184,0))+(IF(BB137="African",0.176,0))+(IF(BB137="Other",0.126,0))+(IF(AY137="DCD",0.411,0))+(IF(AZ137="other",0.422,0))+(0.066*((170-BJ137)/10)+(IF(BE137="regional",0.105,0.244))+(0.01*(CQ137/60))))</f>
        <v>1.4491830733866446</v>
      </c>
      <c r="CH137">
        <v>41</v>
      </c>
      <c r="CI137">
        <v>10</v>
      </c>
      <c r="CJ137">
        <v>160</v>
      </c>
      <c r="CK137">
        <v>110</v>
      </c>
      <c r="CL137">
        <v>165</v>
      </c>
      <c r="CM137">
        <v>0</v>
      </c>
      <c r="CN137">
        <v>34</v>
      </c>
      <c r="CO137" t="s">
        <v>718</v>
      </c>
      <c r="CP137">
        <v>18</v>
      </c>
      <c r="CQ137" s="28">
        <f t="shared" si="68"/>
        <v>486</v>
      </c>
      <c r="CR137">
        <f t="shared" si="57"/>
        <v>34</v>
      </c>
      <c r="CS137">
        <f t="shared" si="58"/>
        <v>75</v>
      </c>
      <c r="CT137">
        <f t="shared" si="59"/>
        <v>520</v>
      </c>
      <c r="CU137">
        <v>0</v>
      </c>
      <c r="CV137">
        <v>2000</v>
      </c>
      <c r="CW137">
        <v>3500</v>
      </c>
      <c r="CX137">
        <v>250</v>
      </c>
      <c r="CY137">
        <v>310</v>
      </c>
      <c r="CZ137">
        <v>2.4</v>
      </c>
      <c r="DA137">
        <v>25</v>
      </c>
      <c r="DB137" s="26">
        <v>62</v>
      </c>
      <c r="DC137" s="26">
        <v>55</v>
      </c>
      <c r="DD137" s="28">
        <f t="shared" si="60"/>
        <v>11.290322580645167</v>
      </c>
      <c r="DF137" t="str">
        <f t="shared" si="61"/>
        <v>no</v>
      </c>
      <c r="DG137" t="s">
        <v>719</v>
      </c>
      <c r="DH137" t="s">
        <v>197</v>
      </c>
      <c r="DI137" t="s">
        <v>197</v>
      </c>
      <c r="DJ137">
        <v>0</v>
      </c>
      <c r="DK137">
        <v>9.6</v>
      </c>
      <c r="DL137" t="s">
        <v>197</v>
      </c>
      <c r="DM137" t="s">
        <v>197</v>
      </c>
      <c r="DN137" t="s">
        <v>197</v>
      </c>
      <c r="DO137">
        <v>1610</v>
      </c>
      <c r="DP137" s="29">
        <f>((DO137/1000)*100)/F137</f>
        <v>2.1466666666666665</v>
      </c>
      <c r="DQ137">
        <v>457</v>
      </c>
      <c r="DR137">
        <v>538</v>
      </c>
      <c r="DS137">
        <v>0.9</v>
      </c>
      <c r="DT137">
        <v>1.02</v>
      </c>
      <c r="DU137" s="41">
        <v>1.08</v>
      </c>
      <c r="DV137" s="41">
        <v>1.08</v>
      </c>
      <c r="DW137" t="str">
        <f t="shared" si="62"/>
        <v>no</v>
      </c>
      <c r="DX137" t="str">
        <f t="shared" si="49"/>
        <v>no</v>
      </c>
      <c r="DY137" t="str">
        <f>IF(OR(DV137&gt;M137*2.9, DV137 &gt; 3.9, FD137="yes"), "3", IF(DV137&gt;M137*1.9, "2", IF(OR(DV137&gt;M137*1.4, DV137&gt;(M137+0.2)), "1", "no")))</f>
        <v>no</v>
      </c>
      <c r="DZ137" t="s">
        <v>181</v>
      </c>
      <c r="EA137" t="s">
        <v>197</v>
      </c>
      <c r="EB137" t="s">
        <v>184</v>
      </c>
      <c r="EC137">
        <v>1000</v>
      </c>
      <c r="ED137" t="s">
        <v>198</v>
      </c>
      <c r="EE137" t="b">
        <v>0</v>
      </c>
      <c r="EF137">
        <v>4.9000000000000004</v>
      </c>
      <c r="EG137">
        <v>4.9000000000000004</v>
      </c>
      <c r="EH137">
        <v>5.0999999999999996</v>
      </c>
      <c r="EI137">
        <v>5.3</v>
      </c>
      <c r="EJ137">
        <v>3.5</v>
      </c>
      <c r="EK137">
        <v>6.8</v>
      </c>
      <c r="EL137">
        <v>6.2</v>
      </c>
      <c r="EM137" t="b">
        <v>0</v>
      </c>
      <c r="EN137" t="b">
        <v>0</v>
      </c>
      <c r="EO137" t="b">
        <v>0</v>
      </c>
      <c r="EP137" t="b">
        <v>0</v>
      </c>
      <c r="EQ137" t="b">
        <v>0</v>
      </c>
      <c r="ER137" t="b">
        <v>0</v>
      </c>
      <c r="ES137" s="30">
        <f t="shared" si="63"/>
        <v>5.083333333333333</v>
      </c>
      <c r="ET137" s="30">
        <f t="shared" si="64"/>
        <v>5.2428571428571429</v>
      </c>
      <c r="EU137" s="30">
        <f t="shared" si="65"/>
        <v>5.2428571428571429</v>
      </c>
      <c r="EV137" s="30" t="s">
        <v>181</v>
      </c>
      <c r="EW137" t="s">
        <v>197</v>
      </c>
      <c r="EX137" t="s">
        <v>197</v>
      </c>
      <c r="EY137" s="30" t="s">
        <v>197</v>
      </c>
      <c r="EZ137" s="30" t="s">
        <v>181</v>
      </c>
      <c r="FA137" s="30" t="s">
        <v>181</v>
      </c>
      <c r="FB137" s="34">
        <v>1</v>
      </c>
      <c r="FC137" t="s">
        <v>181</v>
      </c>
      <c r="FD137" s="30" t="s">
        <v>181</v>
      </c>
      <c r="FE137" s="30" t="s">
        <v>199</v>
      </c>
      <c r="FF137">
        <v>4</v>
      </c>
      <c r="FG137" s="30" t="s">
        <v>181</v>
      </c>
      <c r="FH137" s="30" t="s">
        <v>197</v>
      </c>
      <c r="FI137" s="30" t="s">
        <v>197</v>
      </c>
      <c r="FJ137" s="30" t="s">
        <v>181</v>
      </c>
      <c r="FK137" s="30" t="s">
        <v>181</v>
      </c>
      <c r="FL137" s="30" t="s">
        <v>181</v>
      </c>
      <c r="FM137" s="30" t="s">
        <v>181</v>
      </c>
      <c r="FN137" s="30" t="s">
        <v>181</v>
      </c>
      <c r="FO137" s="30" t="s">
        <v>181</v>
      </c>
      <c r="FP137" s="30" t="s">
        <v>181</v>
      </c>
      <c r="FQ137" s="30" t="s">
        <v>181</v>
      </c>
      <c r="FR137">
        <v>10</v>
      </c>
      <c r="FS137" t="s">
        <v>199</v>
      </c>
      <c r="FT137" s="30" t="s">
        <v>181</v>
      </c>
      <c r="FU137">
        <f t="shared" si="66"/>
        <v>0</v>
      </c>
      <c r="FV137">
        <f t="shared" si="67"/>
        <v>0</v>
      </c>
    </row>
    <row r="138" spans="1:178" ht="15.5" x14ac:dyDescent="0.35">
      <c r="A138" s="26">
        <v>2955</v>
      </c>
      <c r="B138" t="s">
        <v>200</v>
      </c>
      <c r="C138" t="s">
        <v>201</v>
      </c>
      <c r="D138" s="28">
        <v>64.688888888888883</v>
      </c>
      <c r="E138" s="28">
        <v>1</v>
      </c>
      <c r="F138">
        <v>70</v>
      </c>
      <c r="G138">
        <v>170</v>
      </c>
      <c r="H138" s="28">
        <f t="shared" si="51"/>
        <v>24.221453287197232</v>
      </c>
      <c r="I138" s="29">
        <f t="shared" si="52"/>
        <v>1.8097078017532484</v>
      </c>
      <c r="J138" s="30">
        <v>3.4</v>
      </c>
      <c r="K138">
        <v>139</v>
      </c>
      <c r="L138" t="s">
        <v>180</v>
      </c>
      <c r="M138" s="29">
        <v>0.79</v>
      </c>
      <c r="N138" s="30">
        <v>0.8</v>
      </c>
      <c r="O138" s="29">
        <v>1.1200000000000001</v>
      </c>
      <c r="P138">
        <f t="shared" si="53"/>
        <v>1</v>
      </c>
      <c r="Q138">
        <f t="shared" si="53"/>
        <v>1</v>
      </c>
      <c r="R138">
        <f t="shared" si="53"/>
        <v>1.1200000000000001</v>
      </c>
      <c r="S138" s="31">
        <f t="shared" si="50"/>
        <v>8</v>
      </c>
      <c r="T138" t="s">
        <v>181</v>
      </c>
      <c r="U138" t="s">
        <v>181</v>
      </c>
      <c r="V138" t="s">
        <v>182</v>
      </c>
      <c r="W138" t="s">
        <v>181</v>
      </c>
      <c r="X138" t="s">
        <v>181</v>
      </c>
      <c r="Y138" t="s">
        <v>183</v>
      </c>
      <c r="Z138" t="s">
        <v>181</v>
      </c>
      <c r="AA138" t="s">
        <v>181</v>
      </c>
      <c r="AB138" t="s">
        <v>181</v>
      </c>
      <c r="AC138">
        <v>0</v>
      </c>
      <c r="AD138" s="27">
        <v>43222</v>
      </c>
      <c r="AE138">
        <v>401</v>
      </c>
      <c r="AG138">
        <v>0</v>
      </c>
      <c r="AH138" s="27">
        <v>43222</v>
      </c>
      <c r="AI138" s="33">
        <v>401</v>
      </c>
      <c r="AJ138" s="27"/>
      <c r="AK138" t="s">
        <v>720</v>
      </c>
      <c r="AL138" t="s">
        <v>184</v>
      </c>
      <c r="AM138" t="s">
        <v>184</v>
      </c>
      <c r="AN138" t="s">
        <v>181</v>
      </c>
      <c r="AO138" t="s">
        <v>181</v>
      </c>
      <c r="AP138" t="s">
        <v>184</v>
      </c>
      <c r="AQ138" t="s">
        <v>181</v>
      </c>
      <c r="AR138" t="s">
        <v>181</v>
      </c>
      <c r="AS138" t="s">
        <v>181</v>
      </c>
      <c r="AT138" t="s">
        <v>181</v>
      </c>
      <c r="AU138" t="s">
        <v>181</v>
      </c>
      <c r="AV138" t="s">
        <v>181</v>
      </c>
      <c r="AW138" s="27">
        <v>12704</v>
      </c>
      <c r="AX138" s="28">
        <v>82.458333333333329</v>
      </c>
      <c r="AY138" s="28" t="s">
        <v>185</v>
      </c>
      <c r="AZ138" s="28" t="s">
        <v>186</v>
      </c>
      <c r="BA138" s="28" t="s">
        <v>178</v>
      </c>
      <c r="BB138" s="28" t="s">
        <v>187</v>
      </c>
      <c r="BC138" s="28" t="s">
        <v>201</v>
      </c>
      <c r="BD138" s="28" t="s">
        <v>188</v>
      </c>
      <c r="BE138" s="28" t="s">
        <v>202</v>
      </c>
      <c r="BF138" t="s">
        <v>190</v>
      </c>
      <c r="BG138" s="28" t="s">
        <v>181</v>
      </c>
      <c r="BH138" s="28" t="s">
        <v>190</v>
      </c>
      <c r="BI138">
        <v>65</v>
      </c>
      <c r="BJ138">
        <v>158</v>
      </c>
      <c r="BK138" s="28">
        <f t="shared" si="54"/>
        <v>26.037493991347539</v>
      </c>
      <c r="BL138" s="29">
        <f t="shared" si="55"/>
        <v>1.6629564972492779</v>
      </c>
      <c r="BM138">
        <v>142</v>
      </c>
      <c r="BN138" s="29">
        <v>1.03</v>
      </c>
      <c r="BO138">
        <v>1</v>
      </c>
      <c r="BP138" t="s">
        <v>181</v>
      </c>
      <c r="BQ138">
        <v>0</v>
      </c>
      <c r="BR138" t="s">
        <v>184</v>
      </c>
      <c r="BS138" t="s">
        <v>191</v>
      </c>
      <c r="BT138">
        <v>0</v>
      </c>
      <c r="BU138">
        <v>0</v>
      </c>
      <c r="BV138" t="s">
        <v>203</v>
      </c>
      <c r="BW138">
        <v>15</v>
      </c>
      <c r="BX138">
        <v>0</v>
      </c>
      <c r="BY138" t="s">
        <v>721</v>
      </c>
      <c r="BZ138" t="s">
        <v>417</v>
      </c>
      <c r="CA138" t="s">
        <v>205</v>
      </c>
      <c r="CB138">
        <v>0</v>
      </c>
      <c r="CC138">
        <v>0</v>
      </c>
      <c r="CD138">
        <f t="shared" si="56"/>
        <v>660</v>
      </c>
      <c r="CE138">
        <f>SUM((IF(D138&lt;40.1,0,(IF(D138&gt;60,3,1)))),(IF(S138&lt;15.1,0,IF(15&lt;S138&lt;25.1,6,IF(25&lt;S138&lt;35.1,11,16)))),(IF(E138=1,0,5)),(IF(CQ138&lt;601,0,1)),(IF(AX138&lt;40.1,0,(IF(AX138&gt;60,2,1)))))</f>
        <v>5</v>
      </c>
      <c r="CF138">
        <f>(IF(AX138&gt;70,3,0))+(IF(10&lt;AX138&lt;20,-2,0))+(IF(BD138="Cerebrovascular",2,0))+(IF(BN138&gt;1.5,2,0))+(IF(CQ138&lt;360,-3,0))+(IF(D138&gt;70,4,0))+(IF(H138&gt;35,2,0))+(IF(E138=2,9,0))+(IF(E138=3,14,0))+(IF(T138="yes",2,0))+(IF(J138&lt;2,2,0))+(IF(U138="yes",3,0))+(IF(V138="hospital",3,0))+(IF(V138="ICU",6,0))+(IF(S138&gt;29,4,0))+(IF(W138="yes",9,0))+(IF(X138="yes",2,0))+(IF(AA138="yes",5,0))+(IF(AB138="yes",6,0))+(IF(Z138="yes",3,0))</f>
        <v>5</v>
      </c>
      <c r="CG138" s="29">
        <f>EXP((IF(39&lt;AX138&lt;50,0.154,0))+(IF(49&lt;AX138&lt;60,0.274,0))+(IF(59&lt;AX138&lt;70,0.424,0))+(IF(AX138&gt;69,0.501,0))+(IF(BD138="anoxia",0.079,0))+(IF(BD138="Cerebrovascular",0.145,0))+(IF(BD138="other",0.184,0))+(IF(BB138="African",0.176,0))+(IF(BB138="Other",0.126,0))+(IF(AY138="DCD",0.411,0))+(IF(AZ138="other",0.422,0))+(0.066*((170-BJ138)/10)+(IF(BE138="regional",0.105,0.244))+(0.01*(CQ138/60))))</f>
        <v>2.8601288225490098</v>
      </c>
      <c r="CH138" t="s">
        <v>197</v>
      </c>
      <c r="CI138" t="s">
        <v>197</v>
      </c>
      <c r="CJ138" t="s">
        <v>197</v>
      </c>
      <c r="CK138" t="s">
        <v>197</v>
      </c>
      <c r="CL138" t="s">
        <v>197</v>
      </c>
      <c r="CM138" t="s">
        <v>197</v>
      </c>
      <c r="CN138">
        <v>23</v>
      </c>
      <c r="CO138" t="s">
        <v>196</v>
      </c>
      <c r="CP138">
        <v>42</v>
      </c>
      <c r="CQ138" s="28">
        <v>490</v>
      </c>
      <c r="CR138">
        <f t="shared" si="57"/>
        <v>23</v>
      </c>
      <c r="CS138" t="e">
        <f t="shared" si="58"/>
        <v>#VALUE!</v>
      </c>
      <c r="CT138">
        <f t="shared" si="59"/>
        <v>513</v>
      </c>
      <c r="CU138">
        <v>1000</v>
      </c>
      <c r="CV138">
        <v>1500</v>
      </c>
      <c r="CW138">
        <v>8000</v>
      </c>
      <c r="CX138">
        <v>1250</v>
      </c>
      <c r="CY138">
        <v>345</v>
      </c>
      <c r="CZ138">
        <v>2.6</v>
      </c>
      <c r="DA138">
        <v>26</v>
      </c>
      <c r="DB138" s="26">
        <v>87</v>
      </c>
      <c r="DC138" s="26">
        <v>57</v>
      </c>
      <c r="DD138" s="28">
        <f t="shared" si="60"/>
        <v>34.482758620689651</v>
      </c>
      <c r="DF138" t="str">
        <f t="shared" si="61"/>
        <v>yes</v>
      </c>
      <c r="DG138" t="s">
        <v>722</v>
      </c>
      <c r="DH138" t="s">
        <v>197</v>
      </c>
      <c r="DI138" t="s">
        <v>197</v>
      </c>
      <c r="DJ138" t="s">
        <v>197</v>
      </c>
      <c r="DK138" t="s">
        <v>197</v>
      </c>
      <c r="DL138" t="s">
        <v>197</v>
      </c>
      <c r="DM138" t="s">
        <v>197</v>
      </c>
      <c r="DN138" t="s">
        <v>197</v>
      </c>
      <c r="DO138">
        <v>1260</v>
      </c>
      <c r="DP138" s="29">
        <f>((DO138/1000)*100)/F138</f>
        <v>1.8</v>
      </c>
      <c r="DQ138">
        <v>2819</v>
      </c>
      <c r="DR138">
        <v>4530</v>
      </c>
      <c r="DS138">
        <v>4.5</v>
      </c>
      <c r="DT138">
        <v>1.1299999999999999</v>
      </c>
      <c r="DU138" s="41">
        <v>1.48</v>
      </c>
      <c r="DV138" s="41">
        <v>1.48</v>
      </c>
      <c r="DW138" t="str">
        <f t="shared" si="62"/>
        <v>yes</v>
      </c>
      <c r="DX138" t="str">
        <f t="shared" si="49"/>
        <v>moderate</v>
      </c>
      <c r="DY138" t="str">
        <f>IF(OR(DV138&gt;M138*2.9, DV138 &gt; 3.9, FD138="yes"), "3", IF(DV138&gt;M138*1.9, "2", IF(OR(DV138&gt;M138*1.4, DV138&gt;(M138+0.2)), "1", "no")))</f>
        <v>1</v>
      </c>
      <c r="DZ138" t="s">
        <v>181</v>
      </c>
      <c r="EA138" t="s">
        <v>197</v>
      </c>
      <c r="EB138" t="s">
        <v>184</v>
      </c>
      <c r="EC138">
        <v>1000</v>
      </c>
      <c r="ED138" t="s">
        <v>198</v>
      </c>
      <c r="EE138">
        <v>6.8</v>
      </c>
      <c r="EF138">
        <v>11.3</v>
      </c>
      <c r="EG138">
        <v>14.4</v>
      </c>
      <c r="EH138">
        <v>10.199999999999999</v>
      </c>
      <c r="EI138">
        <v>14.3</v>
      </c>
      <c r="EJ138">
        <v>6</v>
      </c>
      <c r="EK138">
        <v>4.8</v>
      </c>
      <c r="EL138">
        <v>8.3000000000000007</v>
      </c>
      <c r="EM138">
        <v>14.4</v>
      </c>
      <c r="EN138">
        <v>11.8</v>
      </c>
      <c r="EO138">
        <v>11.2</v>
      </c>
      <c r="EP138">
        <v>8.9</v>
      </c>
      <c r="EQ138">
        <v>6.8</v>
      </c>
      <c r="ER138" t="b">
        <v>0</v>
      </c>
      <c r="ES138" s="30">
        <f t="shared" si="63"/>
        <v>9.6857142857142851</v>
      </c>
      <c r="ET138" s="30">
        <f t="shared" si="64"/>
        <v>10.23</v>
      </c>
      <c r="EU138" s="30">
        <f t="shared" si="65"/>
        <v>9.9384615384615405</v>
      </c>
      <c r="EV138" s="30" t="s">
        <v>184</v>
      </c>
      <c r="EW138">
        <v>1</v>
      </c>
      <c r="EX138" t="s">
        <v>184</v>
      </c>
      <c r="EY138" s="30" t="s">
        <v>181</v>
      </c>
      <c r="EZ138" s="30" t="s">
        <v>181</v>
      </c>
      <c r="FA138" s="30" t="s">
        <v>181</v>
      </c>
      <c r="FB138" s="34">
        <v>2</v>
      </c>
      <c r="FC138" s="30" t="s">
        <v>184</v>
      </c>
      <c r="FD138" s="30" t="s">
        <v>181</v>
      </c>
      <c r="FE138" s="30" t="s">
        <v>723</v>
      </c>
      <c r="FF138">
        <v>5</v>
      </c>
      <c r="FG138" s="30" t="s">
        <v>184</v>
      </c>
      <c r="FH138">
        <v>6</v>
      </c>
      <c r="FI138">
        <v>1</v>
      </c>
      <c r="FJ138" s="30" t="s">
        <v>184</v>
      </c>
      <c r="FK138" s="30" t="s">
        <v>181</v>
      </c>
      <c r="FL138" s="30" t="s">
        <v>181</v>
      </c>
      <c r="FM138" s="30" t="s">
        <v>181</v>
      </c>
      <c r="FN138" s="30" t="s">
        <v>181</v>
      </c>
      <c r="FO138" s="30" t="s">
        <v>181</v>
      </c>
      <c r="FP138" s="30" t="s">
        <v>181</v>
      </c>
      <c r="FQ138" s="30" t="s">
        <v>181</v>
      </c>
      <c r="FR138">
        <v>24</v>
      </c>
      <c r="FS138" t="s">
        <v>219</v>
      </c>
      <c r="FT138" s="30" t="s">
        <v>184</v>
      </c>
      <c r="FU138">
        <f t="shared" si="66"/>
        <v>1</v>
      </c>
      <c r="FV138">
        <f t="shared" si="67"/>
        <v>1</v>
      </c>
    </row>
    <row r="139" spans="1:178" ht="15.5" x14ac:dyDescent="0.35">
      <c r="A139" s="26">
        <v>2956</v>
      </c>
      <c r="B139" t="s">
        <v>200</v>
      </c>
      <c r="C139" t="s">
        <v>179</v>
      </c>
      <c r="D139" s="28">
        <v>60.152777777777779</v>
      </c>
      <c r="E139" s="28">
        <v>1</v>
      </c>
      <c r="F139">
        <v>75</v>
      </c>
      <c r="G139">
        <v>170</v>
      </c>
      <c r="H139" s="28">
        <f t="shared" si="51"/>
        <v>25.951557093425606</v>
      </c>
      <c r="I139" s="29">
        <f t="shared" si="52"/>
        <v>1.8635576337190232</v>
      </c>
      <c r="J139" s="30">
        <v>4.4000000000000004</v>
      </c>
      <c r="K139">
        <v>147</v>
      </c>
      <c r="L139" t="s">
        <v>180</v>
      </c>
      <c r="M139" s="29">
        <v>0.73</v>
      </c>
      <c r="N139" s="30">
        <v>0.6</v>
      </c>
      <c r="O139" s="29">
        <v>1.1599999999999999</v>
      </c>
      <c r="P139">
        <f t="shared" si="53"/>
        <v>1</v>
      </c>
      <c r="Q139">
        <f t="shared" si="53"/>
        <v>1</v>
      </c>
      <c r="R139">
        <f t="shared" si="53"/>
        <v>1.1599999999999999</v>
      </c>
      <c r="S139" s="31">
        <f t="shared" si="50"/>
        <v>8</v>
      </c>
      <c r="T139" t="s">
        <v>181</v>
      </c>
      <c r="U139" t="s">
        <v>181</v>
      </c>
      <c r="V139" t="s">
        <v>182</v>
      </c>
      <c r="W139" t="s">
        <v>181</v>
      </c>
      <c r="X139" t="s">
        <v>184</v>
      </c>
      <c r="Y139" t="s">
        <v>183</v>
      </c>
      <c r="Z139" t="s">
        <v>181</v>
      </c>
      <c r="AA139" t="s">
        <v>181</v>
      </c>
      <c r="AB139" t="s">
        <v>181</v>
      </c>
      <c r="AC139">
        <v>0</v>
      </c>
      <c r="AD139" s="27">
        <v>43222</v>
      </c>
      <c r="AE139">
        <v>397</v>
      </c>
      <c r="AG139">
        <v>0</v>
      </c>
      <c r="AH139" s="27">
        <v>43222</v>
      </c>
      <c r="AI139" s="33">
        <v>397</v>
      </c>
      <c r="AJ139" s="27"/>
      <c r="AK139" t="s">
        <v>253</v>
      </c>
      <c r="AL139" t="s">
        <v>184</v>
      </c>
      <c r="AM139" t="s">
        <v>181</v>
      </c>
      <c r="AN139" t="s">
        <v>181</v>
      </c>
      <c r="AO139" t="s">
        <v>181</v>
      </c>
      <c r="AP139" t="s">
        <v>184</v>
      </c>
      <c r="AQ139" t="s">
        <v>181</v>
      </c>
      <c r="AR139" t="s">
        <v>181</v>
      </c>
      <c r="AS139" t="s">
        <v>181</v>
      </c>
      <c r="AT139" t="s">
        <v>181</v>
      </c>
      <c r="AU139" t="s">
        <v>181</v>
      </c>
      <c r="AV139" t="s">
        <v>181</v>
      </c>
      <c r="AW139" s="27">
        <v>23700</v>
      </c>
      <c r="AX139" s="28">
        <v>52.366666666666667</v>
      </c>
      <c r="AY139" s="28" t="s">
        <v>185</v>
      </c>
      <c r="AZ139" s="28" t="s">
        <v>186</v>
      </c>
      <c r="BA139" s="28" t="s">
        <v>178</v>
      </c>
      <c r="BB139" s="28" t="s">
        <v>187</v>
      </c>
      <c r="BC139" s="28" t="s">
        <v>179</v>
      </c>
      <c r="BD139" s="28" t="s">
        <v>188</v>
      </c>
      <c r="BE139" s="28" t="s">
        <v>189</v>
      </c>
      <c r="BF139" t="s">
        <v>190</v>
      </c>
      <c r="BG139" s="28" t="s">
        <v>181</v>
      </c>
      <c r="BH139" s="28" t="s">
        <v>180</v>
      </c>
      <c r="BI139">
        <v>80</v>
      </c>
      <c r="BJ139">
        <v>145</v>
      </c>
      <c r="BK139" s="28">
        <f t="shared" si="54"/>
        <v>38.049940546967896</v>
      </c>
      <c r="BL139" s="29">
        <f t="shared" si="55"/>
        <v>1.7067557307518493</v>
      </c>
      <c r="BM139">
        <v>151</v>
      </c>
      <c r="BN139" s="29">
        <v>1.26</v>
      </c>
      <c r="BO139">
        <v>11</v>
      </c>
      <c r="BP139" t="s">
        <v>184</v>
      </c>
      <c r="BQ139">
        <v>60</v>
      </c>
      <c r="BR139" t="s">
        <v>184</v>
      </c>
      <c r="BS139" t="s">
        <v>259</v>
      </c>
      <c r="BT139">
        <v>0</v>
      </c>
      <c r="BU139">
        <v>2</v>
      </c>
      <c r="BV139" t="s">
        <v>192</v>
      </c>
      <c r="BW139">
        <v>5</v>
      </c>
      <c r="BX139">
        <v>0</v>
      </c>
      <c r="BY139" t="s">
        <v>724</v>
      </c>
      <c r="BZ139" t="s">
        <v>406</v>
      </c>
      <c r="CA139" t="s">
        <v>205</v>
      </c>
      <c r="CB139">
        <v>0</v>
      </c>
      <c r="CC139">
        <v>0</v>
      </c>
      <c r="CD139">
        <f t="shared" si="56"/>
        <v>419</v>
      </c>
      <c r="CE139">
        <f>SUM((IF(D139&lt;40.1,0,(IF(D139&gt;60,3,1)))),(IF(S139&lt;15.1,0,IF(15&lt;S139&lt;25.1,6,IF(25&lt;S139&lt;35.1,11,16)))),(IF(E139=1,0,5)),(IF(CQ139&lt;601,0,1)),(IF(AX139&lt;40.1,0,(IF(AX139&gt;60,2,1)))))</f>
        <v>4</v>
      </c>
      <c r="CF139">
        <f>(IF(AX139&gt;70,3,0))+(IF(10&lt;AX139&lt;20,-2,0))+(IF(BD139="Cerebrovascular",2,0))+(IF(BN139&gt;1.5,2,0))+(IF(CQ139&lt;360,-3,0))+(IF(D139&gt;70,4,0))+(IF(H139&gt;35,2,0))+(IF(E139=2,9,0))+(IF(E139=3,14,0))+(IF(T139="yes",2,0))+(IF(J139&lt;2,2,0))+(IF(U139="yes",3,0))+(IF(V139="hospital",3,0))+(IF(V139="ICU",6,0))+(IF(S139&gt;29,4,0))+(IF(W139="yes",9,0))+(IF(X139="yes",2,0))+(IF(AA139="yes",5,0))+(IF(AB139="yes",6,0))+(IF(Z139="yes",3,0))</f>
        <v>1</v>
      </c>
      <c r="CG139" s="29">
        <f>EXP((IF(39&lt;AX139&lt;50,0.154,0))+(IF(49&lt;AX139&lt;60,0.274,0))+(IF(59&lt;AX139&lt;70,0.424,0))+(IF(AX139&gt;69,0.501,0))+(IF(BD139="anoxia",0.079,0))+(IF(BD139="Cerebrovascular",0.145,0))+(IF(BD139="other",0.184,0))+(IF(BB139="African",0.176,0))+(IF(BB139="Other",0.126,0))+(IF(AY139="DCD",0.411,0))+(IF(AZ139="other",0.422,0))+(0.066*((170-BJ139)/10)+(IF(BE139="regional",0.105,0.244))+(0.01*(CQ139/60))))</f>
        <v>1.5912183807612685</v>
      </c>
      <c r="CH139">
        <v>47</v>
      </c>
      <c r="CI139">
        <v>20</v>
      </c>
      <c r="CJ139">
        <v>110</v>
      </c>
      <c r="CK139">
        <v>107</v>
      </c>
      <c r="CL139">
        <v>3</v>
      </c>
      <c r="CM139">
        <v>10</v>
      </c>
      <c r="CN139">
        <v>18</v>
      </c>
      <c r="CO139" t="s">
        <v>196</v>
      </c>
      <c r="CP139">
        <v>22</v>
      </c>
      <c r="CQ139" s="28">
        <f t="shared" ref="CQ139:CQ151" si="69">CH139+CI139+CJ139+CK139+CL139+CM139</f>
        <v>297</v>
      </c>
      <c r="CR139">
        <f t="shared" si="57"/>
        <v>18</v>
      </c>
      <c r="CS139">
        <f t="shared" si="58"/>
        <v>65</v>
      </c>
      <c r="CT139">
        <f t="shared" si="59"/>
        <v>315</v>
      </c>
      <c r="CU139">
        <v>750</v>
      </c>
      <c r="CV139">
        <v>1500</v>
      </c>
      <c r="CW139">
        <v>5500</v>
      </c>
      <c r="CX139">
        <v>1250</v>
      </c>
      <c r="CY139">
        <v>239</v>
      </c>
      <c r="CZ139">
        <v>1.3</v>
      </c>
      <c r="DA139">
        <v>12</v>
      </c>
      <c r="DB139" s="26">
        <v>80</v>
      </c>
      <c r="DC139" s="26">
        <v>71</v>
      </c>
      <c r="DD139" s="28">
        <f t="shared" si="60"/>
        <v>11.25</v>
      </c>
      <c r="DF139" t="str">
        <f t="shared" si="61"/>
        <v>no</v>
      </c>
      <c r="DG139" t="s">
        <v>181</v>
      </c>
      <c r="DH139" t="s">
        <v>197</v>
      </c>
      <c r="DI139" t="s">
        <v>197</v>
      </c>
      <c r="DJ139">
        <v>1.5</v>
      </c>
      <c r="DK139">
        <v>1.1000000000000001</v>
      </c>
      <c r="DL139">
        <v>7.4</v>
      </c>
      <c r="DM139">
        <v>7.2</v>
      </c>
      <c r="DN139" t="s">
        <v>197</v>
      </c>
      <c r="DO139">
        <v>1300</v>
      </c>
      <c r="DP139" s="29">
        <f>((DO139/1000)*100)/F139</f>
        <v>1.7333333333333334</v>
      </c>
      <c r="DQ139">
        <v>658</v>
      </c>
      <c r="DR139">
        <v>412</v>
      </c>
      <c r="DS139">
        <v>1</v>
      </c>
      <c r="DT139">
        <v>1</v>
      </c>
      <c r="DU139" s="41">
        <v>0.78</v>
      </c>
      <c r="DV139" s="41">
        <v>0.8</v>
      </c>
      <c r="DW139" t="str">
        <f t="shared" si="62"/>
        <v>no</v>
      </c>
      <c r="DX139" t="str">
        <f t="shared" si="49"/>
        <v>no</v>
      </c>
      <c r="DY139" t="str">
        <f>IF(OR(DV139&gt;M139*2.9, DV139 &gt; 3.9, FD139="yes"), "3", IF(DV139&gt;M139*1.9, "2", IF(OR(DV139&gt;M139*1.4, DV139&gt;(M139+0.2)), "1", "no")))</f>
        <v>no</v>
      </c>
      <c r="DZ139" t="s">
        <v>181</v>
      </c>
      <c r="EA139" t="s">
        <v>197</v>
      </c>
      <c r="EB139" t="s">
        <v>184</v>
      </c>
      <c r="EC139">
        <v>1000</v>
      </c>
      <c r="ED139" t="s">
        <v>198</v>
      </c>
      <c r="EE139" t="b">
        <v>0</v>
      </c>
      <c r="EF139">
        <v>5.3</v>
      </c>
      <c r="EG139">
        <v>9.9</v>
      </c>
      <c r="EH139">
        <v>14.9</v>
      </c>
      <c r="EI139">
        <v>7</v>
      </c>
      <c r="EJ139">
        <v>6.3</v>
      </c>
      <c r="EK139">
        <v>6</v>
      </c>
      <c r="EL139">
        <v>6.1</v>
      </c>
      <c r="EM139" t="b">
        <v>0</v>
      </c>
      <c r="EN139" t="b">
        <v>0</v>
      </c>
      <c r="EO139" t="b">
        <v>0</v>
      </c>
      <c r="EP139" t="b">
        <v>0</v>
      </c>
      <c r="EQ139" t="b">
        <v>0</v>
      </c>
      <c r="ER139" t="b">
        <v>0</v>
      </c>
      <c r="ES139" s="30">
        <f t="shared" si="63"/>
        <v>8.2333333333333325</v>
      </c>
      <c r="ET139" s="30">
        <f t="shared" si="64"/>
        <v>7.9285714285714288</v>
      </c>
      <c r="EU139" s="30">
        <f t="shared" si="65"/>
        <v>7.9285714285714288</v>
      </c>
      <c r="EV139" s="30" t="s">
        <v>181</v>
      </c>
      <c r="EW139" t="s">
        <v>197</v>
      </c>
      <c r="EX139" t="s">
        <v>197</v>
      </c>
      <c r="EY139" s="30" t="s">
        <v>197</v>
      </c>
      <c r="EZ139" s="30" t="s">
        <v>181</v>
      </c>
      <c r="FA139" s="30" t="s">
        <v>181</v>
      </c>
      <c r="FB139" s="34">
        <v>1</v>
      </c>
      <c r="FC139" s="30" t="s">
        <v>181</v>
      </c>
      <c r="FD139" s="30" t="s">
        <v>181</v>
      </c>
      <c r="FE139" s="30" t="s">
        <v>199</v>
      </c>
      <c r="FF139">
        <v>3</v>
      </c>
      <c r="FG139" s="30" t="s">
        <v>181</v>
      </c>
      <c r="FH139" s="30" t="s">
        <v>197</v>
      </c>
      <c r="FI139" s="30" t="s">
        <v>197</v>
      </c>
      <c r="FJ139" s="30" t="s">
        <v>181</v>
      </c>
      <c r="FK139" s="30" t="s">
        <v>181</v>
      </c>
      <c r="FL139" s="30" t="s">
        <v>181</v>
      </c>
      <c r="FM139" s="30" t="s">
        <v>181</v>
      </c>
      <c r="FN139" s="30" t="s">
        <v>181</v>
      </c>
      <c r="FO139" s="30" t="s">
        <v>181</v>
      </c>
      <c r="FP139" s="30" t="s">
        <v>181</v>
      </c>
      <c r="FQ139" s="30" t="s">
        <v>181</v>
      </c>
      <c r="FR139">
        <v>10</v>
      </c>
      <c r="FS139" t="s">
        <v>199</v>
      </c>
      <c r="FT139" s="30" t="s">
        <v>181</v>
      </c>
      <c r="FU139">
        <f t="shared" si="66"/>
        <v>0</v>
      </c>
      <c r="FV139">
        <f t="shared" si="67"/>
        <v>0</v>
      </c>
    </row>
    <row r="140" spans="1:178" ht="15.5" x14ac:dyDescent="0.35">
      <c r="A140" s="26">
        <v>2958</v>
      </c>
      <c r="B140" t="s">
        <v>178</v>
      </c>
      <c r="C140" t="s">
        <v>179</v>
      </c>
      <c r="D140" s="28">
        <v>61.294444444444444</v>
      </c>
      <c r="E140" s="28">
        <v>1</v>
      </c>
      <c r="F140">
        <v>53</v>
      </c>
      <c r="G140">
        <v>155</v>
      </c>
      <c r="H140" s="28">
        <f t="shared" si="51"/>
        <v>22.06035379812695</v>
      </c>
      <c r="I140" s="29">
        <f t="shared" si="52"/>
        <v>1.5037444913785272</v>
      </c>
      <c r="J140" s="30">
        <v>2.2999999999999998</v>
      </c>
      <c r="K140">
        <v>136</v>
      </c>
      <c r="L140" t="s">
        <v>180</v>
      </c>
      <c r="M140" s="29">
        <v>1.1499999999999999</v>
      </c>
      <c r="N140" s="30">
        <v>10.5</v>
      </c>
      <c r="O140" s="29">
        <v>1.99</v>
      </c>
      <c r="P140">
        <f t="shared" si="53"/>
        <v>1.1499999999999999</v>
      </c>
      <c r="Q140">
        <f t="shared" si="53"/>
        <v>10.5</v>
      </c>
      <c r="R140">
        <f t="shared" si="53"/>
        <v>1.99</v>
      </c>
      <c r="S140" s="31">
        <f t="shared" si="50"/>
        <v>24</v>
      </c>
      <c r="T140" t="s">
        <v>181</v>
      </c>
      <c r="U140" t="s">
        <v>181</v>
      </c>
      <c r="V140" t="s">
        <v>182</v>
      </c>
      <c r="W140" t="s">
        <v>181</v>
      </c>
      <c r="X140" t="s">
        <v>184</v>
      </c>
      <c r="Y140" t="s">
        <v>183</v>
      </c>
      <c r="Z140" t="s">
        <v>181</v>
      </c>
      <c r="AA140" t="s">
        <v>184</v>
      </c>
      <c r="AB140" t="s">
        <v>181</v>
      </c>
      <c r="AC140">
        <v>0</v>
      </c>
      <c r="AD140" s="27">
        <v>43231</v>
      </c>
      <c r="AE140">
        <v>404</v>
      </c>
      <c r="AG140">
        <v>0</v>
      </c>
      <c r="AH140" s="27">
        <v>43231</v>
      </c>
      <c r="AI140" s="33">
        <v>404</v>
      </c>
      <c r="AJ140" s="27"/>
      <c r="AK140" t="s">
        <v>323</v>
      </c>
      <c r="AL140" t="s">
        <v>184</v>
      </c>
      <c r="AM140" t="s">
        <v>181</v>
      </c>
      <c r="AN140" t="s">
        <v>184</v>
      </c>
      <c r="AO140" t="s">
        <v>184</v>
      </c>
      <c r="AP140" t="s">
        <v>181</v>
      </c>
      <c r="AQ140" t="s">
        <v>181</v>
      </c>
      <c r="AR140" t="s">
        <v>181</v>
      </c>
      <c r="AS140" t="s">
        <v>181</v>
      </c>
      <c r="AT140" t="s">
        <v>181</v>
      </c>
      <c r="AU140" t="s">
        <v>181</v>
      </c>
      <c r="AV140" t="s">
        <v>181</v>
      </c>
      <c r="AW140" s="27">
        <v>13460</v>
      </c>
      <c r="AX140" s="28">
        <v>80.405555555555551</v>
      </c>
      <c r="AY140" s="28" t="s">
        <v>185</v>
      </c>
      <c r="AZ140" s="28" t="s">
        <v>186</v>
      </c>
      <c r="BA140" s="28" t="s">
        <v>200</v>
      </c>
      <c r="BB140" s="28" t="s">
        <v>187</v>
      </c>
      <c r="BC140" s="28" t="s">
        <v>201</v>
      </c>
      <c r="BD140" s="28" t="s">
        <v>188</v>
      </c>
      <c r="BE140" s="28" t="s">
        <v>189</v>
      </c>
      <c r="BF140" t="s">
        <v>190</v>
      </c>
      <c r="BG140" s="28" t="s">
        <v>181</v>
      </c>
      <c r="BH140" s="28" t="s">
        <v>190</v>
      </c>
      <c r="BI140">
        <v>50</v>
      </c>
      <c r="BJ140">
        <v>160</v>
      </c>
      <c r="BK140" s="28">
        <f t="shared" si="54"/>
        <v>19.53125</v>
      </c>
      <c r="BL140" s="29">
        <f t="shared" si="55"/>
        <v>1.5011205242081449</v>
      </c>
      <c r="BM140">
        <v>144</v>
      </c>
      <c r="BN140" s="29">
        <v>3.8</v>
      </c>
      <c r="BO140">
        <v>1</v>
      </c>
      <c r="BP140" t="s">
        <v>181</v>
      </c>
      <c r="BQ140">
        <v>0</v>
      </c>
      <c r="BR140" t="s">
        <v>181</v>
      </c>
      <c r="BS140" t="s">
        <v>181</v>
      </c>
      <c r="BT140">
        <v>0</v>
      </c>
      <c r="BU140">
        <v>0</v>
      </c>
      <c r="BV140" t="s">
        <v>192</v>
      </c>
      <c r="BW140">
        <v>1</v>
      </c>
      <c r="BX140">
        <v>0</v>
      </c>
      <c r="BY140" t="s">
        <v>725</v>
      </c>
      <c r="BZ140" t="s">
        <v>181</v>
      </c>
      <c r="CA140" t="s">
        <v>726</v>
      </c>
      <c r="CB140">
        <v>0</v>
      </c>
      <c r="CC140">
        <v>0</v>
      </c>
      <c r="CD140">
        <f t="shared" si="56"/>
        <v>1930</v>
      </c>
      <c r="CE140">
        <f>SUM((IF(D140&lt;40.1,0,(IF(D140&gt;60,3,1)))),(IF(S140&lt;15.1,0,IF(15&lt;S140&lt;25.1,6,IF(25&lt;S140&lt;35.1,11,16)))),(IF(E140=1,0,5)),(IF(CQ140&lt;601,0,1)),(IF(AX140&lt;40.1,0,(IF(AX140&gt;60,2,1)))))</f>
        <v>21</v>
      </c>
      <c r="CF140">
        <f>(IF(AX140&gt;70,3,0))+(IF(10&lt;AX140&lt;20,-2,0))+(IF(BD140="Cerebrovascular",2,0))+(IF(BN140&gt;1.5,2,0))+(IF(CQ140&lt;360,-3,0))+(IF(D140&gt;70,4,0))+(IF(H140&gt;35,2,0))+(IF(E140=2,9,0))+(IF(E140=3,14,0))+(IF(T140="yes",2,0))+(IF(J140&lt;2,2,0))+(IF(U140="yes",3,0))+(IF(V140="hospital",3,0))+(IF(V140="ICU",6,0))+(IF(S140&gt;29,4,0))+(IF(W140="yes",9,0))+(IF(X140="yes",2,0))+(IF(AA140="yes",5,0))+(IF(AB140="yes",6,0))+(IF(Z140="yes",3,0))</f>
        <v>14</v>
      </c>
      <c r="CG140" s="29">
        <f>EXP((IF(39&lt;AX140&lt;50,0.154,0))+(IF(49&lt;AX140&lt;60,0.274,0))+(IF(59&lt;AX140&lt;70,0.424,0))+(IF(AX140&gt;69,0.501,0))+(IF(BD140="anoxia",0.079,0))+(IF(BD140="Cerebrovascular",0.145,0))+(IF(BD140="other",0.184,0))+(IF(BB140="African",0.176,0))+(IF(BB140="Other",0.126,0))+(IF(AY140="DCD",0.411,0))+(IF(AZ140="other",0.422,0))+(0.066*((170-BJ140)/10)+(IF(BE140="regional",0.105,0.244))+(0.01*(CQ140/60))))</f>
        <v>2.4359414964736512</v>
      </c>
      <c r="CH140">
        <v>25</v>
      </c>
      <c r="CI140">
        <v>10</v>
      </c>
      <c r="CJ140">
        <v>151</v>
      </c>
      <c r="CK140">
        <v>129</v>
      </c>
      <c r="CL140">
        <v>98</v>
      </c>
      <c r="CM140">
        <v>27</v>
      </c>
      <c r="CN140">
        <v>25</v>
      </c>
      <c r="CO140" t="s">
        <v>196</v>
      </c>
      <c r="CP140">
        <v>23</v>
      </c>
      <c r="CQ140" s="28">
        <f t="shared" si="69"/>
        <v>440</v>
      </c>
      <c r="CR140">
        <f t="shared" si="57"/>
        <v>25</v>
      </c>
      <c r="CS140">
        <f t="shared" si="58"/>
        <v>50</v>
      </c>
      <c r="CT140">
        <f t="shared" si="59"/>
        <v>465</v>
      </c>
      <c r="CU140">
        <v>1000</v>
      </c>
      <c r="CV140">
        <v>2000</v>
      </c>
      <c r="CW140">
        <v>4500</v>
      </c>
      <c r="CX140">
        <v>0</v>
      </c>
      <c r="CY140">
        <v>347</v>
      </c>
      <c r="CZ140">
        <v>1.7</v>
      </c>
      <c r="DA140">
        <v>61</v>
      </c>
      <c r="DB140" s="26">
        <v>87</v>
      </c>
      <c r="DC140" s="26">
        <v>64</v>
      </c>
      <c r="DD140" s="28">
        <f t="shared" si="60"/>
        <v>26.436781609195407</v>
      </c>
      <c r="DF140" t="str">
        <f t="shared" si="61"/>
        <v>no</v>
      </c>
      <c r="DG140" t="s">
        <v>727</v>
      </c>
      <c r="DH140" t="s">
        <v>197</v>
      </c>
      <c r="DI140" t="s">
        <v>197</v>
      </c>
      <c r="DJ140">
        <v>0</v>
      </c>
      <c r="DK140">
        <v>3</v>
      </c>
      <c r="DL140">
        <v>0.4</v>
      </c>
      <c r="DM140" t="s">
        <v>197</v>
      </c>
      <c r="DN140" t="s">
        <v>197</v>
      </c>
      <c r="DO140">
        <v>1020</v>
      </c>
      <c r="DP140" s="29">
        <f>((DO140/1000)*100)/F140</f>
        <v>1.9245283018867925</v>
      </c>
      <c r="DQ140">
        <v>759</v>
      </c>
      <c r="DR140">
        <v>449</v>
      </c>
      <c r="DS140">
        <v>2.9</v>
      </c>
      <c r="DT140">
        <v>1.1100000000000001</v>
      </c>
      <c r="DU140" s="41">
        <v>2.35</v>
      </c>
      <c r="DV140" s="41">
        <v>2.35</v>
      </c>
      <c r="DW140" t="str">
        <f t="shared" si="62"/>
        <v>no</v>
      </c>
      <c r="DX140" t="str">
        <f t="shared" si="49"/>
        <v>no</v>
      </c>
      <c r="DY140" t="str">
        <f>IF(OR(DV140&gt;M140*2.9, DV140 &gt; 3.9, FD140="yes"), "3", IF(DV140&gt;M140*1.9, "2", IF(OR(DV140&gt;M140*1.4, DV140&gt;(M140+0.2)), "1", "no")))</f>
        <v>2</v>
      </c>
      <c r="DZ140" t="s">
        <v>181</v>
      </c>
      <c r="EA140" t="s">
        <v>197</v>
      </c>
      <c r="EB140" t="s">
        <v>184</v>
      </c>
      <c r="EC140">
        <v>1000</v>
      </c>
      <c r="ED140" t="s">
        <v>198</v>
      </c>
      <c r="EE140">
        <v>4.9000000000000004</v>
      </c>
      <c r="EF140">
        <v>6</v>
      </c>
      <c r="EG140">
        <v>4.5999999999999996</v>
      </c>
      <c r="EH140">
        <v>6.4</v>
      </c>
      <c r="EI140">
        <v>3.6</v>
      </c>
      <c r="EJ140">
        <v>9.5</v>
      </c>
      <c r="EK140">
        <v>11.3</v>
      </c>
      <c r="EL140">
        <v>5.4</v>
      </c>
      <c r="EM140">
        <v>7.5</v>
      </c>
      <c r="EN140">
        <v>7.9</v>
      </c>
      <c r="EO140">
        <v>8.1999999999999993</v>
      </c>
      <c r="EP140">
        <v>4</v>
      </c>
      <c r="EQ140" t="b">
        <v>0</v>
      </c>
      <c r="ER140" t="b">
        <v>0</v>
      </c>
      <c r="ES140" s="30">
        <f t="shared" si="63"/>
        <v>6.6142857142857139</v>
      </c>
      <c r="ET140" s="30">
        <f t="shared" si="64"/>
        <v>6.7099999999999991</v>
      </c>
      <c r="EU140" s="30">
        <f t="shared" si="65"/>
        <v>6.6083333333333334</v>
      </c>
      <c r="EV140" s="30" t="s">
        <v>181</v>
      </c>
      <c r="EW140" t="s">
        <v>197</v>
      </c>
      <c r="EX140" t="s">
        <v>197</v>
      </c>
      <c r="EY140" s="30" t="s">
        <v>197</v>
      </c>
      <c r="EZ140" s="30" t="s">
        <v>181</v>
      </c>
      <c r="FA140" s="30" t="s">
        <v>184</v>
      </c>
      <c r="FB140" s="34" t="s">
        <v>237</v>
      </c>
      <c r="FC140" s="30" t="s">
        <v>184</v>
      </c>
      <c r="FD140" s="30" t="s">
        <v>181</v>
      </c>
      <c r="FE140" s="30" t="s">
        <v>181</v>
      </c>
      <c r="FF140">
        <v>5</v>
      </c>
      <c r="FG140" s="30" t="s">
        <v>181</v>
      </c>
      <c r="FH140" s="30" t="s">
        <v>197</v>
      </c>
      <c r="FI140" s="30" t="s">
        <v>197</v>
      </c>
      <c r="FJ140" s="30" t="s">
        <v>181</v>
      </c>
      <c r="FK140" s="30" t="s">
        <v>181</v>
      </c>
      <c r="FL140" s="30" t="s">
        <v>181</v>
      </c>
      <c r="FM140" s="30" t="s">
        <v>181</v>
      </c>
      <c r="FN140" s="30" t="s">
        <v>181</v>
      </c>
      <c r="FO140" s="30" t="s">
        <v>181</v>
      </c>
      <c r="FP140" s="30" t="s">
        <v>181</v>
      </c>
      <c r="FQ140" s="30" t="s">
        <v>181</v>
      </c>
      <c r="FR140">
        <v>19</v>
      </c>
      <c r="FS140" s="30" t="s">
        <v>219</v>
      </c>
      <c r="FT140" s="30" t="s">
        <v>181</v>
      </c>
      <c r="FU140">
        <f t="shared" si="66"/>
        <v>0</v>
      </c>
      <c r="FV140">
        <f t="shared" si="67"/>
        <v>0</v>
      </c>
    </row>
    <row r="141" spans="1:178" ht="15.5" x14ac:dyDescent="0.35">
      <c r="A141" s="26">
        <v>2959</v>
      </c>
      <c r="B141" t="s">
        <v>200</v>
      </c>
      <c r="C141" t="s">
        <v>179</v>
      </c>
      <c r="D141" s="28">
        <v>47.102777777777774</v>
      </c>
      <c r="E141" s="28">
        <v>1</v>
      </c>
      <c r="F141">
        <v>68</v>
      </c>
      <c r="G141">
        <v>166</v>
      </c>
      <c r="H141" s="28">
        <f t="shared" si="51"/>
        <v>24.67702133836551</v>
      </c>
      <c r="I141" s="29">
        <f t="shared" si="52"/>
        <v>1.7569563638148695</v>
      </c>
      <c r="J141" s="30">
        <v>1.9</v>
      </c>
      <c r="K141">
        <v>135</v>
      </c>
      <c r="L141" t="s">
        <v>180</v>
      </c>
      <c r="M141" s="29">
        <v>1.32</v>
      </c>
      <c r="N141" s="30">
        <v>23.3</v>
      </c>
      <c r="O141" s="29">
        <v>2.09</v>
      </c>
      <c r="P141">
        <f t="shared" si="53"/>
        <v>1.32</v>
      </c>
      <c r="Q141">
        <f t="shared" si="53"/>
        <v>23.3</v>
      </c>
      <c r="R141">
        <f t="shared" si="53"/>
        <v>2.09</v>
      </c>
      <c r="S141" s="31">
        <f t="shared" si="50"/>
        <v>40</v>
      </c>
      <c r="T141" s="26" t="s">
        <v>184</v>
      </c>
      <c r="U141" s="26" t="s">
        <v>184</v>
      </c>
      <c r="V141" s="26" t="s">
        <v>281</v>
      </c>
      <c r="W141" s="26" t="s">
        <v>184</v>
      </c>
      <c r="X141" s="26" t="s">
        <v>181</v>
      </c>
      <c r="Y141" t="s">
        <v>183</v>
      </c>
      <c r="Z141" t="s">
        <v>184</v>
      </c>
      <c r="AA141" t="s">
        <v>181</v>
      </c>
      <c r="AB141" t="s">
        <v>181</v>
      </c>
      <c r="AC141">
        <v>0</v>
      </c>
      <c r="AD141" s="27">
        <v>43195</v>
      </c>
      <c r="AE141">
        <v>366</v>
      </c>
      <c r="AG141">
        <v>0</v>
      </c>
      <c r="AH141" s="27">
        <v>43195</v>
      </c>
      <c r="AI141" s="33">
        <v>366</v>
      </c>
      <c r="AJ141" s="27"/>
      <c r="AK141" t="s">
        <v>728</v>
      </c>
      <c r="AL141" t="s">
        <v>181</v>
      </c>
      <c r="AM141" t="s">
        <v>181</v>
      </c>
      <c r="AN141" t="s">
        <v>181</v>
      </c>
      <c r="AO141" t="s">
        <v>181</v>
      </c>
      <c r="AP141" t="s">
        <v>181</v>
      </c>
      <c r="AQ141" t="s">
        <v>181</v>
      </c>
      <c r="AR141" t="s">
        <v>181</v>
      </c>
      <c r="AS141" t="s">
        <v>184</v>
      </c>
      <c r="AT141" t="s">
        <v>184</v>
      </c>
      <c r="AU141" t="s">
        <v>181</v>
      </c>
      <c r="AV141" t="s">
        <v>181</v>
      </c>
      <c r="AW141" s="27">
        <v>24786</v>
      </c>
      <c r="AX141" s="28">
        <v>49.4</v>
      </c>
      <c r="AY141" s="36" t="s">
        <v>185</v>
      </c>
      <c r="AZ141" s="36" t="s">
        <v>186</v>
      </c>
      <c r="BA141" s="28" t="s">
        <v>178</v>
      </c>
      <c r="BB141" s="28" t="s">
        <v>187</v>
      </c>
      <c r="BC141" s="28" t="s">
        <v>201</v>
      </c>
      <c r="BD141" s="28" t="s">
        <v>188</v>
      </c>
      <c r="BE141" s="28" t="s">
        <v>202</v>
      </c>
      <c r="BF141" t="s">
        <v>190</v>
      </c>
      <c r="BG141" s="28" t="s">
        <v>181</v>
      </c>
      <c r="BH141" s="28" t="s">
        <v>180</v>
      </c>
      <c r="BI141">
        <v>75</v>
      </c>
      <c r="BJ141">
        <v>175</v>
      </c>
      <c r="BK141" s="28">
        <f t="shared" si="54"/>
        <v>24.489795918367346</v>
      </c>
      <c r="BL141" s="29">
        <f t="shared" si="55"/>
        <v>1.9031365319240381</v>
      </c>
      <c r="BM141">
        <v>152</v>
      </c>
      <c r="BN141" s="29">
        <v>0.5</v>
      </c>
      <c r="BO141">
        <v>4</v>
      </c>
      <c r="BP141" t="s">
        <v>181</v>
      </c>
      <c r="BQ141">
        <v>0</v>
      </c>
      <c r="BR141" t="s">
        <v>184</v>
      </c>
      <c r="BS141" t="s">
        <v>729</v>
      </c>
      <c r="BT141">
        <v>0</v>
      </c>
      <c r="BU141">
        <v>5</v>
      </c>
      <c r="BV141" t="s">
        <v>192</v>
      </c>
      <c r="BW141">
        <v>5</v>
      </c>
      <c r="BX141">
        <v>0</v>
      </c>
      <c r="BY141" t="s">
        <v>730</v>
      </c>
      <c r="BZ141" t="s">
        <v>731</v>
      </c>
      <c r="CA141" t="s">
        <v>732</v>
      </c>
      <c r="CB141">
        <v>0</v>
      </c>
      <c r="CC141">
        <v>0</v>
      </c>
      <c r="CD141">
        <f t="shared" si="56"/>
        <v>1976</v>
      </c>
      <c r="CE141">
        <f>SUM((IF(D141&lt;40.1,0,(IF(D141&gt;60,3,1)))),(IF(S141&lt;15.1,0,IF(15&lt;S141&lt;25.1,6,IF(25&lt;S141&lt;35.1,11,16)))),(IF(E141=1,0,5)),(IF(CQ141&lt;601,0,1)),(IF(AX141&lt;40.1,0,(IF(AX141&gt;60,2,1)))))</f>
        <v>18</v>
      </c>
      <c r="CF141">
        <f>(IF(AX141&gt;70,3,0))+(IF(10&lt;AX141&lt;20,-2,0))+(IF(BD141="Cerebrovascular",2,0))+(IF(BN141&gt;1.5,2,0))+(IF(CQ141&lt;360,-3,0))+(IF(D141&gt;70,4,0))+(IF(H141&gt;35,2,0))+(IF(E141=2,9,0))+(IF(E141=3,14,0))+(IF(T141="yes",2,0))+(IF(J141&lt;2,2,0))+(IF(U141="yes",3,0))+(IF(V141="hospital",3,0))+(IF(V141="ICU",6,0))+(IF(S141&gt;29,4,0))+(IF(W141="yes",9,0))+(IF(X141="yes",2,0))+(IF(AA141="yes",5,0))+(IF(AB141="yes",6,0))+(IF(Z141="yes",3,0))</f>
        <v>31</v>
      </c>
      <c r="CG141" s="29">
        <f>EXP((IF(39&lt;AX141&lt;50,0.154,0))+(IF(49&lt;AX141&lt;60,0.274,0))+(IF(59&lt;AX141&lt;70,0.424,0))+(IF(AX141&gt;69,0.501,0))+(IF(BD141="anoxia",0.079,0))+(IF(BD141="Cerebrovascular",0.145,0))+(IF(BD141="other",0.184,0))+(IF(BB141="African",0.176,0))+(IF(BB141="Other",0.126,0))+(IF(AY141="DCD",0.411,0))+(IF(AZ141="other",0.422,0))+(0.066*((170-BJ141)/10)+(IF(BE141="regional",0.105,0.244))+(0.01*(CQ141/60))))</f>
        <v>1.5257712196034616</v>
      </c>
      <c r="CH141">
        <v>40</v>
      </c>
      <c r="CI141">
        <v>20</v>
      </c>
      <c r="CJ141">
        <v>160</v>
      </c>
      <c r="CK141">
        <v>88</v>
      </c>
      <c r="CL141">
        <v>70</v>
      </c>
      <c r="CM141">
        <v>21</v>
      </c>
      <c r="CN141">
        <v>22</v>
      </c>
      <c r="CO141" t="s">
        <v>196</v>
      </c>
      <c r="CP141">
        <v>21</v>
      </c>
      <c r="CQ141" s="28">
        <f t="shared" si="69"/>
        <v>399</v>
      </c>
      <c r="CR141">
        <f t="shared" si="57"/>
        <v>22</v>
      </c>
      <c r="CS141">
        <f t="shared" si="58"/>
        <v>62</v>
      </c>
      <c r="CT141">
        <f t="shared" si="59"/>
        <v>421</v>
      </c>
      <c r="CU141">
        <v>1750</v>
      </c>
      <c r="CV141">
        <v>4200</v>
      </c>
      <c r="CW141">
        <v>5000</v>
      </c>
      <c r="CX141">
        <v>2250</v>
      </c>
      <c r="CY141">
        <v>383</v>
      </c>
      <c r="CZ141">
        <v>2.8</v>
      </c>
      <c r="DA141">
        <v>30</v>
      </c>
      <c r="DB141" s="26">
        <v>63</v>
      </c>
      <c r="DC141" s="26">
        <v>54</v>
      </c>
      <c r="DD141" s="28">
        <f t="shared" si="60"/>
        <v>14.285714285714292</v>
      </c>
      <c r="DF141" t="str">
        <f t="shared" si="61"/>
        <v>no</v>
      </c>
      <c r="DG141" t="s">
        <v>733</v>
      </c>
      <c r="DH141">
        <v>13</v>
      </c>
      <c r="DI141">
        <v>15</v>
      </c>
      <c r="DJ141">
        <v>1.6</v>
      </c>
      <c r="DK141">
        <v>8.1</v>
      </c>
      <c r="DL141">
        <v>3.5</v>
      </c>
      <c r="DM141">
        <v>11.3</v>
      </c>
      <c r="DN141" t="s">
        <v>197</v>
      </c>
      <c r="DO141">
        <v>1650</v>
      </c>
      <c r="DP141" s="29">
        <f>((DO141/1000)*100)/F141</f>
        <v>2.4264705882352939</v>
      </c>
      <c r="DQ141">
        <v>404</v>
      </c>
      <c r="DR141">
        <v>304</v>
      </c>
      <c r="DS141">
        <v>4.0999999999999996</v>
      </c>
      <c r="DT141">
        <v>1.0900000000000001</v>
      </c>
      <c r="DU141" s="41">
        <v>2.0499999999999998</v>
      </c>
      <c r="DV141" s="41">
        <v>2.0499999999999998</v>
      </c>
      <c r="DW141" t="str">
        <f t="shared" si="62"/>
        <v>no</v>
      </c>
      <c r="DX141" t="str">
        <f t="shared" si="49"/>
        <v>no</v>
      </c>
      <c r="DY141" t="str">
        <f>IF(OR(DV141&gt;M141*2.9, DV141 &gt; 3.9, FD141="yes"), "3", IF(DV141&gt;M141*1.9, "2", IF(OR(DV141&gt;M141*1.4, DV141&gt;(M141+0.2)), "1", "no")))</f>
        <v>1</v>
      </c>
      <c r="DZ141" t="s">
        <v>181</v>
      </c>
      <c r="EA141" t="s">
        <v>197</v>
      </c>
      <c r="EB141" t="s">
        <v>184</v>
      </c>
      <c r="EC141">
        <v>1000</v>
      </c>
      <c r="ED141" t="s">
        <v>198</v>
      </c>
      <c r="EE141" t="b">
        <v>0</v>
      </c>
      <c r="EF141">
        <v>1.4</v>
      </c>
      <c r="EG141">
        <v>1.4</v>
      </c>
      <c r="EH141">
        <v>1</v>
      </c>
      <c r="EI141">
        <v>1.5</v>
      </c>
      <c r="EJ141">
        <v>1.6</v>
      </c>
      <c r="EK141">
        <v>3.8</v>
      </c>
      <c r="EL141">
        <v>5.0999999999999996</v>
      </c>
      <c r="EM141">
        <v>14.9</v>
      </c>
      <c r="EN141">
        <v>6</v>
      </c>
      <c r="EO141">
        <v>7.5</v>
      </c>
      <c r="EP141" t="b">
        <v>0</v>
      </c>
      <c r="EQ141" t="b">
        <v>0</v>
      </c>
      <c r="ER141" t="b">
        <v>0</v>
      </c>
      <c r="ES141" s="30">
        <f t="shared" si="63"/>
        <v>1.7833333333333332</v>
      </c>
      <c r="ET141" s="30">
        <f t="shared" si="64"/>
        <v>4.0777777777777784</v>
      </c>
      <c r="EU141" s="30">
        <f t="shared" si="65"/>
        <v>4.42</v>
      </c>
      <c r="EV141" s="30" t="s">
        <v>181</v>
      </c>
      <c r="EW141" t="s">
        <v>197</v>
      </c>
      <c r="EX141" t="s">
        <v>197</v>
      </c>
      <c r="EY141" s="30" t="s">
        <v>197</v>
      </c>
      <c r="EZ141" s="30" t="s">
        <v>181</v>
      </c>
      <c r="FA141" s="30" t="s">
        <v>181</v>
      </c>
      <c r="FB141" s="34">
        <v>2</v>
      </c>
      <c r="FC141" s="30" t="s">
        <v>181</v>
      </c>
      <c r="FD141" s="30" t="s">
        <v>181</v>
      </c>
      <c r="FE141" s="30" t="s">
        <v>734</v>
      </c>
      <c r="FF141">
        <v>3</v>
      </c>
      <c r="FG141" s="30" t="s">
        <v>181</v>
      </c>
      <c r="FH141" s="30" t="s">
        <v>197</v>
      </c>
      <c r="FI141" s="30" t="s">
        <v>197</v>
      </c>
      <c r="FJ141" s="30" t="s">
        <v>181</v>
      </c>
      <c r="FK141" s="30" t="s">
        <v>181</v>
      </c>
      <c r="FL141" s="30" t="s">
        <v>181</v>
      </c>
      <c r="FM141" s="30" t="s">
        <v>181</v>
      </c>
      <c r="FN141" s="30" t="s">
        <v>181</v>
      </c>
      <c r="FO141" s="30" t="s">
        <v>181</v>
      </c>
      <c r="FP141" s="30" t="s">
        <v>181</v>
      </c>
      <c r="FQ141" s="30" t="s">
        <v>181</v>
      </c>
      <c r="FR141">
        <v>21</v>
      </c>
      <c r="FS141" s="30" t="s">
        <v>199</v>
      </c>
      <c r="FT141" s="30" t="s">
        <v>184</v>
      </c>
      <c r="FU141">
        <f t="shared" si="66"/>
        <v>0</v>
      </c>
      <c r="FV141">
        <f t="shared" si="67"/>
        <v>1</v>
      </c>
    </row>
    <row r="142" spans="1:178" ht="15.5" x14ac:dyDescent="0.35">
      <c r="A142" s="26">
        <v>2960</v>
      </c>
      <c r="B142" t="s">
        <v>200</v>
      </c>
      <c r="C142" t="s">
        <v>179</v>
      </c>
      <c r="D142" s="28">
        <v>65.599999999999994</v>
      </c>
      <c r="E142" s="28">
        <v>1</v>
      </c>
      <c r="F142">
        <v>82</v>
      </c>
      <c r="G142">
        <v>172</v>
      </c>
      <c r="H142" s="28">
        <f t="shared" si="51"/>
        <v>27.717685235262305</v>
      </c>
      <c r="I142" s="29">
        <f t="shared" si="52"/>
        <v>1.9520697653439467</v>
      </c>
      <c r="J142" s="30">
        <v>4.7</v>
      </c>
      <c r="K142">
        <v>140</v>
      </c>
      <c r="L142" t="s">
        <v>180</v>
      </c>
      <c r="M142" s="29">
        <v>0.6</v>
      </c>
      <c r="N142" s="30">
        <v>1.2</v>
      </c>
      <c r="O142" s="29">
        <v>1.33</v>
      </c>
      <c r="P142">
        <f t="shared" si="53"/>
        <v>1</v>
      </c>
      <c r="Q142">
        <f t="shared" si="53"/>
        <v>1.2</v>
      </c>
      <c r="R142">
        <f t="shared" si="53"/>
        <v>1.33</v>
      </c>
      <c r="S142" s="31">
        <f t="shared" si="50"/>
        <v>10</v>
      </c>
      <c r="T142" t="s">
        <v>181</v>
      </c>
      <c r="U142" t="s">
        <v>181</v>
      </c>
      <c r="V142" t="s">
        <v>182</v>
      </c>
      <c r="W142" t="s">
        <v>181</v>
      </c>
      <c r="X142" t="s">
        <v>181</v>
      </c>
      <c r="Y142" t="s">
        <v>183</v>
      </c>
      <c r="Z142" t="s">
        <v>181</v>
      </c>
      <c r="AA142" t="s">
        <v>181</v>
      </c>
      <c r="AB142" t="s">
        <v>181</v>
      </c>
      <c r="AC142">
        <v>0</v>
      </c>
      <c r="AD142" s="27">
        <v>43199</v>
      </c>
      <c r="AE142">
        <v>367</v>
      </c>
      <c r="AG142">
        <v>0</v>
      </c>
      <c r="AH142" s="27">
        <v>43199</v>
      </c>
      <c r="AI142" s="33">
        <v>367</v>
      </c>
      <c r="AJ142" s="27"/>
      <c r="AK142" t="s">
        <v>253</v>
      </c>
      <c r="AL142" t="s">
        <v>184</v>
      </c>
      <c r="AM142" t="s">
        <v>181</v>
      </c>
      <c r="AN142" t="s">
        <v>181</v>
      </c>
      <c r="AO142" t="s">
        <v>181</v>
      </c>
      <c r="AP142" t="s">
        <v>184</v>
      </c>
      <c r="AQ142" t="s">
        <v>181</v>
      </c>
      <c r="AR142" t="s">
        <v>181</v>
      </c>
      <c r="AS142" t="s">
        <v>181</v>
      </c>
      <c r="AT142" t="s">
        <v>181</v>
      </c>
      <c r="AU142" t="s">
        <v>181</v>
      </c>
      <c r="AV142" t="s">
        <v>181</v>
      </c>
      <c r="AW142" s="27">
        <v>28720</v>
      </c>
      <c r="AX142" s="28">
        <v>38.636111111111113</v>
      </c>
      <c r="AY142" s="36" t="s">
        <v>185</v>
      </c>
      <c r="AZ142" s="36" t="s">
        <v>186</v>
      </c>
      <c r="BA142" s="28" t="s">
        <v>200</v>
      </c>
      <c r="BB142" s="28" t="s">
        <v>375</v>
      </c>
      <c r="BC142" s="28" t="s">
        <v>179</v>
      </c>
      <c r="BD142" s="28" t="s">
        <v>188</v>
      </c>
      <c r="BE142" s="28" t="s">
        <v>189</v>
      </c>
      <c r="BF142" s="28" t="s">
        <v>180</v>
      </c>
      <c r="BG142" s="28" t="s">
        <v>181</v>
      </c>
      <c r="BH142" s="28" t="s">
        <v>180</v>
      </c>
      <c r="BI142">
        <v>82</v>
      </c>
      <c r="BJ142">
        <v>180</v>
      </c>
      <c r="BK142" s="28">
        <f t="shared" si="54"/>
        <v>25.308641975308642</v>
      </c>
      <c r="BL142" s="29">
        <f t="shared" si="55"/>
        <v>2.0174825039900472</v>
      </c>
      <c r="BM142">
        <v>171</v>
      </c>
      <c r="BN142" s="29">
        <v>1.54</v>
      </c>
      <c r="BO142">
        <v>8</v>
      </c>
      <c r="BP142" t="s">
        <v>181</v>
      </c>
      <c r="BQ142">
        <v>0</v>
      </c>
      <c r="BR142" t="s">
        <v>184</v>
      </c>
      <c r="BS142" t="s">
        <v>191</v>
      </c>
      <c r="BT142">
        <v>0</v>
      </c>
      <c r="BU142">
        <v>20</v>
      </c>
      <c r="BV142" t="s">
        <v>203</v>
      </c>
      <c r="BW142">
        <v>10</v>
      </c>
      <c r="BX142">
        <v>0</v>
      </c>
      <c r="BY142" t="s">
        <v>735</v>
      </c>
      <c r="BZ142" t="s">
        <v>241</v>
      </c>
      <c r="CA142" t="s">
        <v>205</v>
      </c>
      <c r="CB142">
        <v>0</v>
      </c>
      <c r="CC142">
        <v>0</v>
      </c>
      <c r="CD142">
        <f t="shared" si="56"/>
        <v>386</v>
      </c>
      <c r="CE142">
        <f>SUM((IF(D142&lt;40.1,0,(IF(D142&gt;60,3,1)))),(IF(S142&lt;15.1,0,IF(15&lt;S142&lt;25.1,6,IF(25&lt;S142&lt;35.1,11,16)))),(IF(E142=1,0,5)),(IF(CQ142&lt;601,0,1)),(IF(AX142&lt;40.1,0,(IF(AX142&gt;60,2,1)))))</f>
        <v>3</v>
      </c>
      <c r="CF142">
        <f>(IF(AX142&gt;70,3,0))+(IF(10&lt;AX142&lt;20,-2,0))+(IF(BD142="Cerebrovascular",2,0))+(IF(BN142&gt;1.5,2,0))+(IF(CQ142&lt;360,-3,0))+(IF(D142&gt;70,4,0))+(IF(H142&gt;35,2,0))+(IF(E142=2,9,0))+(IF(E142=3,14,0))+(IF(T142="yes",2,0))+(IF(J142&lt;2,2,0))+(IF(U142="yes",3,0))+(IF(V142="hospital",3,0))+(IF(V142="ICU",6,0))+(IF(S142&gt;29,4,0))+(IF(W142="yes",9,0))+(IF(X142="yes",2,0))+(IF(AA142="yes",5,0))+(IF(AB142="yes",6,0))+(IF(Z142="yes",3,0))</f>
        <v>4</v>
      </c>
      <c r="CG142" s="29">
        <f>EXP((IF(39&lt;AX142&lt;50,0.154,0))+(IF(49&lt;AX142&lt;60,0.274,0))+(IF(59&lt;AX142&lt;70,0.424,0))+(IF(AX142&gt;69,0.501,0))+(IF(BD142="anoxia",0.079,0))+(IF(BD142="Cerebrovascular",0.145,0))+(IF(BD142="other",0.184,0))+(IF(BB142="African",0.176,0))+(IF(BB142="Other",0.126,0))+(IF(AY142="DCD",0.411,0))+(IF(AZ142="other",0.422,0))+(0.066*((170-BJ142)/10)+(IF(BE142="regional",0.105,0.244))+(0.01*(CQ142/60))))</f>
        <v>1.5313759831958507</v>
      </c>
      <c r="CH142">
        <v>45</v>
      </c>
      <c r="CI142">
        <v>10</v>
      </c>
      <c r="CJ142">
        <v>185</v>
      </c>
      <c r="CK142">
        <v>60</v>
      </c>
      <c r="CL142">
        <v>65</v>
      </c>
      <c r="CM142">
        <v>32</v>
      </c>
      <c r="CN142">
        <v>18</v>
      </c>
      <c r="CO142" t="s">
        <v>196</v>
      </c>
      <c r="CP142">
        <v>22</v>
      </c>
      <c r="CQ142" s="28">
        <f t="shared" si="69"/>
        <v>397</v>
      </c>
      <c r="CR142">
        <f t="shared" si="57"/>
        <v>18</v>
      </c>
      <c r="CS142">
        <f t="shared" si="58"/>
        <v>63</v>
      </c>
      <c r="CT142">
        <f t="shared" si="59"/>
        <v>415</v>
      </c>
      <c r="CU142">
        <v>500</v>
      </c>
      <c r="CV142">
        <v>500</v>
      </c>
      <c r="CW142">
        <v>6700</v>
      </c>
      <c r="CX142">
        <v>1000</v>
      </c>
      <c r="CY142">
        <v>303</v>
      </c>
      <c r="CZ142">
        <v>1.3</v>
      </c>
      <c r="DA142">
        <v>33</v>
      </c>
      <c r="DB142" s="26">
        <v>74</v>
      </c>
      <c r="DC142" s="26">
        <v>75</v>
      </c>
      <c r="DD142" s="28">
        <f t="shared" si="60"/>
        <v>-1.3513513513513544</v>
      </c>
      <c r="DF142" t="str">
        <f t="shared" si="61"/>
        <v>no</v>
      </c>
      <c r="DG142" t="s">
        <v>181</v>
      </c>
      <c r="DH142" t="s">
        <v>197</v>
      </c>
      <c r="DI142" t="s">
        <v>197</v>
      </c>
      <c r="DJ142">
        <v>3.2</v>
      </c>
      <c r="DK142">
        <v>7.1</v>
      </c>
      <c r="DL142">
        <v>4.2</v>
      </c>
      <c r="DM142" t="s">
        <v>197</v>
      </c>
      <c r="DN142">
        <v>15.6</v>
      </c>
      <c r="DO142">
        <v>1860</v>
      </c>
      <c r="DP142" s="29">
        <f>((DO142/1000)*100)/F142</f>
        <v>2.2682926829268291</v>
      </c>
      <c r="DQ142">
        <v>7000</v>
      </c>
      <c r="DR142">
        <v>3164</v>
      </c>
      <c r="DS142">
        <v>16.899999999999999</v>
      </c>
      <c r="DT142">
        <v>1.34</v>
      </c>
      <c r="DU142" s="41">
        <v>1.1100000000000001</v>
      </c>
      <c r="DV142" s="41">
        <v>1.1100000000000001</v>
      </c>
      <c r="DW142" t="str">
        <f t="shared" si="62"/>
        <v>yes</v>
      </c>
      <c r="DX142" t="str">
        <f t="shared" si="49"/>
        <v>severe</v>
      </c>
      <c r="DY142" t="str">
        <f>IF(OR(DV142&gt;M142*2.9, DV142 &gt; 3.9, FD142="yes"), "3", IF(DV142&gt;M142*1.9, "2", IF(OR(DV142&gt;M142*1.4, DV142&gt;(M142+0.2)), "1", "no")))</f>
        <v>1</v>
      </c>
      <c r="DZ142" t="s">
        <v>181</v>
      </c>
      <c r="EA142" t="s">
        <v>197</v>
      </c>
      <c r="EB142" t="s">
        <v>184</v>
      </c>
      <c r="EC142">
        <v>1000</v>
      </c>
      <c r="ED142" t="s">
        <v>198</v>
      </c>
      <c r="EE142" t="b">
        <v>0</v>
      </c>
      <c r="EF142">
        <v>2.8</v>
      </c>
      <c r="EG142">
        <v>4</v>
      </c>
      <c r="EH142">
        <v>8.6</v>
      </c>
      <c r="EI142">
        <v>4.5</v>
      </c>
      <c r="EJ142">
        <v>4</v>
      </c>
      <c r="EK142">
        <v>3.4</v>
      </c>
      <c r="EL142">
        <v>10.1</v>
      </c>
      <c r="EM142">
        <v>5.2</v>
      </c>
      <c r="EN142">
        <v>8.1999999999999993</v>
      </c>
      <c r="EO142">
        <v>7.7</v>
      </c>
      <c r="EP142">
        <v>6.7</v>
      </c>
      <c r="EQ142" t="b">
        <v>0</v>
      </c>
      <c r="ER142" t="b">
        <v>0</v>
      </c>
      <c r="ES142" s="30">
        <f t="shared" si="63"/>
        <v>4.55</v>
      </c>
      <c r="ET142" s="30">
        <f t="shared" si="64"/>
        <v>5.6444444444444439</v>
      </c>
      <c r="EU142" s="30">
        <f t="shared" si="65"/>
        <v>5.9272727272727277</v>
      </c>
      <c r="EV142" s="30" t="s">
        <v>181</v>
      </c>
      <c r="EW142" t="s">
        <v>197</v>
      </c>
      <c r="EX142" t="s">
        <v>197</v>
      </c>
      <c r="EY142" s="30" t="s">
        <v>197</v>
      </c>
      <c r="EZ142" s="30" t="s">
        <v>181</v>
      </c>
      <c r="FA142" s="30" t="s">
        <v>181</v>
      </c>
      <c r="FB142" s="34">
        <v>2</v>
      </c>
      <c r="FC142" s="30" t="s">
        <v>181</v>
      </c>
      <c r="FD142" s="30" t="s">
        <v>181</v>
      </c>
      <c r="FE142" s="30" t="s">
        <v>736</v>
      </c>
      <c r="FF142">
        <v>3</v>
      </c>
      <c r="FG142" s="30" t="s">
        <v>181</v>
      </c>
      <c r="FH142" s="30" t="s">
        <v>197</v>
      </c>
      <c r="FI142" s="30" t="s">
        <v>197</v>
      </c>
      <c r="FJ142" s="30" t="s">
        <v>181</v>
      </c>
      <c r="FK142" s="30" t="s">
        <v>181</v>
      </c>
      <c r="FL142" s="30" t="s">
        <v>181</v>
      </c>
      <c r="FM142" s="30" t="s">
        <v>181</v>
      </c>
      <c r="FN142" s="30" t="s">
        <v>181</v>
      </c>
      <c r="FO142" s="30" t="s">
        <v>181</v>
      </c>
      <c r="FP142" s="30" t="s">
        <v>181</v>
      </c>
      <c r="FQ142" s="30" t="s">
        <v>181</v>
      </c>
      <c r="FR142">
        <v>20</v>
      </c>
      <c r="FS142" s="30" t="s">
        <v>737</v>
      </c>
      <c r="FT142" s="30" t="s">
        <v>181</v>
      </c>
      <c r="FU142">
        <f t="shared" si="66"/>
        <v>0</v>
      </c>
      <c r="FV142">
        <f t="shared" si="67"/>
        <v>0</v>
      </c>
    </row>
    <row r="143" spans="1:178" ht="15.5" x14ac:dyDescent="0.35">
      <c r="A143" s="26">
        <v>2961</v>
      </c>
      <c r="B143" t="s">
        <v>200</v>
      </c>
      <c r="C143" t="s">
        <v>201</v>
      </c>
      <c r="D143" s="28">
        <v>67.544444444444451</v>
      </c>
      <c r="E143" s="28">
        <v>1</v>
      </c>
      <c r="F143">
        <v>84</v>
      </c>
      <c r="G143">
        <v>170</v>
      </c>
      <c r="H143" s="28">
        <f t="shared" si="51"/>
        <v>29.065743944636679</v>
      </c>
      <c r="I143" s="29">
        <f t="shared" si="52"/>
        <v>1.9555120130140042</v>
      </c>
      <c r="J143" s="30">
        <v>4.7</v>
      </c>
      <c r="K143">
        <v>143</v>
      </c>
      <c r="L143" t="s">
        <v>180</v>
      </c>
      <c r="M143" s="29">
        <v>0.83</v>
      </c>
      <c r="N143" s="30">
        <v>0.5</v>
      </c>
      <c r="O143" s="29">
        <v>1.0900000000000001</v>
      </c>
      <c r="P143">
        <f t="shared" si="53"/>
        <v>1</v>
      </c>
      <c r="Q143">
        <f t="shared" si="53"/>
        <v>1</v>
      </c>
      <c r="R143">
        <f t="shared" si="53"/>
        <v>1.0900000000000001</v>
      </c>
      <c r="S143" s="31">
        <f t="shared" si="50"/>
        <v>7</v>
      </c>
      <c r="T143" t="s">
        <v>184</v>
      </c>
      <c r="U143" t="s">
        <v>181</v>
      </c>
      <c r="V143" t="s">
        <v>182</v>
      </c>
      <c r="W143" t="s">
        <v>181</v>
      </c>
      <c r="X143" t="s">
        <v>181</v>
      </c>
      <c r="Y143" t="s">
        <v>183</v>
      </c>
      <c r="Z143" t="s">
        <v>181</v>
      </c>
      <c r="AA143" t="s">
        <v>181</v>
      </c>
      <c r="AB143" t="s">
        <v>181</v>
      </c>
      <c r="AC143">
        <v>0</v>
      </c>
      <c r="AD143" s="27">
        <v>43196</v>
      </c>
      <c r="AE143">
        <v>363</v>
      </c>
      <c r="AG143">
        <v>0</v>
      </c>
      <c r="AH143" s="27">
        <v>43196</v>
      </c>
      <c r="AI143" s="33">
        <v>363</v>
      </c>
      <c r="AJ143" s="27"/>
      <c r="AK143" t="s">
        <v>738</v>
      </c>
      <c r="AL143" t="s">
        <v>184</v>
      </c>
      <c r="AM143" t="s">
        <v>184</v>
      </c>
      <c r="AN143" t="s">
        <v>181</v>
      </c>
      <c r="AO143" t="s">
        <v>181</v>
      </c>
      <c r="AP143" t="s">
        <v>181</v>
      </c>
      <c r="AQ143" t="s">
        <v>181</v>
      </c>
      <c r="AR143" t="s">
        <v>181</v>
      </c>
      <c r="AS143" t="s">
        <v>181</v>
      </c>
      <c r="AT143" t="s">
        <v>181</v>
      </c>
      <c r="AU143" t="s">
        <v>181</v>
      </c>
      <c r="AV143" t="s">
        <v>181</v>
      </c>
      <c r="AW143" s="27">
        <v>15559</v>
      </c>
      <c r="AX143" s="28">
        <v>74.672222222222217</v>
      </c>
      <c r="AY143" s="36" t="s">
        <v>185</v>
      </c>
      <c r="AZ143" s="36" t="s">
        <v>186</v>
      </c>
      <c r="BA143" s="28" t="s">
        <v>178</v>
      </c>
      <c r="BB143" s="28" t="s">
        <v>187</v>
      </c>
      <c r="BC143" s="28" t="s">
        <v>201</v>
      </c>
      <c r="BD143" s="28" t="s">
        <v>188</v>
      </c>
      <c r="BE143" s="28" t="s">
        <v>189</v>
      </c>
      <c r="BF143" t="s">
        <v>190</v>
      </c>
      <c r="BG143" s="28" t="s">
        <v>181</v>
      </c>
      <c r="BH143" s="28" t="s">
        <v>180</v>
      </c>
      <c r="BI143">
        <v>99</v>
      </c>
      <c r="BJ143">
        <v>175</v>
      </c>
      <c r="BK143" s="28">
        <f t="shared" si="54"/>
        <v>32.326530612244895</v>
      </c>
      <c r="BL143" s="29">
        <f t="shared" si="55"/>
        <v>2.1414792304336521</v>
      </c>
      <c r="BM143">
        <v>156</v>
      </c>
      <c r="BN143" s="29">
        <v>0.9</v>
      </c>
      <c r="BO143">
        <v>3</v>
      </c>
      <c r="BP143" t="s">
        <v>181</v>
      </c>
      <c r="BQ143">
        <v>0</v>
      </c>
      <c r="BR143" t="s">
        <v>181</v>
      </c>
      <c r="BS143" t="s">
        <v>181</v>
      </c>
      <c r="BT143">
        <v>0</v>
      </c>
      <c r="BU143">
        <v>0</v>
      </c>
      <c r="BV143" t="s">
        <v>192</v>
      </c>
      <c r="BW143">
        <v>5</v>
      </c>
      <c r="BX143">
        <v>0</v>
      </c>
      <c r="BY143" t="s">
        <v>739</v>
      </c>
      <c r="BZ143" t="s">
        <v>241</v>
      </c>
      <c r="CA143" t="s">
        <v>205</v>
      </c>
      <c r="CB143">
        <v>0</v>
      </c>
      <c r="CC143">
        <v>0</v>
      </c>
      <c r="CD143">
        <f t="shared" si="56"/>
        <v>523</v>
      </c>
      <c r="CE143">
        <f>SUM((IF(D143&lt;40.1,0,(IF(D143&gt;60,3,1)))),(IF(S143&lt;15.1,0,IF(15&lt;S143&lt;25.1,6,IF(25&lt;S143&lt;35.1,11,16)))),(IF(E143=1,0,5)),(IF(CQ143&lt;601,0,1)),(IF(AX143&lt;40.1,0,(IF(AX143&gt;60,2,1)))))</f>
        <v>5</v>
      </c>
      <c r="CF143">
        <f>(IF(AX143&gt;70,3,0))+(IF(10&lt;AX143&lt;20,-2,0))+(IF(BD143="Cerebrovascular",2,0))+(IF(BN143&gt;1.5,2,0))+(IF(CQ143&lt;360,-3,0))+(IF(D143&gt;70,4,0))+(IF(H143&gt;35,2,0))+(IF(E143=2,9,0))+(IF(E143=3,14,0))+(IF(T143="yes",2,0))+(IF(J143&lt;2,2,0))+(IF(U143="yes",3,0))+(IF(V143="hospital",3,0))+(IF(V143="ICU",6,0))+(IF(S143&gt;29,4,0))+(IF(W143="yes",9,0))+(IF(X143="yes",2,0))+(IF(AA143="yes",5,0))+(IF(AB143="yes",6,0))+(IF(Z143="yes",3,0))</f>
        <v>7</v>
      </c>
      <c r="CG143" s="29">
        <f>EXP((IF(39&lt;AX143&lt;50,0.154,0))+(IF(49&lt;AX143&lt;60,0.274,0))+(IF(59&lt;AX143&lt;70,0.424,0))+(IF(AX143&gt;69,0.501,0))+(IF(BD143="anoxia",0.079,0))+(IF(BD143="Cerebrovascular",0.145,0))+(IF(BD143="other",0.184,0))+(IF(BB143="African",0.176,0))+(IF(BB143="Other",0.126,0))+(IF(AY143="DCD",0.411,0))+(IF(AZ143="other",0.422,0))+(0.066*((170-BJ143)/10)+(IF(BE143="regional",0.105,0.244))+(0.01*(CQ143/60))))</f>
        <v>2.2015610274231188</v>
      </c>
      <c r="CH143">
        <v>31</v>
      </c>
      <c r="CI143">
        <v>7</v>
      </c>
      <c r="CJ143">
        <v>178</v>
      </c>
      <c r="CK143">
        <v>112</v>
      </c>
      <c r="CL143">
        <v>98</v>
      </c>
      <c r="CM143">
        <v>1</v>
      </c>
      <c r="CN143">
        <v>24</v>
      </c>
      <c r="CO143" t="s">
        <v>196</v>
      </c>
      <c r="CP143">
        <v>22</v>
      </c>
      <c r="CQ143" s="28">
        <f t="shared" si="69"/>
        <v>427</v>
      </c>
      <c r="CR143">
        <f t="shared" si="57"/>
        <v>24</v>
      </c>
      <c r="CS143">
        <f t="shared" si="58"/>
        <v>55</v>
      </c>
      <c r="CT143">
        <f t="shared" si="59"/>
        <v>451</v>
      </c>
      <c r="CU143">
        <v>0</v>
      </c>
      <c r="CV143">
        <v>0</v>
      </c>
      <c r="CW143">
        <v>5000</v>
      </c>
      <c r="CX143">
        <v>1000</v>
      </c>
      <c r="CY143">
        <v>375</v>
      </c>
      <c r="CZ143">
        <v>1.1000000000000001</v>
      </c>
      <c r="DA143">
        <v>18</v>
      </c>
      <c r="DB143" s="26">
        <v>67</v>
      </c>
      <c r="DC143" s="26">
        <v>52</v>
      </c>
      <c r="DD143" s="28">
        <f t="shared" si="60"/>
        <v>22.388059701492537</v>
      </c>
      <c r="DF143" t="str">
        <f t="shared" si="61"/>
        <v>no</v>
      </c>
      <c r="DG143" t="s">
        <v>181</v>
      </c>
      <c r="DH143">
        <v>16.399999999999999</v>
      </c>
      <c r="DI143">
        <v>17.3</v>
      </c>
      <c r="DJ143">
        <v>2.6</v>
      </c>
      <c r="DK143">
        <v>10.9</v>
      </c>
      <c r="DL143">
        <v>4.3</v>
      </c>
      <c r="DM143" t="s">
        <v>197</v>
      </c>
      <c r="DN143" t="s">
        <v>197</v>
      </c>
      <c r="DO143">
        <v>1370</v>
      </c>
      <c r="DP143" s="29">
        <f>((DO143/1000)*100)/F143</f>
        <v>1.6309523809523809</v>
      </c>
      <c r="DQ143">
        <v>2510</v>
      </c>
      <c r="DR143">
        <v>869</v>
      </c>
      <c r="DS143">
        <v>1.2</v>
      </c>
      <c r="DT143">
        <v>1.08</v>
      </c>
      <c r="DU143" s="41">
        <v>1.45</v>
      </c>
      <c r="DV143" s="41">
        <v>1.45</v>
      </c>
      <c r="DW143" t="str">
        <f t="shared" si="62"/>
        <v>yes</v>
      </c>
      <c r="DX143" t="str">
        <f t="shared" si="49"/>
        <v>mild</v>
      </c>
      <c r="DY143" t="str">
        <f>IF(OR(DV143&gt;M143*2.9, DV143 &gt; 3.9, FD143="yes"), "3", IF(DV143&gt;M143*1.9, "2", IF(OR(DV143&gt;M143*1.4, DV143&gt;(M143+0.2)), "1", "no")))</f>
        <v>1</v>
      </c>
      <c r="DZ143" t="s">
        <v>181</v>
      </c>
      <c r="EA143" t="s">
        <v>197</v>
      </c>
      <c r="EB143" t="s">
        <v>184</v>
      </c>
      <c r="EC143">
        <v>1000</v>
      </c>
      <c r="ED143" t="s">
        <v>198</v>
      </c>
      <c r="EE143" t="b">
        <v>0</v>
      </c>
      <c r="EF143">
        <v>8.4</v>
      </c>
      <c r="EG143">
        <v>10</v>
      </c>
      <c r="EH143">
        <v>8.1999999999999993</v>
      </c>
      <c r="EI143">
        <v>7.6</v>
      </c>
      <c r="EJ143">
        <v>11.2</v>
      </c>
      <c r="EK143">
        <v>10.5</v>
      </c>
      <c r="EL143">
        <v>6.6</v>
      </c>
      <c r="EM143" t="b">
        <v>0</v>
      </c>
      <c r="EN143" t="b">
        <v>0</v>
      </c>
      <c r="EO143" t="b">
        <v>0</v>
      </c>
      <c r="EP143" t="b">
        <v>0</v>
      </c>
      <c r="EQ143" t="b">
        <v>0</v>
      </c>
      <c r="ER143" t="b">
        <v>0</v>
      </c>
      <c r="ES143" s="30">
        <f t="shared" si="63"/>
        <v>9.3166666666666647</v>
      </c>
      <c r="ET143" s="30">
        <f t="shared" si="64"/>
        <v>8.928571428571427</v>
      </c>
      <c r="EU143" s="30">
        <f t="shared" si="65"/>
        <v>8.928571428571427</v>
      </c>
      <c r="EV143" s="30" t="s">
        <v>181</v>
      </c>
      <c r="EW143" t="s">
        <v>197</v>
      </c>
      <c r="EX143" t="s">
        <v>197</v>
      </c>
      <c r="EY143" s="30" t="s">
        <v>197</v>
      </c>
      <c r="EZ143" t="s">
        <v>181</v>
      </c>
      <c r="FA143" t="s">
        <v>184</v>
      </c>
      <c r="FB143" s="34" t="s">
        <v>237</v>
      </c>
      <c r="FC143" t="s">
        <v>181</v>
      </c>
      <c r="FD143" s="30" t="s">
        <v>181</v>
      </c>
      <c r="FE143" t="s">
        <v>740</v>
      </c>
      <c r="FF143">
        <v>4</v>
      </c>
      <c r="FG143" s="30" t="s">
        <v>181</v>
      </c>
      <c r="FH143" s="30" t="s">
        <v>197</v>
      </c>
      <c r="FI143" s="30" t="s">
        <v>197</v>
      </c>
      <c r="FJ143" s="30" t="s">
        <v>181</v>
      </c>
      <c r="FK143" s="30" t="s">
        <v>181</v>
      </c>
      <c r="FL143" s="30" t="s">
        <v>181</v>
      </c>
      <c r="FM143" s="30" t="s">
        <v>181</v>
      </c>
      <c r="FN143" s="30" t="s">
        <v>181</v>
      </c>
      <c r="FO143" s="30" t="s">
        <v>181</v>
      </c>
      <c r="FP143" s="30" t="s">
        <v>181</v>
      </c>
      <c r="FQ143" s="30" t="s">
        <v>181</v>
      </c>
      <c r="FR143">
        <v>10</v>
      </c>
      <c r="FS143" s="30" t="s">
        <v>219</v>
      </c>
      <c r="FT143" s="30" t="s">
        <v>181</v>
      </c>
      <c r="FU143">
        <f t="shared" si="66"/>
        <v>0</v>
      </c>
      <c r="FV143">
        <f t="shared" si="67"/>
        <v>0</v>
      </c>
    </row>
    <row r="144" spans="1:178" ht="15.5" x14ac:dyDescent="0.35">
      <c r="A144" s="26">
        <v>2962</v>
      </c>
      <c r="B144" t="s">
        <v>200</v>
      </c>
      <c r="C144" t="s">
        <v>201</v>
      </c>
      <c r="D144" s="28">
        <v>63.405555555555559</v>
      </c>
      <c r="E144" s="28">
        <v>1</v>
      </c>
      <c r="F144">
        <v>62</v>
      </c>
      <c r="G144">
        <v>162</v>
      </c>
      <c r="H144" s="28">
        <f t="shared" si="51"/>
        <v>23.62444749276025</v>
      </c>
      <c r="I144" s="29">
        <f t="shared" si="52"/>
        <v>1.6597060505484003</v>
      </c>
      <c r="J144" s="30">
        <v>3.3</v>
      </c>
      <c r="K144">
        <v>142</v>
      </c>
      <c r="L144" t="s">
        <v>180</v>
      </c>
      <c r="M144" s="29">
        <v>0.79</v>
      </c>
      <c r="N144" s="30">
        <v>2.8</v>
      </c>
      <c r="O144" s="29">
        <v>1.37</v>
      </c>
      <c r="P144">
        <f t="shared" si="53"/>
        <v>1</v>
      </c>
      <c r="Q144">
        <f t="shared" si="53"/>
        <v>2.8</v>
      </c>
      <c r="R144">
        <f t="shared" si="53"/>
        <v>1.37</v>
      </c>
      <c r="S144" s="31">
        <f t="shared" si="50"/>
        <v>14</v>
      </c>
      <c r="T144" t="s">
        <v>184</v>
      </c>
      <c r="U144" t="s">
        <v>181</v>
      </c>
      <c r="V144" t="s">
        <v>182</v>
      </c>
      <c r="W144" t="s">
        <v>181</v>
      </c>
      <c r="X144" t="s">
        <v>184</v>
      </c>
      <c r="Y144" t="s">
        <v>183</v>
      </c>
      <c r="Z144" t="s">
        <v>181</v>
      </c>
      <c r="AA144" t="s">
        <v>184</v>
      </c>
      <c r="AB144" t="s">
        <v>181</v>
      </c>
      <c r="AC144">
        <v>0</v>
      </c>
      <c r="AD144" s="32">
        <v>43189</v>
      </c>
      <c r="AE144">
        <v>352</v>
      </c>
      <c r="AG144">
        <v>0</v>
      </c>
      <c r="AH144" s="27">
        <v>43189</v>
      </c>
      <c r="AI144" s="33">
        <v>352</v>
      </c>
      <c r="AJ144" s="27"/>
      <c r="AK144" t="s">
        <v>644</v>
      </c>
      <c r="AL144" t="s">
        <v>184</v>
      </c>
      <c r="AM144" t="s">
        <v>181</v>
      </c>
      <c r="AN144" t="s">
        <v>184</v>
      </c>
      <c r="AO144" t="s">
        <v>184</v>
      </c>
      <c r="AP144" t="s">
        <v>184</v>
      </c>
      <c r="AQ144" t="s">
        <v>181</v>
      </c>
      <c r="AR144" t="s">
        <v>181</v>
      </c>
      <c r="AS144" t="s">
        <v>181</v>
      </c>
      <c r="AT144" t="s">
        <v>181</v>
      </c>
      <c r="AU144" t="s">
        <v>181</v>
      </c>
      <c r="AV144" t="s">
        <v>181</v>
      </c>
      <c r="AW144" s="27">
        <v>14249</v>
      </c>
      <c r="AX144" s="28">
        <v>78.272222222222226</v>
      </c>
      <c r="AY144" s="36" t="s">
        <v>185</v>
      </c>
      <c r="AZ144" s="36" t="s">
        <v>186</v>
      </c>
      <c r="BA144" s="28" t="s">
        <v>200</v>
      </c>
      <c r="BB144" s="28" t="s">
        <v>187</v>
      </c>
      <c r="BC144" s="28" t="s">
        <v>201</v>
      </c>
      <c r="BD144" s="28" t="s">
        <v>188</v>
      </c>
      <c r="BE144" s="28" t="s">
        <v>189</v>
      </c>
      <c r="BF144" t="s">
        <v>190</v>
      </c>
      <c r="BG144" s="28" t="s">
        <v>181</v>
      </c>
      <c r="BH144" t="s">
        <v>180</v>
      </c>
      <c r="BI144">
        <v>80</v>
      </c>
      <c r="BJ144">
        <v>180</v>
      </c>
      <c r="BK144" s="28">
        <f t="shared" si="54"/>
        <v>24.691358024691358</v>
      </c>
      <c r="BL144" s="29">
        <f t="shared" si="55"/>
        <v>1.9964210222750447</v>
      </c>
      <c r="BM144">
        <v>136</v>
      </c>
      <c r="BN144" s="29">
        <v>0.97</v>
      </c>
      <c r="BO144">
        <v>1</v>
      </c>
      <c r="BP144" t="s">
        <v>181</v>
      </c>
      <c r="BQ144">
        <v>0</v>
      </c>
      <c r="BR144" t="s">
        <v>184</v>
      </c>
      <c r="BS144" t="s">
        <v>191</v>
      </c>
      <c r="BT144">
        <v>10</v>
      </c>
      <c r="BU144">
        <v>10</v>
      </c>
      <c r="BV144" t="s">
        <v>192</v>
      </c>
      <c r="BW144">
        <v>10</v>
      </c>
      <c r="BX144">
        <v>0</v>
      </c>
      <c r="BY144" t="s">
        <v>741</v>
      </c>
      <c r="BZ144" t="s">
        <v>181</v>
      </c>
      <c r="CA144" t="s">
        <v>742</v>
      </c>
      <c r="CB144">
        <v>0</v>
      </c>
      <c r="CC144">
        <v>0</v>
      </c>
      <c r="CD144">
        <f t="shared" si="56"/>
        <v>1096</v>
      </c>
      <c r="CE144">
        <f>SUM((IF(D144&lt;40.1,0,(IF(D144&gt;60,3,1)))),(IF(S144&lt;15.1,0,IF(15&lt;S144&lt;25.1,6,IF(25&lt;S144&lt;35.1,11,16)))),(IF(E144=1,0,5)),(IF(CQ144&lt;601,0,1)),(IF(AX144&lt;40.1,0,(IF(AX144&gt;60,2,1)))))</f>
        <v>5</v>
      </c>
      <c r="CF144">
        <f>(IF(AX144&gt;70,3,0))+(IF(10&lt;AX144&lt;20,-2,0))+(IF(BD144="Cerebrovascular",2,0))+(IF(BN144&gt;1.5,2,0))+(IF(CQ144&lt;360,-3,0))+(IF(D144&gt;70,4,0))+(IF(H144&gt;35,2,0))+(IF(E144=2,9,0))+(IF(E144=3,14,0))+(IF(T144="yes",2,0))+(IF(J144&lt;2,2,0))+(IF(U144="yes",3,0))+(IF(V144="hospital",3,0))+(IF(V144="ICU",6,0))+(IF(S144&gt;29,4,0))+(IF(W144="yes",9,0))+(IF(X144="yes",2,0))+(IF(AA144="yes",5,0))+(IF(AB144="yes",6,0))+(IF(Z144="yes",3,0))</f>
        <v>14</v>
      </c>
      <c r="CG144" s="29">
        <f>EXP((IF(39&lt;AX144&lt;50,0.154,0))+(IF(49&lt;AX144&lt;60,0.274,0))+(IF(59&lt;AX144&lt;70,0.424,0))+(IF(AX144&gt;69,0.501,0))+(IF(BD144="anoxia",0.079,0))+(IF(BD144="Cerebrovascular",0.145,0))+(IF(BD144="other",0.184,0))+(IF(BB144="African",0.176,0))+(IF(BB144="Other",0.126,0))+(IF(AY144="DCD",0.411,0))+(IF(AZ144="other",0.422,0))+(0.066*((170-BJ144)/10)+(IF(BE144="regional",0.105,0.244))+(0.01*(CQ144/60))))</f>
        <v>2.1411291569924873</v>
      </c>
      <c r="CH144">
        <v>58</v>
      </c>
      <c r="CI144">
        <v>5</v>
      </c>
      <c r="CJ144">
        <v>203</v>
      </c>
      <c r="CK144">
        <v>138</v>
      </c>
      <c r="CL144">
        <v>24</v>
      </c>
      <c r="CM144">
        <v>30</v>
      </c>
      <c r="CN144">
        <v>54</v>
      </c>
      <c r="CO144" t="s">
        <v>196</v>
      </c>
      <c r="CP144">
        <v>50</v>
      </c>
      <c r="CQ144" s="28">
        <f t="shared" si="69"/>
        <v>458</v>
      </c>
      <c r="CR144">
        <f t="shared" si="57"/>
        <v>54</v>
      </c>
      <c r="CS144">
        <f t="shared" si="58"/>
        <v>112</v>
      </c>
      <c r="CT144">
        <f t="shared" si="59"/>
        <v>512</v>
      </c>
      <c r="CU144">
        <v>13000</v>
      </c>
      <c r="CV144">
        <v>12500</v>
      </c>
      <c r="CW144">
        <v>7500</v>
      </c>
      <c r="CX144">
        <v>1250</v>
      </c>
      <c r="CY144">
        <v>563</v>
      </c>
      <c r="CZ144">
        <v>4.4000000000000004</v>
      </c>
      <c r="DA144">
        <v>61</v>
      </c>
      <c r="DB144" s="26">
        <v>59</v>
      </c>
      <c r="DC144" s="26">
        <v>60</v>
      </c>
      <c r="DD144" s="28">
        <f t="shared" si="60"/>
        <v>-1.6949152542372872</v>
      </c>
      <c r="DF144" t="str">
        <f t="shared" si="61"/>
        <v>no</v>
      </c>
      <c r="DG144" t="s">
        <v>743</v>
      </c>
      <c r="DH144">
        <v>21.8</v>
      </c>
      <c r="DI144">
        <v>22.9</v>
      </c>
      <c r="DJ144">
        <v>2.9</v>
      </c>
      <c r="DK144">
        <v>10.9</v>
      </c>
      <c r="DL144" t="s">
        <v>197</v>
      </c>
      <c r="DM144" t="s">
        <v>197</v>
      </c>
      <c r="DN144" t="s">
        <v>197</v>
      </c>
      <c r="DO144">
        <v>1510</v>
      </c>
      <c r="DP144" s="29">
        <f>((DO144/1000)*100)/F144</f>
        <v>2.435483870967742</v>
      </c>
      <c r="DQ144">
        <v>1808</v>
      </c>
      <c r="DR144">
        <v>424</v>
      </c>
      <c r="DS144">
        <v>24</v>
      </c>
      <c r="DT144">
        <v>1.5</v>
      </c>
      <c r="DU144" s="41">
        <v>1.82</v>
      </c>
      <c r="DV144" s="41">
        <v>1.82</v>
      </c>
      <c r="DW144" t="str">
        <f t="shared" si="62"/>
        <v>yes</v>
      </c>
      <c r="DX144" s="26" t="s">
        <v>192</v>
      </c>
      <c r="DY144" t="str">
        <f>IF(OR(DV144&gt;M144*2.9, DV144 &gt; 3.9, FD144="yes"), "3", IF(DV144&gt;M144*1.9, "2", IF(OR(DV144&gt;M144*1.4, DV144&gt;(M144+0.2)), "1", "no")))</f>
        <v>2</v>
      </c>
      <c r="DZ144" t="s">
        <v>181</v>
      </c>
      <c r="EA144" t="s">
        <v>197</v>
      </c>
      <c r="EB144" t="s">
        <v>184</v>
      </c>
      <c r="EC144">
        <v>1000</v>
      </c>
      <c r="ED144" t="s">
        <v>198</v>
      </c>
      <c r="EE144">
        <v>6.1</v>
      </c>
      <c r="EF144">
        <v>8.1</v>
      </c>
      <c r="EG144">
        <v>5.4</v>
      </c>
      <c r="EH144">
        <v>5.3</v>
      </c>
      <c r="EI144">
        <v>4.2</v>
      </c>
      <c r="EJ144">
        <v>2.1</v>
      </c>
      <c r="EK144">
        <v>3.8</v>
      </c>
      <c r="EL144">
        <v>7.2</v>
      </c>
      <c r="EM144">
        <v>6</v>
      </c>
      <c r="EN144">
        <v>6.5</v>
      </c>
      <c r="EO144">
        <v>6.2</v>
      </c>
      <c r="EP144">
        <v>7.3</v>
      </c>
      <c r="EQ144">
        <v>8.8000000000000007</v>
      </c>
      <c r="ER144">
        <v>7.6</v>
      </c>
      <c r="ES144" s="30">
        <f t="shared" si="63"/>
        <v>5</v>
      </c>
      <c r="ET144" s="30">
        <f t="shared" si="64"/>
        <v>5.4700000000000006</v>
      </c>
      <c r="EU144" s="30">
        <f t="shared" si="65"/>
        <v>6.0428571428571427</v>
      </c>
      <c r="EV144" s="30" t="s">
        <v>181</v>
      </c>
      <c r="EW144" t="s">
        <v>197</v>
      </c>
      <c r="EX144" t="s">
        <v>197</v>
      </c>
      <c r="EY144" s="30" t="s">
        <v>197</v>
      </c>
      <c r="EZ144" s="30" t="s">
        <v>184</v>
      </c>
      <c r="FA144" s="30" t="s">
        <v>181</v>
      </c>
      <c r="FB144" s="34" t="s">
        <v>237</v>
      </c>
      <c r="FC144" s="30" t="s">
        <v>181</v>
      </c>
      <c r="FD144" s="30" t="s">
        <v>181</v>
      </c>
      <c r="FE144" s="26" t="s">
        <v>744</v>
      </c>
      <c r="FF144">
        <v>7</v>
      </c>
      <c r="FG144" s="30" t="s">
        <v>184</v>
      </c>
      <c r="FH144">
        <v>2</v>
      </c>
      <c r="FI144">
        <v>10</v>
      </c>
      <c r="FJ144" s="30" t="s">
        <v>184</v>
      </c>
      <c r="FK144" s="30" t="s">
        <v>184</v>
      </c>
      <c r="FL144" s="30" t="s">
        <v>181</v>
      </c>
      <c r="FM144" s="30" t="s">
        <v>745</v>
      </c>
      <c r="FN144" s="30" t="s">
        <v>181</v>
      </c>
      <c r="FO144" s="30" t="s">
        <v>181</v>
      </c>
      <c r="FP144" s="30" t="s">
        <v>181</v>
      </c>
      <c r="FQ144" s="30" t="s">
        <v>184</v>
      </c>
      <c r="FR144">
        <v>30</v>
      </c>
      <c r="FS144" s="26" t="s">
        <v>746</v>
      </c>
      <c r="FT144" s="30" t="s">
        <v>181</v>
      </c>
      <c r="FU144">
        <f t="shared" si="66"/>
        <v>1</v>
      </c>
      <c r="FV144">
        <f t="shared" si="67"/>
        <v>1</v>
      </c>
    </row>
    <row r="145" spans="1:179" ht="15.5" x14ac:dyDescent="0.35">
      <c r="A145" s="26">
        <v>2963</v>
      </c>
      <c r="B145" t="s">
        <v>200</v>
      </c>
      <c r="C145" t="s">
        <v>179</v>
      </c>
      <c r="D145" s="28">
        <v>48.633333333333333</v>
      </c>
      <c r="E145" s="28">
        <v>1</v>
      </c>
      <c r="F145">
        <v>86</v>
      </c>
      <c r="G145">
        <v>175</v>
      </c>
      <c r="H145" s="28">
        <f t="shared" si="51"/>
        <v>28.081632653061224</v>
      </c>
      <c r="I145" s="29">
        <f t="shared" si="52"/>
        <v>2.01711542622437</v>
      </c>
      <c r="J145" s="30">
        <v>2.5</v>
      </c>
      <c r="K145">
        <v>130</v>
      </c>
      <c r="L145" t="s">
        <v>180</v>
      </c>
      <c r="M145" s="29">
        <v>2.0699999999999998</v>
      </c>
      <c r="N145" s="30">
        <v>2.9</v>
      </c>
      <c r="O145" s="29">
        <v>2.36</v>
      </c>
      <c r="P145">
        <f t="shared" si="53"/>
        <v>2.0699999999999998</v>
      </c>
      <c r="Q145">
        <f t="shared" si="53"/>
        <v>2.9</v>
      </c>
      <c r="R145">
        <f t="shared" si="53"/>
        <v>2.36</v>
      </c>
      <c r="S145" s="31">
        <f t="shared" si="50"/>
        <v>27</v>
      </c>
      <c r="T145" t="s">
        <v>181</v>
      </c>
      <c r="U145" t="s">
        <v>181</v>
      </c>
      <c r="V145" t="s">
        <v>182</v>
      </c>
      <c r="W145" t="s">
        <v>181</v>
      </c>
      <c r="X145" t="s">
        <v>184</v>
      </c>
      <c r="Y145" t="s">
        <v>183</v>
      </c>
      <c r="Z145" t="s">
        <v>184</v>
      </c>
      <c r="AA145" t="s">
        <v>181</v>
      </c>
      <c r="AB145" t="s">
        <v>181</v>
      </c>
      <c r="AC145">
        <v>0</v>
      </c>
      <c r="AD145" s="27">
        <v>43231</v>
      </c>
      <c r="AE145">
        <v>393</v>
      </c>
      <c r="AG145">
        <v>0</v>
      </c>
      <c r="AH145" s="27">
        <v>43231</v>
      </c>
      <c r="AI145" s="33">
        <v>393</v>
      </c>
      <c r="AJ145" s="27"/>
      <c r="AK145" t="s">
        <v>340</v>
      </c>
      <c r="AL145" t="s">
        <v>181</v>
      </c>
      <c r="AM145" t="s">
        <v>184</v>
      </c>
      <c r="AN145" t="s">
        <v>181</v>
      </c>
      <c r="AO145" t="s">
        <v>181</v>
      </c>
      <c r="AP145" t="s">
        <v>184</v>
      </c>
      <c r="AQ145" t="s">
        <v>181</v>
      </c>
      <c r="AR145" t="s">
        <v>181</v>
      </c>
      <c r="AS145" t="s">
        <v>181</v>
      </c>
      <c r="AT145" t="s">
        <v>181</v>
      </c>
      <c r="AU145" t="s">
        <v>181</v>
      </c>
      <c r="AV145" t="s">
        <v>181</v>
      </c>
      <c r="AW145" s="27">
        <v>22392</v>
      </c>
      <c r="AX145" s="28">
        <v>55.977777777777774</v>
      </c>
      <c r="AY145" s="36" t="s">
        <v>185</v>
      </c>
      <c r="AZ145" s="36" t="s">
        <v>186</v>
      </c>
      <c r="BA145" s="28" t="s">
        <v>200</v>
      </c>
      <c r="BB145" s="28" t="s">
        <v>187</v>
      </c>
      <c r="BC145" t="s">
        <v>179</v>
      </c>
      <c r="BD145" s="28" t="s">
        <v>188</v>
      </c>
      <c r="BE145" s="28" t="s">
        <v>189</v>
      </c>
      <c r="BF145" t="s">
        <v>190</v>
      </c>
      <c r="BG145" s="28" t="s">
        <v>181</v>
      </c>
      <c r="BH145" t="s">
        <v>180</v>
      </c>
      <c r="BI145">
        <v>111</v>
      </c>
      <c r="BJ145">
        <v>185</v>
      </c>
      <c r="BK145" s="28">
        <f t="shared" si="54"/>
        <v>32.432432432432435</v>
      </c>
      <c r="BL145" s="29">
        <f t="shared" si="55"/>
        <v>2.3406048075944343</v>
      </c>
      <c r="BM145">
        <v>162</v>
      </c>
      <c r="BN145" s="29">
        <v>1</v>
      </c>
      <c r="BO145">
        <v>5</v>
      </c>
      <c r="BP145" t="s">
        <v>181</v>
      </c>
      <c r="BQ145">
        <v>0</v>
      </c>
      <c r="BR145" t="s">
        <v>184</v>
      </c>
      <c r="BS145" t="s">
        <v>191</v>
      </c>
      <c r="BT145">
        <v>0</v>
      </c>
      <c r="BU145">
        <v>0</v>
      </c>
      <c r="BV145" t="s">
        <v>192</v>
      </c>
      <c r="BW145">
        <v>5</v>
      </c>
      <c r="BX145">
        <v>0</v>
      </c>
      <c r="BY145" t="s">
        <v>747</v>
      </c>
      <c r="BZ145" t="s">
        <v>748</v>
      </c>
      <c r="CA145" t="s">
        <v>749</v>
      </c>
      <c r="CB145">
        <v>0</v>
      </c>
      <c r="CC145">
        <v>0</v>
      </c>
      <c r="CD145">
        <f t="shared" si="56"/>
        <v>1511</v>
      </c>
      <c r="CE145">
        <f>SUM((IF(D145&lt;40.1,0,(IF(D145&gt;60,3,1)))),(IF(S145&lt;15.1,0,IF(15&lt;S145&lt;25.1,6,IF(25&lt;S145&lt;35.1,11,16)))),(IF(E145=1,0,5)),(IF(CQ145&lt;601,0,1)),(IF(AX145&lt;40.1,0,(IF(AX145&gt;60,2,1)))))</f>
        <v>18</v>
      </c>
      <c r="CF145">
        <f>(IF(AX145&gt;70,3,0))+(IF(10&lt;AX145&lt;20,-2,0))+(IF(BD145="Cerebrovascular",2,0))+(IF(BN145&gt;1.5,2,0))+(IF(CQ145&lt;360,-3,0))+(IF(D145&gt;70,4,0))+(IF(H145&gt;35,2,0))+(IF(E145=2,9,0))+(IF(E145=3,14,0))+(IF(T145="yes",2,0))+(IF(J145&lt;2,2,0))+(IF(U145="yes",3,0))+(IF(V145="hospital",3,0))+(IF(V145="ICU",6,0))+(IF(S145&gt;29,4,0))+(IF(W145="yes",9,0))+(IF(X145="yes",2,0))+(IF(AA145="yes",5,0))+(IF(AB145="yes",6,0))+(IF(Z145="yes",3,0))</f>
        <v>7</v>
      </c>
      <c r="CG145" s="29">
        <f>EXP((IF(39&lt;AX145&lt;50,0.154,0))+(IF(49&lt;AX145&lt;60,0.274,0))+(IF(59&lt;AX145&lt;70,0.424,0))+(IF(AX145&gt;69,0.501,0))+(IF(BD145="anoxia",0.079,0))+(IF(BD145="Cerebrovascular",0.145,0))+(IF(BD145="other",0.184,0))+(IF(BB145="African",0.176,0))+(IF(BB145="Other",0.126,0))+(IF(AY145="DCD",0.411,0))+(IF(AZ145="other",0.422,0))+(0.066*((170-BJ145)/10)+(IF(BE145="regional",0.105,0.244))+(0.01*(CQ145/60))))</f>
        <v>1.2519053448522215</v>
      </c>
      <c r="CH145">
        <v>36</v>
      </c>
      <c r="CI145">
        <v>15</v>
      </c>
      <c r="CJ145">
        <v>215</v>
      </c>
      <c r="CK145">
        <v>80</v>
      </c>
      <c r="CL145">
        <v>95</v>
      </c>
      <c r="CM145">
        <v>1</v>
      </c>
      <c r="CN145">
        <v>31</v>
      </c>
      <c r="CO145" t="s">
        <v>196</v>
      </c>
      <c r="CP145">
        <v>24</v>
      </c>
      <c r="CQ145" s="28">
        <f t="shared" si="69"/>
        <v>442</v>
      </c>
      <c r="CR145">
        <f t="shared" si="57"/>
        <v>31</v>
      </c>
      <c r="CS145">
        <f t="shared" si="58"/>
        <v>67</v>
      </c>
      <c r="CT145">
        <f t="shared" si="59"/>
        <v>473</v>
      </c>
      <c r="CU145">
        <v>2250</v>
      </c>
      <c r="CV145">
        <v>1500</v>
      </c>
      <c r="CW145">
        <v>4000</v>
      </c>
      <c r="CX145">
        <v>2500</v>
      </c>
      <c r="CY145">
        <v>447</v>
      </c>
      <c r="CZ145">
        <v>1.9</v>
      </c>
      <c r="DA145">
        <v>13</v>
      </c>
      <c r="DB145" s="26">
        <v>83</v>
      </c>
      <c r="DC145" s="26">
        <v>55</v>
      </c>
      <c r="DD145" s="28">
        <f t="shared" si="60"/>
        <v>33.734939759036138</v>
      </c>
      <c r="DF145" t="str">
        <f t="shared" si="61"/>
        <v>yes</v>
      </c>
      <c r="DG145" t="s">
        <v>750</v>
      </c>
      <c r="DH145">
        <v>21.4</v>
      </c>
      <c r="DI145">
        <v>14</v>
      </c>
      <c r="DJ145">
        <v>4.8</v>
      </c>
      <c r="DK145">
        <v>9.3000000000000007</v>
      </c>
      <c r="DL145">
        <v>6.5</v>
      </c>
      <c r="DM145" t="s">
        <v>197</v>
      </c>
      <c r="DN145">
        <v>19.600000000000001</v>
      </c>
      <c r="DO145">
        <v>2640</v>
      </c>
      <c r="DP145" s="29">
        <f>((DO145/1000)*100)/F145</f>
        <v>3.0697674418604652</v>
      </c>
      <c r="DQ145">
        <v>1600</v>
      </c>
      <c r="DR145">
        <v>646</v>
      </c>
      <c r="DS145">
        <v>4.9000000000000004</v>
      </c>
      <c r="DT145">
        <v>1.1299999999999999</v>
      </c>
      <c r="DU145" s="41">
        <v>1.91</v>
      </c>
      <c r="DV145" s="41">
        <v>1.91</v>
      </c>
      <c r="DW145" t="str">
        <f t="shared" si="62"/>
        <v>no</v>
      </c>
      <c r="DX145" t="str">
        <f>IF(OR(DQ145&gt;1999,DR145&gt;1999),IF(OR(DQ145&gt;2999,DR145&gt;2999),IF(OR(DS145&gt;9.9,DT145&gt;1.6),"severe","moderate"),"mild"),"no")</f>
        <v>no</v>
      </c>
      <c r="DY145" t="str">
        <f>IF(OR(DV145&gt;M145*2.9, DV145 &gt; 3.9, FD145="yes"), "3", IF(DV145&gt;M145*1.9, "2", IF(OR(DV145&gt;M145*1.4, DV145&gt;(M145+0.2)), "1", "no")))</f>
        <v>no</v>
      </c>
      <c r="DZ145" t="s">
        <v>181</v>
      </c>
      <c r="EA145" t="s">
        <v>197</v>
      </c>
      <c r="EB145" t="s">
        <v>184</v>
      </c>
      <c r="EC145">
        <v>1000</v>
      </c>
      <c r="ED145" t="s">
        <v>198</v>
      </c>
      <c r="EE145" t="b">
        <v>0</v>
      </c>
      <c r="EF145" t="b">
        <v>0</v>
      </c>
      <c r="EG145">
        <v>1</v>
      </c>
      <c r="EH145">
        <v>4.3</v>
      </c>
      <c r="EI145">
        <v>6.1</v>
      </c>
      <c r="EJ145">
        <v>5.7</v>
      </c>
      <c r="EK145">
        <v>4.0999999999999996</v>
      </c>
      <c r="EL145">
        <v>3.9</v>
      </c>
      <c r="EM145">
        <v>4.8</v>
      </c>
      <c r="EN145" t="b">
        <v>0</v>
      </c>
      <c r="EO145" t="b">
        <v>0</v>
      </c>
      <c r="EP145" t="b">
        <v>0</v>
      </c>
      <c r="EQ145" t="b">
        <v>0</v>
      </c>
      <c r="ER145" t="b">
        <v>0</v>
      </c>
      <c r="ES145" s="30">
        <f t="shared" si="63"/>
        <v>4.2399999999999993</v>
      </c>
      <c r="ET145" s="30">
        <f t="shared" si="64"/>
        <v>4.2714285714285705</v>
      </c>
      <c r="EU145" s="30">
        <f t="shared" si="65"/>
        <v>4.2714285714285705</v>
      </c>
      <c r="EV145" s="30" t="s">
        <v>181</v>
      </c>
      <c r="EW145" t="s">
        <v>197</v>
      </c>
      <c r="EX145" t="s">
        <v>197</v>
      </c>
      <c r="EY145" s="30" t="s">
        <v>181</v>
      </c>
      <c r="EZ145" s="30" t="s">
        <v>181</v>
      </c>
      <c r="FA145" s="30" t="s">
        <v>181</v>
      </c>
      <c r="FB145" s="34">
        <v>1</v>
      </c>
      <c r="FC145" s="30" t="s">
        <v>181</v>
      </c>
      <c r="FD145" s="30" t="s">
        <v>181</v>
      </c>
      <c r="FE145" s="30" t="s">
        <v>181</v>
      </c>
      <c r="FF145">
        <v>2</v>
      </c>
      <c r="FG145" s="30" t="s">
        <v>181</v>
      </c>
      <c r="FH145" s="30" t="s">
        <v>197</v>
      </c>
      <c r="FI145" s="30" t="s">
        <v>197</v>
      </c>
      <c r="FJ145" s="30" t="s">
        <v>181</v>
      </c>
      <c r="FK145" s="30" t="s">
        <v>181</v>
      </c>
      <c r="FL145" s="30" t="s">
        <v>181</v>
      </c>
      <c r="FM145" s="30" t="s">
        <v>181</v>
      </c>
      <c r="FN145" s="30" t="s">
        <v>181</v>
      </c>
      <c r="FO145" s="30" t="s">
        <v>181</v>
      </c>
      <c r="FP145" s="30" t="s">
        <v>181</v>
      </c>
      <c r="FQ145" s="30" t="s">
        <v>181</v>
      </c>
      <c r="FR145">
        <v>12</v>
      </c>
      <c r="FS145" s="30" t="s">
        <v>199</v>
      </c>
      <c r="FT145" s="30" t="s">
        <v>181</v>
      </c>
      <c r="FU145">
        <f t="shared" si="66"/>
        <v>0</v>
      </c>
      <c r="FV145">
        <f t="shared" si="67"/>
        <v>0</v>
      </c>
    </row>
    <row r="146" spans="1:179" ht="15.5" x14ac:dyDescent="0.35">
      <c r="A146" s="26">
        <v>2964</v>
      </c>
      <c r="B146" t="s">
        <v>200</v>
      </c>
      <c r="C146" t="s">
        <v>179</v>
      </c>
      <c r="D146" s="28">
        <v>65.724999999999994</v>
      </c>
      <c r="E146" s="28">
        <v>1</v>
      </c>
      <c r="F146">
        <v>90</v>
      </c>
      <c r="G146">
        <v>188</v>
      </c>
      <c r="H146" s="28">
        <f t="shared" si="51"/>
        <v>25.464010864644635</v>
      </c>
      <c r="I146" s="29">
        <f t="shared" si="52"/>
        <v>2.1661265768996412</v>
      </c>
      <c r="J146" s="30">
        <v>3.7</v>
      </c>
      <c r="K146">
        <v>140</v>
      </c>
      <c r="L146" t="s">
        <v>180</v>
      </c>
      <c r="M146" s="29">
        <v>0.89</v>
      </c>
      <c r="N146" s="30">
        <v>1.1000000000000001</v>
      </c>
      <c r="O146" s="29">
        <v>1.65</v>
      </c>
      <c r="P146">
        <f t="shared" si="53"/>
        <v>1</v>
      </c>
      <c r="Q146">
        <f t="shared" si="53"/>
        <v>1.1000000000000001</v>
      </c>
      <c r="R146">
        <f t="shared" si="53"/>
        <v>1.65</v>
      </c>
      <c r="S146" s="31">
        <f t="shared" si="50"/>
        <v>12</v>
      </c>
      <c r="T146" t="s">
        <v>184</v>
      </c>
      <c r="U146" t="s">
        <v>181</v>
      </c>
      <c r="V146" t="s">
        <v>182</v>
      </c>
      <c r="W146" t="s">
        <v>181</v>
      </c>
      <c r="X146" t="s">
        <v>181</v>
      </c>
      <c r="Y146" t="s">
        <v>183</v>
      </c>
      <c r="Z146" t="s">
        <v>181</v>
      </c>
      <c r="AA146" t="s">
        <v>181</v>
      </c>
      <c r="AB146" t="s">
        <v>181</v>
      </c>
      <c r="AC146">
        <v>0</v>
      </c>
      <c r="AD146" s="27">
        <v>43217</v>
      </c>
      <c r="AE146">
        <v>367</v>
      </c>
      <c r="AG146">
        <v>0</v>
      </c>
      <c r="AH146" s="27">
        <v>43217</v>
      </c>
      <c r="AI146" s="33">
        <v>367</v>
      </c>
      <c r="AJ146" s="27"/>
      <c r="AK146" t="s">
        <v>233</v>
      </c>
      <c r="AL146" t="s">
        <v>184</v>
      </c>
      <c r="AM146" t="s">
        <v>184</v>
      </c>
      <c r="AN146" t="s">
        <v>181</v>
      </c>
      <c r="AO146" t="s">
        <v>181</v>
      </c>
      <c r="AP146" t="s">
        <v>181</v>
      </c>
      <c r="AQ146" t="s">
        <v>181</v>
      </c>
      <c r="AR146" t="s">
        <v>181</v>
      </c>
      <c r="AS146" t="s">
        <v>181</v>
      </c>
      <c r="AT146" t="s">
        <v>181</v>
      </c>
      <c r="AU146" t="s">
        <v>181</v>
      </c>
      <c r="AV146" t="s">
        <v>181</v>
      </c>
      <c r="AW146" s="27">
        <v>11825</v>
      </c>
      <c r="AX146" s="28">
        <v>84.941666666666663</v>
      </c>
      <c r="AY146" s="36" t="s">
        <v>185</v>
      </c>
      <c r="AZ146" s="36" t="s">
        <v>186</v>
      </c>
      <c r="BA146" s="28" t="s">
        <v>200</v>
      </c>
      <c r="BB146" s="28" t="s">
        <v>187</v>
      </c>
      <c r="BC146" t="s">
        <v>179</v>
      </c>
      <c r="BD146" s="28" t="s">
        <v>188</v>
      </c>
      <c r="BE146" s="28" t="s">
        <v>189</v>
      </c>
      <c r="BF146" t="s">
        <v>190</v>
      </c>
      <c r="BG146" s="28" t="s">
        <v>181</v>
      </c>
      <c r="BH146" t="s">
        <v>180</v>
      </c>
      <c r="BI146">
        <v>90</v>
      </c>
      <c r="BJ146">
        <v>170</v>
      </c>
      <c r="BK146" s="28">
        <f t="shared" si="54"/>
        <v>31.141868512110726</v>
      </c>
      <c r="BL146" s="29">
        <f t="shared" si="55"/>
        <v>2.0137004085140076</v>
      </c>
      <c r="BM146">
        <v>151</v>
      </c>
      <c r="BN146" s="29">
        <v>4.4000000000000004</v>
      </c>
      <c r="BO146">
        <v>3</v>
      </c>
      <c r="BP146" t="s">
        <v>181</v>
      </c>
      <c r="BQ146">
        <v>0</v>
      </c>
      <c r="BR146" t="s">
        <v>184</v>
      </c>
      <c r="BS146" t="s">
        <v>249</v>
      </c>
      <c r="BT146">
        <v>5</v>
      </c>
      <c r="BU146">
        <v>20</v>
      </c>
      <c r="BV146" t="s">
        <v>192</v>
      </c>
      <c r="BW146">
        <v>5</v>
      </c>
      <c r="BX146">
        <v>0</v>
      </c>
      <c r="BY146" t="s">
        <v>751</v>
      </c>
      <c r="BZ146" t="s">
        <v>752</v>
      </c>
      <c r="CA146" t="s">
        <v>205</v>
      </c>
      <c r="CB146">
        <v>0</v>
      </c>
      <c r="CC146">
        <v>0</v>
      </c>
      <c r="CD146">
        <f t="shared" si="56"/>
        <v>1019</v>
      </c>
      <c r="CE146">
        <f>SUM((IF(D146&lt;40.1,0,(IF(D146&gt;60,3,1)))),(IF(S146&lt;15.1,0,IF(15&lt;S146&lt;25.1,6,IF(25&lt;S146&lt;35.1,11,16)))),(IF(E146=1,0,5)),(IF(CQ146&lt;601,0,1)),(IF(AX146&lt;40.1,0,(IF(AX146&gt;60,2,1)))))</f>
        <v>5</v>
      </c>
      <c r="CF146">
        <f>(IF(AX146&gt;70,3,0))+(IF(10&lt;AX146&lt;20,-2,0))+(IF(BD146="Cerebrovascular",2,0))+(IF(BN146&gt;1.5,2,0))+(IF(CQ146&lt;360,-3,0))+(IF(D146&gt;70,4,0))+(IF(H146&gt;35,2,0))+(IF(E146=2,9,0))+(IF(E146=3,14,0))+(IF(T146="yes",2,0))+(IF(J146&lt;2,2,0))+(IF(U146="yes",3,0))+(IF(V146="hospital",3,0))+(IF(V146="ICU",6,0))+(IF(S146&gt;29,4,0))+(IF(W146="yes",9,0))+(IF(X146="yes",2,0))+(IF(AA146="yes",5,0))+(IF(AB146="yes",6,0))+(IF(Z146="yes",3,0))</f>
        <v>6</v>
      </c>
      <c r="CG146" s="29">
        <f>EXP((IF(39&lt;AX146&lt;50,0.154,0))+(IF(49&lt;AX146&lt;60,0.274,0))+(IF(59&lt;AX146&lt;70,0.424,0))+(IF(AX146&gt;69,0.501,0))+(IF(BD146="anoxia",0.079,0))+(IF(BD146="Cerebrovascular",0.145,0))+(IF(BD146="other",0.184,0))+(IF(BB146="African",0.176,0))+(IF(BB146="Other",0.126,0))+(IF(AY146="DCD",0.411,0))+(IF(AZ146="other",0.422,0))+(0.066*((170-BJ146)/10)+(IF(BE146="regional",0.105,0.244))+(0.01*(CQ146/60))))</f>
        <v>2.2404274345675006</v>
      </c>
      <c r="CH146">
        <v>47</v>
      </c>
      <c r="CI146">
        <v>20</v>
      </c>
      <c r="CJ146">
        <v>90</v>
      </c>
      <c r="CK146">
        <v>105</v>
      </c>
      <c r="CL146">
        <v>7</v>
      </c>
      <c r="CM146">
        <v>65</v>
      </c>
      <c r="CN146">
        <v>21</v>
      </c>
      <c r="CO146" t="s">
        <v>196</v>
      </c>
      <c r="CP146">
        <v>24</v>
      </c>
      <c r="CQ146" s="28">
        <f t="shared" si="69"/>
        <v>334</v>
      </c>
      <c r="CR146">
        <f t="shared" si="57"/>
        <v>21</v>
      </c>
      <c r="CS146">
        <f t="shared" si="58"/>
        <v>68</v>
      </c>
      <c r="CT146">
        <f t="shared" si="59"/>
        <v>355</v>
      </c>
      <c r="CU146">
        <v>2500</v>
      </c>
      <c r="CV146">
        <v>2000</v>
      </c>
      <c r="CW146">
        <v>5500</v>
      </c>
      <c r="CX146">
        <v>500</v>
      </c>
      <c r="CY146">
        <v>278</v>
      </c>
      <c r="CZ146">
        <v>1.9</v>
      </c>
      <c r="DA146">
        <v>9</v>
      </c>
      <c r="DB146" s="26">
        <v>68</v>
      </c>
      <c r="DC146" s="26">
        <v>52</v>
      </c>
      <c r="DD146" s="28">
        <f t="shared" si="60"/>
        <v>23.529411764705884</v>
      </c>
      <c r="DF146" t="str">
        <f t="shared" si="61"/>
        <v>no</v>
      </c>
      <c r="DG146" t="s">
        <v>181</v>
      </c>
      <c r="DH146">
        <v>15.3</v>
      </c>
      <c r="DI146">
        <v>13.2</v>
      </c>
      <c r="DJ146">
        <v>3.8</v>
      </c>
      <c r="DK146">
        <v>11</v>
      </c>
      <c r="DL146">
        <v>6</v>
      </c>
      <c r="DM146" t="s">
        <v>197</v>
      </c>
      <c r="DN146" t="s">
        <v>197</v>
      </c>
      <c r="DO146">
        <v>1420</v>
      </c>
      <c r="DP146" s="29">
        <f>((DO146/1000)*100)/F146</f>
        <v>1.5777777777777777</v>
      </c>
      <c r="DQ146">
        <v>716</v>
      </c>
      <c r="DR146">
        <v>668</v>
      </c>
      <c r="DS146">
        <v>2.2000000000000002</v>
      </c>
      <c r="DT146">
        <v>1.1200000000000001</v>
      </c>
      <c r="DU146" s="41">
        <v>2.73</v>
      </c>
      <c r="DV146" s="41">
        <v>2.98</v>
      </c>
      <c r="DW146" t="str">
        <f t="shared" si="62"/>
        <v>no</v>
      </c>
      <c r="DX146" t="str">
        <f>IF(OR(DQ146&gt;1999,DR146&gt;1999),IF(OR(DQ146&gt;2999,DR146&gt;2999),IF(OR(DS146&gt;9.9,DT146&gt;1.6),"severe","moderate"),"mild"),"no")</f>
        <v>no</v>
      </c>
      <c r="DY146" t="str">
        <f>IF(OR(DV146&gt;M146*2.9, DV146 &gt; 3.9, FD146="yes"), "3", IF(DV146&gt;M146*1.9, "2", IF(OR(DV146&gt;M146*1.4, DV146&gt;(M146+0.2)), "1", "no")))</f>
        <v>3</v>
      </c>
      <c r="DZ146" t="s">
        <v>181</v>
      </c>
      <c r="EA146" t="s">
        <v>197</v>
      </c>
      <c r="EB146" t="s">
        <v>184</v>
      </c>
      <c r="EC146">
        <v>1000</v>
      </c>
      <c r="ED146" t="s">
        <v>198</v>
      </c>
      <c r="EE146" t="b">
        <v>0</v>
      </c>
      <c r="EF146">
        <v>20.6</v>
      </c>
      <c r="EG146">
        <v>21.2</v>
      </c>
      <c r="EH146">
        <v>18.3</v>
      </c>
      <c r="EI146">
        <v>11.4</v>
      </c>
      <c r="EJ146">
        <v>8</v>
      </c>
      <c r="EK146">
        <v>4.7</v>
      </c>
      <c r="EL146">
        <v>1.9</v>
      </c>
      <c r="EM146" t="b">
        <v>0</v>
      </c>
      <c r="EN146" t="b">
        <v>0</v>
      </c>
      <c r="EO146" t="b">
        <v>0</v>
      </c>
      <c r="EP146" t="b">
        <v>0</v>
      </c>
      <c r="EQ146" t="b">
        <v>0</v>
      </c>
      <c r="ER146" t="b">
        <v>0</v>
      </c>
      <c r="ES146" s="30">
        <f t="shared" si="63"/>
        <v>14.033333333333333</v>
      </c>
      <c r="ET146" s="30">
        <f t="shared" si="64"/>
        <v>12.3</v>
      </c>
      <c r="EU146" s="30">
        <f t="shared" si="65"/>
        <v>12.3</v>
      </c>
      <c r="EV146" s="30" t="s">
        <v>181</v>
      </c>
      <c r="EW146" t="s">
        <v>197</v>
      </c>
      <c r="EX146" t="s">
        <v>197</v>
      </c>
      <c r="EY146" s="30" t="s">
        <v>197</v>
      </c>
      <c r="EZ146" s="30" t="s">
        <v>181</v>
      </c>
      <c r="FA146" s="30" t="s">
        <v>181</v>
      </c>
      <c r="FB146" s="34">
        <v>2</v>
      </c>
      <c r="FC146" s="30" t="s">
        <v>181</v>
      </c>
      <c r="FD146" s="30" t="s">
        <v>181</v>
      </c>
      <c r="FE146" s="30" t="s">
        <v>753</v>
      </c>
      <c r="FF146">
        <v>2</v>
      </c>
      <c r="FG146" s="30" t="s">
        <v>181</v>
      </c>
      <c r="FH146" s="30" t="s">
        <v>197</v>
      </c>
      <c r="FI146" s="30" t="s">
        <v>197</v>
      </c>
      <c r="FJ146" s="30" t="s">
        <v>181</v>
      </c>
      <c r="FK146" s="30" t="s">
        <v>181</v>
      </c>
      <c r="FL146" s="30" t="s">
        <v>181</v>
      </c>
      <c r="FM146" s="30" t="s">
        <v>181</v>
      </c>
      <c r="FN146" s="30" t="s">
        <v>181</v>
      </c>
      <c r="FO146" s="30" t="s">
        <v>181</v>
      </c>
      <c r="FP146" s="30" t="s">
        <v>181</v>
      </c>
      <c r="FQ146" s="30" t="s">
        <v>181</v>
      </c>
      <c r="FR146">
        <v>9</v>
      </c>
      <c r="FS146" s="30" t="s">
        <v>219</v>
      </c>
      <c r="FT146" s="30" t="s">
        <v>181</v>
      </c>
      <c r="FU146">
        <f t="shared" si="66"/>
        <v>0</v>
      </c>
      <c r="FV146">
        <f t="shared" si="67"/>
        <v>0</v>
      </c>
    </row>
    <row r="147" spans="1:179" ht="15.5" x14ac:dyDescent="0.35">
      <c r="A147" s="26">
        <v>2965</v>
      </c>
      <c r="B147" t="s">
        <v>200</v>
      </c>
      <c r="C147" t="s">
        <v>179</v>
      </c>
      <c r="D147" s="28">
        <v>62.283333333333331</v>
      </c>
      <c r="E147" s="28">
        <v>1</v>
      </c>
      <c r="F147">
        <v>78</v>
      </c>
      <c r="G147">
        <v>175</v>
      </c>
      <c r="H147" s="28">
        <f t="shared" si="51"/>
        <v>25.469387755102041</v>
      </c>
      <c r="I147" s="29">
        <f t="shared" si="52"/>
        <v>1.9351254074926536</v>
      </c>
      <c r="J147" s="30">
        <v>3.5</v>
      </c>
      <c r="K147">
        <v>142</v>
      </c>
      <c r="L147" t="s">
        <v>180</v>
      </c>
      <c r="M147" s="29">
        <v>0.96</v>
      </c>
      <c r="N147" s="30">
        <v>1.4</v>
      </c>
      <c r="O147" s="29">
        <v>1.17</v>
      </c>
      <c r="P147">
        <f t="shared" si="53"/>
        <v>1</v>
      </c>
      <c r="Q147">
        <f t="shared" si="53"/>
        <v>1.4</v>
      </c>
      <c r="R147">
        <f t="shared" si="53"/>
        <v>1.17</v>
      </c>
      <c r="S147" s="31">
        <f t="shared" si="50"/>
        <v>9</v>
      </c>
      <c r="T147" t="s">
        <v>181</v>
      </c>
      <c r="U147" t="s">
        <v>181</v>
      </c>
      <c r="V147" t="s">
        <v>182</v>
      </c>
      <c r="W147" t="s">
        <v>181</v>
      </c>
      <c r="X147" t="s">
        <v>181</v>
      </c>
      <c r="Y147" t="s">
        <v>183</v>
      </c>
      <c r="Z147" t="s">
        <v>184</v>
      </c>
      <c r="AA147" t="s">
        <v>181</v>
      </c>
      <c r="AB147" t="s">
        <v>181</v>
      </c>
      <c r="AC147">
        <v>0</v>
      </c>
      <c r="AD147" s="27">
        <v>43216</v>
      </c>
      <c r="AE147">
        <v>365</v>
      </c>
      <c r="AG147">
        <v>0</v>
      </c>
      <c r="AH147" s="27">
        <v>43216</v>
      </c>
      <c r="AI147" s="33">
        <v>365</v>
      </c>
      <c r="AJ147" s="27"/>
      <c r="AK147" t="s">
        <v>273</v>
      </c>
      <c r="AL147" t="s">
        <v>184</v>
      </c>
      <c r="AM147" t="s">
        <v>181</v>
      </c>
      <c r="AN147" t="s">
        <v>181</v>
      </c>
      <c r="AO147" t="s">
        <v>181</v>
      </c>
      <c r="AP147" t="s">
        <v>181</v>
      </c>
      <c r="AQ147" t="s">
        <v>181</v>
      </c>
      <c r="AR147" t="s">
        <v>184</v>
      </c>
      <c r="AS147" t="s">
        <v>181</v>
      </c>
      <c r="AT147" t="s">
        <v>181</v>
      </c>
      <c r="AU147" t="s">
        <v>181</v>
      </c>
      <c r="AV147" t="s">
        <v>181</v>
      </c>
      <c r="AW147" s="27">
        <v>24404</v>
      </c>
      <c r="AX147" s="28">
        <v>50.505555555555553</v>
      </c>
      <c r="AY147" s="36" t="s">
        <v>185</v>
      </c>
      <c r="AZ147" s="36" t="s">
        <v>186</v>
      </c>
      <c r="BA147" s="28" t="s">
        <v>200</v>
      </c>
      <c r="BB147" s="28" t="s">
        <v>187</v>
      </c>
      <c r="BC147" t="s">
        <v>179</v>
      </c>
      <c r="BD147" s="28" t="s">
        <v>276</v>
      </c>
      <c r="BE147" s="28" t="s">
        <v>189</v>
      </c>
      <c r="BF147" t="s">
        <v>190</v>
      </c>
      <c r="BG147" s="28" t="s">
        <v>181</v>
      </c>
      <c r="BH147" t="s">
        <v>180</v>
      </c>
      <c r="BI147">
        <v>96</v>
      </c>
      <c r="BJ147">
        <v>177</v>
      </c>
      <c r="BK147" s="28">
        <f t="shared" si="54"/>
        <v>30.642535669826678</v>
      </c>
      <c r="BL147" s="29">
        <f t="shared" si="55"/>
        <v>2.1311411544242422</v>
      </c>
      <c r="BM147">
        <v>163</v>
      </c>
      <c r="BN147" s="29">
        <v>2.37</v>
      </c>
      <c r="BO147">
        <v>10</v>
      </c>
      <c r="BP147" t="s">
        <v>184</v>
      </c>
      <c r="BQ147">
        <v>60</v>
      </c>
      <c r="BR147" t="s">
        <v>184</v>
      </c>
      <c r="BS147" t="s">
        <v>191</v>
      </c>
      <c r="BT147">
        <v>0</v>
      </c>
      <c r="BU147">
        <v>0</v>
      </c>
      <c r="BV147" t="s">
        <v>192</v>
      </c>
      <c r="BW147">
        <v>5</v>
      </c>
      <c r="BX147">
        <v>0</v>
      </c>
      <c r="BY147" t="s">
        <v>754</v>
      </c>
      <c r="BZ147" t="s">
        <v>755</v>
      </c>
      <c r="CA147" t="s">
        <v>732</v>
      </c>
      <c r="CB147">
        <v>0</v>
      </c>
      <c r="CC147">
        <v>0</v>
      </c>
      <c r="CD147">
        <f t="shared" si="56"/>
        <v>455</v>
      </c>
      <c r="CE147">
        <f>SUM((IF(D147&lt;40.1,0,(IF(D147&gt;60,3,1)))),(IF(S147&lt;15.1,0,IF(15&lt;S147&lt;25.1,6,IF(25&lt;S147&lt;35.1,11,16)))),(IF(E147=1,0,5)),(IF(CQ147&lt;601,0,1)),(IF(AX147&lt;40.1,0,(IF(AX147&gt;60,2,1)))))</f>
        <v>4</v>
      </c>
      <c r="CF147">
        <f>(IF(AX147&gt;70,3,0))+(IF(10&lt;AX147&lt;20,-2,0))+(IF(BD147="Cerebrovascular",2,0))+(IF(BN147&gt;1.5,2,0))+(IF(CQ147&lt;360,-3,0))+(IF(D147&gt;70,4,0))+(IF(H147&gt;35,2,0))+(IF(E147=2,9,0))+(IF(E147=3,14,0))+(IF(T147="yes",2,0))+(IF(J147&lt;2,2,0))+(IF(U147="yes",3,0))+(IF(V147="hospital",3,0))+(IF(V147="ICU",6,0))+(IF(S147&gt;29,4,0))+(IF(W147="yes",9,0))+(IF(X147="yes",2,0))+(IF(AA147="yes",5,0))+(IF(AB147="yes",6,0))+(IF(Z147="yes",3,0))</f>
        <v>2</v>
      </c>
      <c r="CG147" s="29">
        <f>EXP((IF(39&lt;AX147&lt;50,0.154,0))+(IF(49&lt;AX147&lt;60,0.274,0))+(IF(59&lt;AX147&lt;70,0.424,0))+(IF(AX147&gt;69,0.501,0))+(IF(BD147="anoxia",0.079,0))+(IF(BD147="Cerebrovascular",0.145,0))+(IF(BD147="other",0.184,0))+(IF(BB147="African",0.176,0))+(IF(BB147="Other",0.126,0))+(IF(AY147="DCD",0.411,0))+(IF(AZ147="other",0.422,0))+(0.066*((170-BJ147)/10)+(IF(BE147="regional",0.105,0.244))+(0.01*(CQ147/60))))</f>
        <v>1.2166891197357472</v>
      </c>
      <c r="CH147">
        <v>65</v>
      </c>
      <c r="CI147">
        <v>14</v>
      </c>
      <c r="CJ147">
        <v>64</v>
      </c>
      <c r="CK147">
        <v>92</v>
      </c>
      <c r="CL147">
        <v>88</v>
      </c>
      <c r="CM147">
        <v>27</v>
      </c>
      <c r="CN147">
        <v>25</v>
      </c>
      <c r="CO147" t="s">
        <v>196</v>
      </c>
      <c r="CP147">
        <v>42</v>
      </c>
      <c r="CQ147" s="28">
        <f t="shared" si="69"/>
        <v>350</v>
      </c>
      <c r="CR147">
        <f t="shared" si="57"/>
        <v>25</v>
      </c>
      <c r="CS147">
        <f t="shared" si="58"/>
        <v>90</v>
      </c>
      <c r="CT147">
        <f t="shared" si="59"/>
        <v>375</v>
      </c>
      <c r="CU147">
        <v>4000</v>
      </c>
      <c r="CV147">
        <v>6500</v>
      </c>
      <c r="CW147">
        <v>12500</v>
      </c>
      <c r="CX147">
        <v>2250</v>
      </c>
      <c r="CY147">
        <v>397</v>
      </c>
      <c r="CZ147">
        <v>2.7</v>
      </c>
      <c r="DA147">
        <v>14</v>
      </c>
      <c r="DB147" s="26">
        <v>57</v>
      </c>
      <c r="DC147" s="26">
        <v>47</v>
      </c>
      <c r="DD147" s="28">
        <f t="shared" si="60"/>
        <v>17.543859649122808</v>
      </c>
      <c r="DF147" t="str">
        <f t="shared" si="61"/>
        <v>no</v>
      </c>
      <c r="DG147" t="s">
        <v>756</v>
      </c>
      <c r="DH147">
        <v>13.6</v>
      </c>
      <c r="DI147">
        <v>10</v>
      </c>
      <c r="DJ147">
        <v>2.1</v>
      </c>
      <c r="DK147">
        <v>11.3</v>
      </c>
      <c r="DL147">
        <v>4.0999999999999996</v>
      </c>
      <c r="DM147">
        <v>8</v>
      </c>
      <c r="DN147">
        <v>22.9</v>
      </c>
      <c r="DO147">
        <v>1690</v>
      </c>
      <c r="DP147" s="29">
        <f>((DO147/1000)*100)/F147</f>
        <v>2.1666666666666665</v>
      </c>
      <c r="DQ147">
        <v>1782</v>
      </c>
      <c r="DR147">
        <v>742</v>
      </c>
      <c r="DS147" s="26">
        <v>11</v>
      </c>
      <c r="DT147">
        <v>1.25</v>
      </c>
      <c r="DU147" s="41">
        <v>1.1200000000000001</v>
      </c>
      <c r="DV147" s="41">
        <v>1.44</v>
      </c>
      <c r="DW147" t="str">
        <f t="shared" si="62"/>
        <v>yes</v>
      </c>
      <c r="DX147" s="26" t="s">
        <v>192</v>
      </c>
      <c r="DY147" t="str">
        <f>IF(OR(DV147&gt;M147*2.9, DV147 &gt; 3.9, FD147="yes"), "3", IF(DV147&gt;M147*1.9, "2", IF(OR(DV147&gt;M147*1.4, DV147&gt;(M147+0.2)), "1", "no")))</f>
        <v>1</v>
      </c>
      <c r="DZ147" t="s">
        <v>181</v>
      </c>
      <c r="EA147" t="s">
        <v>197</v>
      </c>
      <c r="EB147" t="s">
        <v>184</v>
      </c>
      <c r="EC147">
        <v>1000</v>
      </c>
      <c r="ED147" t="s">
        <v>198</v>
      </c>
      <c r="EE147" t="b">
        <v>0</v>
      </c>
      <c r="EF147">
        <v>7.4</v>
      </c>
      <c r="EG147">
        <v>13.1</v>
      </c>
      <c r="EH147">
        <v>14.2</v>
      </c>
      <c r="EI147">
        <v>9.1</v>
      </c>
      <c r="EJ147">
        <v>5.5</v>
      </c>
      <c r="EK147">
        <v>4.7</v>
      </c>
      <c r="EL147">
        <v>1.4</v>
      </c>
      <c r="EM147">
        <v>4</v>
      </c>
      <c r="EN147">
        <v>7.9</v>
      </c>
      <c r="EO147">
        <v>6.6</v>
      </c>
      <c r="EP147" t="b">
        <v>0</v>
      </c>
      <c r="EQ147" t="b">
        <v>0</v>
      </c>
      <c r="ER147" t="b">
        <v>0</v>
      </c>
      <c r="ES147" s="30">
        <f t="shared" si="63"/>
        <v>9.0000000000000018</v>
      </c>
      <c r="ET147" s="30">
        <f t="shared" si="64"/>
        <v>7.4777777777777787</v>
      </c>
      <c r="EU147" s="30">
        <f t="shared" si="65"/>
        <v>7.3900000000000006</v>
      </c>
      <c r="EV147" s="30" t="s">
        <v>181</v>
      </c>
      <c r="EW147" t="s">
        <v>197</v>
      </c>
      <c r="EX147" t="s">
        <v>197</v>
      </c>
      <c r="EY147" s="30" t="s">
        <v>197</v>
      </c>
      <c r="EZ147" s="30" t="s">
        <v>181</v>
      </c>
      <c r="FA147" s="30" t="s">
        <v>181</v>
      </c>
      <c r="FB147" s="34">
        <v>2</v>
      </c>
      <c r="FC147" s="30" t="s">
        <v>181</v>
      </c>
      <c r="FD147" s="30" t="s">
        <v>181</v>
      </c>
      <c r="FE147" s="30" t="s">
        <v>757</v>
      </c>
      <c r="FF147">
        <v>6</v>
      </c>
      <c r="FG147" s="30" t="s">
        <v>181</v>
      </c>
      <c r="FH147" s="30" t="s">
        <v>197</v>
      </c>
      <c r="FI147" s="30" t="s">
        <v>197</v>
      </c>
      <c r="FJ147" s="30" t="s">
        <v>181</v>
      </c>
      <c r="FK147" s="30" t="s">
        <v>181</v>
      </c>
      <c r="FL147" s="30" t="s">
        <v>181</v>
      </c>
      <c r="FM147" s="30" t="s">
        <v>181</v>
      </c>
      <c r="FN147" s="30" t="s">
        <v>181</v>
      </c>
      <c r="FO147" s="30" t="s">
        <v>181</v>
      </c>
      <c r="FP147" s="30" t="s">
        <v>181</v>
      </c>
      <c r="FQ147" s="30" t="s">
        <v>181</v>
      </c>
      <c r="FR147">
        <v>16</v>
      </c>
      <c r="FS147" s="30" t="s">
        <v>199</v>
      </c>
      <c r="FT147" s="30" t="s">
        <v>181</v>
      </c>
      <c r="FU147">
        <f t="shared" si="66"/>
        <v>0</v>
      </c>
      <c r="FV147">
        <f t="shared" si="67"/>
        <v>0</v>
      </c>
    </row>
    <row r="148" spans="1:179" ht="15.5" x14ac:dyDescent="0.35">
      <c r="A148" s="26">
        <v>2966</v>
      </c>
      <c r="B148" t="s">
        <v>200</v>
      </c>
      <c r="C148" t="s">
        <v>252</v>
      </c>
      <c r="D148" s="28">
        <v>53.269444444444446</v>
      </c>
      <c r="E148" s="28">
        <v>1</v>
      </c>
      <c r="F148">
        <v>74</v>
      </c>
      <c r="G148">
        <v>173</v>
      </c>
      <c r="H148" s="28">
        <f t="shared" si="51"/>
        <v>24.725182932941294</v>
      </c>
      <c r="I148" s="29">
        <f t="shared" si="52"/>
        <v>1.8766065564138761</v>
      </c>
      <c r="J148" s="30">
        <v>3.6</v>
      </c>
      <c r="K148">
        <v>131</v>
      </c>
      <c r="L148" t="s">
        <v>180</v>
      </c>
      <c r="M148" s="29">
        <v>0.68</v>
      </c>
      <c r="N148" s="30">
        <v>2.2999999999999998</v>
      </c>
      <c r="O148" s="29">
        <v>1.83</v>
      </c>
      <c r="P148">
        <f t="shared" si="53"/>
        <v>1</v>
      </c>
      <c r="Q148">
        <f t="shared" si="53"/>
        <v>2.2999999999999998</v>
      </c>
      <c r="R148">
        <f t="shared" si="53"/>
        <v>1.83</v>
      </c>
      <c r="S148" s="31">
        <f t="shared" si="50"/>
        <v>16</v>
      </c>
      <c r="T148" t="s">
        <v>184</v>
      </c>
      <c r="U148" t="s">
        <v>181</v>
      </c>
      <c r="V148" t="s">
        <v>182</v>
      </c>
      <c r="W148" t="s">
        <v>181</v>
      </c>
      <c r="X148" t="s">
        <v>181</v>
      </c>
      <c r="Y148" t="s">
        <v>183</v>
      </c>
      <c r="Z148" t="s">
        <v>184</v>
      </c>
      <c r="AA148" t="s">
        <v>181</v>
      </c>
      <c r="AB148" t="s">
        <v>181</v>
      </c>
      <c r="AC148">
        <v>0</v>
      </c>
      <c r="AD148" s="27">
        <v>43265</v>
      </c>
      <c r="AE148">
        <v>409</v>
      </c>
      <c r="AG148">
        <v>1</v>
      </c>
      <c r="AH148" s="27">
        <v>42884</v>
      </c>
      <c r="AI148" s="33">
        <v>28</v>
      </c>
      <c r="AJ148" s="27" t="s">
        <v>758</v>
      </c>
      <c r="AK148" t="s">
        <v>253</v>
      </c>
      <c r="AL148" t="s">
        <v>184</v>
      </c>
      <c r="AM148" t="s">
        <v>181</v>
      </c>
      <c r="AN148" t="s">
        <v>181</v>
      </c>
      <c r="AO148" t="s">
        <v>181</v>
      </c>
      <c r="AP148" t="s">
        <v>184</v>
      </c>
      <c r="AQ148" t="s">
        <v>181</v>
      </c>
      <c r="AR148" t="s">
        <v>181</v>
      </c>
      <c r="AS148" t="s">
        <v>181</v>
      </c>
      <c r="AT148" t="s">
        <v>181</v>
      </c>
      <c r="AU148" t="s">
        <v>181</v>
      </c>
      <c r="AV148" t="s">
        <v>181</v>
      </c>
      <c r="AW148" s="27">
        <v>12171</v>
      </c>
      <c r="AX148" s="28">
        <v>84.011111111111106</v>
      </c>
      <c r="AY148" s="36" t="s">
        <v>185</v>
      </c>
      <c r="AZ148" s="36" t="s">
        <v>186</v>
      </c>
      <c r="BA148" s="28" t="s">
        <v>200</v>
      </c>
      <c r="BB148" s="28" t="s">
        <v>187</v>
      </c>
      <c r="BC148" s="28" t="s">
        <v>252</v>
      </c>
      <c r="BD148" s="28" t="s">
        <v>188</v>
      </c>
      <c r="BE148" s="28" t="s">
        <v>189</v>
      </c>
      <c r="BF148" t="s">
        <v>190</v>
      </c>
      <c r="BG148" s="28" t="s">
        <v>181</v>
      </c>
      <c r="BH148" s="28" t="s">
        <v>180</v>
      </c>
      <c r="BI148">
        <v>68</v>
      </c>
      <c r="BJ148">
        <v>170</v>
      </c>
      <c r="BK148" s="28">
        <f t="shared" si="54"/>
        <v>23.529411764705884</v>
      </c>
      <c r="BL148" s="29">
        <f t="shared" si="55"/>
        <v>1.7875495108481982</v>
      </c>
      <c r="BM148">
        <v>164</v>
      </c>
      <c r="BN148" s="29">
        <v>0.9</v>
      </c>
      <c r="BO148">
        <v>4</v>
      </c>
      <c r="BP148" t="s">
        <v>181</v>
      </c>
      <c r="BQ148">
        <v>0</v>
      </c>
      <c r="BR148" t="s">
        <v>184</v>
      </c>
      <c r="BS148" t="s">
        <v>318</v>
      </c>
      <c r="BT148">
        <v>1</v>
      </c>
      <c r="BU148">
        <v>15</v>
      </c>
      <c r="BV148" t="s">
        <v>759</v>
      </c>
      <c r="BW148">
        <v>25</v>
      </c>
      <c r="BX148">
        <v>0</v>
      </c>
      <c r="BY148" t="s">
        <v>760</v>
      </c>
      <c r="BZ148" t="s">
        <v>748</v>
      </c>
      <c r="CA148" t="s">
        <v>761</v>
      </c>
      <c r="CB148">
        <v>0</v>
      </c>
      <c r="CC148">
        <v>0</v>
      </c>
      <c r="CD148">
        <f t="shared" si="56"/>
        <v>1344</v>
      </c>
      <c r="CE148">
        <f>SUM((IF(D148&lt;40.1,0,(IF(D148&gt;60,3,1)))),(IF(S148&lt;15.1,0,IF(15&lt;S148&lt;25.1,6,IF(25&lt;S148&lt;35.1,11,16)))),(IF(E148=1,0,5)),(IF(CQ148&lt;601,0,1)),(IF(AX148&lt;40.1,0,(IF(AX148&gt;60,2,1)))))</f>
        <v>19</v>
      </c>
      <c r="CF148">
        <f>(IF(AX148&gt;70,3,0))+(IF(10&lt;AX148&lt;20,-2,0))+(IF(BD148="Cerebrovascular",2,0))+(IF(BN148&gt;1.5,2,0))+(IF(CQ148&lt;360,-3,0))+(IF(D148&gt;70,4,0))+(IF(H148&gt;35,2,0))+(IF(E148=2,9,0))+(IF(E148=3,14,0))+(IF(T148="yes",2,0))+(IF(J148&lt;2,2,0))+(IF(U148="yes",3,0))+(IF(V148="hospital",3,0))+(IF(V148="ICU",6,0))+(IF(S148&gt;29,4,0))+(IF(W148="yes",9,0))+(IF(X148="yes",2,0))+(IF(AA148="yes",5,0))+(IF(AB148="yes",6,0))+(IF(Z148="yes",3,0))</f>
        <v>10</v>
      </c>
      <c r="CG148" s="29">
        <f>EXP((IF(39&lt;AX148&lt;50,0.154,0))+(IF(49&lt;AX148&lt;60,0.274,0))+(IF(59&lt;AX148&lt;70,0.424,0))+(IF(AX148&gt;69,0.501,0))+(IF(BD148="anoxia",0.079,0))+(IF(BD148="Cerebrovascular",0.145,0))+(IF(BD148="other",0.184,0))+(IF(BB148="African",0.176,0))+(IF(BB148="Other",0.126,0))+(IF(AY148="DCD",0.411,0))+(IF(AZ148="other",0.422,0))+(0.066*((170-BJ148)/10)+(IF(BE148="regional",0.105,0.244))+(0.01*(CQ148/60))))</f>
        <v>2.2818807653293036</v>
      </c>
      <c r="CH148">
        <v>60</v>
      </c>
      <c r="CI148">
        <v>11</v>
      </c>
      <c r="CJ148">
        <v>167</v>
      </c>
      <c r="CK148">
        <v>124</v>
      </c>
      <c r="CL148">
        <v>51</v>
      </c>
      <c r="CM148">
        <v>31</v>
      </c>
      <c r="CN148">
        <v>20</v>
      </c>
      <c r="CO148" t="s">
        <v>196</v>
      </c>
      <c r="CP148">
        <v>32</v>
      </c>
      <c r="CQ148" s="28">
        <f t="shared" si="69"/>
        <v>444</v>
      </c>
      <c r="CR148">
        <f t="shared" si="57"/>
        <v>20</v>
      </c>
      <c r="CS148">
        <f t="shared" si="58"/>
        <v>80</v>
      </c>
      <c r="CT148">
        <f t="shared" si="59"/>
        <v>464</v>
      </c>
      <c r="CU148">
        <v>1250</v>
      </c>
      <c r="CV148">
        <v>1000</v>
      </c>
      <c r="CW148">
        <v>3000</v>
      </c>
      <c r="CX148">
        <v>2250</v>
      </c>
      <c r="CY148">
        <v>333</v>
      </c>
      <c r="CZ148">
        <v>1</v>
      </c>
      <c r="DA148">
        <v>10</v>
      </c>
      <c r="DB148" s="26">
        <v>71</v>
      </c>
      <c r="DC148" s="26">
        <v>58</v>
      </c>
      <c r="DD148" s="28">
        <f t="shared" si="60"/>
        <v>18.309859154929583</v>
      </c>
      <c r="DF148" t="str">
        <f t="shared" si="61"/>
        <v>no</v>
      </c>
      <c r="DG148" t="s">
        <v>762</v>
      </c>
      <c r="DH148">
        <v>18.2</v>
      </c>
      <c r="DI148" t="s">
        <v>197</v>
      </c>
      <c r="DJ148">
        <v>2.4</v>
      </c>
      <c r="DK148">
        <v>9</v>
      </c>
      <c r="DL148">
        <v>6.1</v>
      </c>
      <c r="DM148">
        <v>14.1</v>
      </c>
      <c r="DN148">
        <v>14.3</v>
      </c>
      <c r="DO148">
        <v>1650</v>
      </c>
      <c r="DP148" s="29">
        <f>((DO148/1000)*100)/F148</f>
        <v>2.2297297297297298</v>
      </c>
      <c r="DQ148">
        <v>1731</v>
      </c>
      <c r="DR148">
        <v>643</v>
      </c>
      <c r="DS148" s="26">
        <v>7.4</v>
      </c>
      <c r="DT148">
        <v>1.49</v>
      </c>
      <c r="DU148" s="41">
        <v>1.52</v>
      </c>
      <c r="DV148" s="41">
        <v>1.52</v>
      </c>
      <c r="DW148" t="str">
        <f t="shared" si="62"/>
        <v>no</v>
      </c>
      <c r="DX148" t="str">
        <f t="shared" ref="DX148:DX155" si="70">IF(OR(DQ148&gt;1999,DR148&gt;1999),IF(OR(DQ148&gt;2999,DR148&gt;2999),IF(OR(DS148&gt;9.9,DT148&gt;1.6),"severe","moderate"),"mild"),"no")</f>
        <v>no</v>
      </c>
      <c r="DY148" t="str">
        <f>IF(OR(DV148&gt;M148*2.9, DV148 &gt; 3.9, FD148="yes"), "3", IF(DV148&gt;M148*1.9, "2", IF(OR(DV148&gt;M148*1.4, DV148&gt;(M148+0.2)), "1", "no")))</f>
        <v>2</v>
      </c>
      <c r="DZ148" t="s">
        <v>181</v>
      </c>
      <c r="EA148" t="s">
        <v>197</v>
      </c>
      <c r="EB148" t="s">
        <v>184</v>
      </c>
      <c r="EC148">
        <v>1000</v>
      </c>
      <c r="ED148" t="s">
        <v>198</v>
      </c>
      <c r="EE148" t="b">
        <v>0</v>
      </c>
      <c r="EF148">
        <v>2.1</v>
      </c>
      <c r="EG148">
        <v>2.5</v>
      </c>
      <c r="EH148">
        <v>5.4</v>
      </c>
      <c r="EI148">
        <v>7.5</v>
      </c>
      <c r="EJ148">
        <v>5.4</v>
      </c>
      <c r="EK148">
        <v>3.8</v>
      </c>
      <c r="EL148">
        <v>6.2</v>
      </c>
      <c r="EM148">
        <v>5.9</v>
      </c>
      <c r="EN148">
        <v>5.7</v>
      </c>
      <c r="EO148">
        <v>6.9</v>
      </c>
      <c r="EP148">
        <v>11.5</v>
      </c>
      <c r="EQ148">
        <v>11.9</v>
      </c>
      <c r="ER148" t="b">
        <v>0</v>
      </c>
      <c r="ES148" s="30">
        <f t="shared" si="63"/>
        <v>4.45</v>
      </c>
      <c r="ET148" s="30">
        <f t="shared" si="64"/>
        <v>4.9444444444444446</v>
      </c>
      <c r="EU148" s="30">
        <f t="shared" si="65"/>
        <v>6.2333333333333334</v>
      </c>
      <c r="EV148" s="30" t="s">
        <v>184</v>
      </c>
      <c r="EW148">
        <v>1</v>
      </c>
      <c r="EX148" s="26" t="s">
        <v>184</v>
      </c>
      <c r="EY148" s="30" t="s">
        <v>181</v>
      </c>
      <c r="EZ148" s="30" t="s">
        <v>181</v>
      </c>
      <c r="FA148" s="30" t="s">
        <v>184</v>
      </c>
      <c r="FB148" s="44" t="s">
        <v>217</v>
      </c>
      <c r="FC148" s="38" t="s">
        <v>184</v>
      </c>
      <c r="FD148" s="30" t="s">
        <v>181</v>
      </c>
      <c r="FE148" s="38" t="s">
        <v>763</v>
      </c>
      <c r="FF148">
        <v>4</v>
      </c>
      <c r="FG148" s="30" t="s">
        <v>181</v>
      </c>
      <c r="FH148" s="30" t="s">
        <v>197</v>
      </c>
      <c r="FI148" s="30" t="s">
        <v>197</v>
      </c>
      <c r="FJ148" s="30" t="s">
        <v>181</v>
      </c>
      <c r="FK148" s="30" t="s">
        <v>181</v>
      </c>
      <c r="FL148" s="30" t="s">
        <v>181</v>
      </c>
      <c r="FM148" s="30" t="s">
        <v>181</v>
      </c>
      <c r="FN148" s="30" t="s">
        <v>181</v>
      </c>
      <c r="FO148" s="30" t="s">
        <v>181</v>
      </c>
      <c r="FP148" s="30" t="s">
        <v>181</v>
      </c>
      <c r="FQ148" s="30" t="s">
        <v>181</v>
      </c>
      <c r="FR148">
        <v>29</v>
      </c>
      <c r="FS148" s="30" t="s">
        <v>764</v>
      </c>
      <c r="FT148" s="30" t="s">
        <v>181</v>
      </c>
      <c r="FU148">
        <f t="shared" si="66"/>
        <v>0</v>
      </c>
      <c r="FV148">
        <f t="shared" si="67"/>
        <v>0</v>
      </c>
    </row>
    <row r="149" spans="1:179" ht="15.5" x14ac:dyDescent="0.35">
      <c r="A149" s="26">
        <v>2967</v>
      </c>
      <c r="B149" t="s">
        <v>178</v>
      </c>
      <c r="C149" t="s">
        <v>179</v>
      </c>
      <c r="D149" s="28">
        <v>45.95</v>
      </c>
      <c r="E149" s="28">
        <v>1</v>
      </c>
      <c r="F149">
        <v>50</v>
      </c>
      <c r="G149">
        <v>150</v>
      </c>
      <c r="H149" s="28">
        <f t="shared" si="51"/>
        <v>22.222222222222221</v>
      </c>
      <c r="I149" s="29">
        <f t="shared" si="52"/>
        <v>1.4325003551708724</v>
      </c>
      <c r="J149" s="30">
        <v>4</v>
      </c>
      <c r="K149">
        <v>135</v>
      </c>
      <c r="L149" t="s">
        <v>180</v>
      </c>
      <c r="M149" s="29">
        <v>0.72</v>
      </c>
      <c r="N149" s="30">
        <v>1.5</v>
      </c>
      <c r="O149" s="29">
        <v>1.52</v>
      </c>
      <c r="P149">
        <f t="shared" si="53"/>
        <v>1</v>
      </c>
      <c r="Q149">
        <f t="shared" si="53"/>
        <v>1.5</v>
      </c>
      <c r="R149">
        <f t="shared" si="53"/>
        <v>1.52</v>
      </c>
      <c r="S149" s="31">
        <f t="shared" si="50"/>
        <v>13</v>
      </c>
      <c r="T149" t="s">
        <v>181</v>
      </c>
      <c r="U149" t="s">
        <v>181</v>
      </c>
      <c r="V149" t="s">
        <v>182</v>
      </c>
      <c r="W149" t="s">
        <v>181</v>
      </c>
      <c r="X149" t="s">
        <v>184</v>
      </c>
      <c r="Y149" t="s">
        <v>183</v>
      </c>
      <c r="Z149" t="s">
        <v>184</v>
      </c>
      <c r="AA149" t="s">
        <v>181</v>
      </c>
      <c r="AB149" t="s">
        <v>181</v>
      </c>
      <c r="AC149">
        <v>0</v>
      </c>
      <c r="AD149" s="27">
        <v>43227</v>
      </c>
      <c r="AE149">
        <v>369</v>
      </c>
      <c r="AG149">
        <v>0</v>
      </c>
      <c r="AH149" s="27">
        <v>43227</v>
      </c>
      <c r="AI149" s="33">
        <v>369</v>
      </c>
      <c r="AJ149" s="27"/>
      <c r="AK149" t="s">
        <v>344</v>
      </c>
      <c r="AL149" t="s">
        <v>181</v>
      </c>
      <c r="AM149" t="s">
        <v>181</v>
      </c>
      <c r="AN149" t="s">
        <v>184</v>
      </c>
      <c r="AO149" t="s">
        <v>184</v>
      </c>
      <c r="AP149" t="s">
        <v>181</v>
      </c>
      <c r="AQ149" t="s">
        <v>181</v>
      </c>
      <c r="AR149" t="s">
        <v>181</v>
      </c>
      <c r="AS149" t="s">
        <v>181</v>
      </c>
      <c r="AT149" t="s">
        <v>181</v>
      </c>
      <c r="AU149" t="s">
        <v>181</v>
      </c>
      <c r="AV149" t="s">
        <v>181</v>
      </c>
      <c r="AW149" s="27">
        <v>34115</v>
      </c>
      <c r="AX149" s="28">
        <v>23.93611111111111</v>
      </c>
      <c r="AY149" s="36" t="s">
        <v>185</v>
      </c>
      <c r="AZ149" s="36" t="s">
        <v>186</v>
      </c>
      <c r="BA149" s="28" t="s">
        <v>200</v>
      </c>
      <c r="BB149" s="28" t="s">
        <v>187</v>
      </c>
      <c r="BC149" s="28" t="s">
        <v>179</v>
      </c>
      <c r="BD149" s="28" t="s">
        <v>188</v>
      </c>
      <c r="BE149" s="28" t="s">
        <v>202</v>
      </c>
      <c r="BF149" s="28" t="s">
        <v>180</v>
      </c>
      <c r="BG149" s="28" t="s">
        <v>181</v>
      </c>
      <c r="BH149" s="28" t="s">
        <v>180</v>
      </c>
      <c r="BI149">
        <v>78</v>
      </c>
      <c r="BJ149">
        <v>178</v>
      </c>
      <c r="BK149" s="28">
        <f t="shared" si="54"/>
        <v>24.618103774775911</v>
      </c>
      <c r="BL149" s="29">
        <f t="shared" si="55"/>
        <v>1.9591199696209576</v>
      </c>
      <c r="BM149">
        <v>163</v>
      </c>
      <c r="BN149" s="29">
        <v>0.75</v>
      </c>
      <c r="BO149">
        <v>5</v>
      </c>
      <c r="BP149" t="s">
        <v>181</v>
      </c>
      <c r="BQ149">
        <v>0</v>
      </c>
      <c r="BR149" t="s">
        <v>184</v>
      </c>
      <c r="BS149" t="s">
        <v>191</v>
      </c>
      <c r="BT149">
        <v>1</v>
      </c>
      <c r="BU149">
        <v>1</v>
      </c>
      <c r="BV149" t="s">
        <v>203</v>
      </c>
      <c r="BW149">
        <v>5</v>
      </c>
      <c r="BX149">
        <v>0</v>
      </c>
      <c r="BY149" t="s">
        <v>765</v>
      </c>
      <c r="BZ149" t="s">
        <v>181</v>
      </c>
      <c r="CA149" t="s">
        <v>766</v>
      </c>
      <c r="CB149">
        <v>0</v>
      </c>
      <c r="CC149">
        <v>0</v>
      </c>
      <c r="CD149">
        <f t="shared" si="56"/>
        <v>311</v>
      </c>
      <c r="CE149">
        <f>SUM((IF(D149&lt;40.1,0,(IF(D149&gt;60,3,1)))),(IF(S149&lt;15.1,0,IF(15&lt;S149&lt;25.1,6,IF(25&lt;S149&lt;35.1,11,16)))),(IF(E149=1,0,5)),(IF(CQ149&lt;601,0,1)),(IF(AX149&lt;40.1,0,(IF(AX149&gt;60,2,1)))))</f>
        <v>1</v>
      </c>
      <c r="CF149">
        <f>(IF(AX149&gt;70,3,0))+(IF(10&lt;AX149&lt;20,-2,0))+(IF(BD149="Cerebrovascular",2,0))+(IF(BN149&gt;1.5,2,0))+(IF(CQ149&lt;360,-3,0))+(IF(D149&gt;70,4,0))+(IF(H149&gt;35,2,0))+(IF(E149=2,9,0))+(IF(E149=3,14,0))+(IF(T149="yes",2,0))+(IF(J149&lt;2,2,0))+(IF(U149="yes",3,0))+(IF(V149="hospital",3,0))+(IF(V149="ICU",6,0))+(IF(S149&gt;29,4,0))+(IF(W149="yes",9,0))+(IF(X149="yes",2,0))+(IF(AA149="yes",5,0))+(IF(AB149="yes",6,0))+(IF(Z149="yes",3,0))</f>
        <v>7</v>
      </c>
      <c r="CG149" s="29">
        <f>EXP((IF(39&lt;AX149&lt;50,0.154,0))+(IF(49&lt;AX149&lt;60,0.274,0))+(IF(59&lt;AX149&lt;70,0.424,0))+(IF(AX149&gt;69,0.501,0))+(IF(BD149="anoxia",0.079,0))+(IF(BD149="Cerebrovascular",0.145,0))+(IF(BD149="other",0.184,0))+(IF(BB149="African",0.176,0))+(IF(BB149="Other",0.126,0))+(IF(AY149="DCD",0.411,0))+(IF(AZ149="other",0.422,0))+(0.066*((170-BJ149)/10)+(IF(BE149="regional",0.105,0.244))+(0.01*(CQ149/60))))</f>
        <v>1.5033560866863165</v>
      </c>
      <c r="CH149">
        <v>39</v>
      </c>
      <c r="CI149">
        <v>15</v>
      </c>
      <c r="CJ149">
        <v>255</v>
      </c>
      <c r="CK149">
        <v>105</v>
      </c>
      <c r="CL149">
        <v>5</v>
      </c>
      <c r="CM149">
        <v>10</v>
      </c>
      <c r="CN149">
        <v>24</v>
      </c>
      <c r="CO149" t="s">
        <v>196</v>
      </c>
      <c r="CP149">
        <v>25</v>
      </c>
      <c r="CQ149" s="28">
        <f t="shared" si="69"/>
        <v>429</v>
      </c>
      <c r="CR149">
        <f t="shared" si="57"/>
        <v>24</v>
      </c>
      <c r="CS149">
        <f t="shared" si="58"/>
        <v>63</v>
      </c>
      <c r="CT149">
        <f t="shared" si="59"/>
        <v>453</v>
      </c>
      <c r="CU149">
        <v>3000</v>
      </c>
      <c r="CV149">
        <v>3000</v>
      </c>
      <c r="CW149">
        <v>4350</v>
      </c>
      <c r="CX149">
        <v>1250</v>
      </c>
      <c r="CY149">
        <v>350</v>
      </c>
      <c r="CZ149">
        <v>2.9</v>
      </c>
      <c r="DA149">
        <v>15</v>
      </c>
      <c r="DB149" s="26">
        <v>92</v>
      </c>
      <c r="DC149" s="26">
        <v>82</v>
      </c>
      <c r="DD149" s="28">
        <f t="shared" si="60"/>
        <v>10.869565217391298</v>
      </c>
      <c r="DF149" t="str">
        <f t="shared" si="61"/>
        <v>no</v>
      </c>
      <c r="DG149" t="s">
        <v>181</v>
      </c>
      <c r="DH149" t="s">
        <v>197</v>
      </c>
      <c r="DI149" t="s">
        <v>197</v>
      </c>
      <c r="DJ149">
        <v>3.3</v>
      </c>
      <c r="DK149">
        <v>2.1</v>
      </c>
      <c r="DL149">
        <v>2.6</v>
      </c>
      <c r="DM149">
        <v>10.5</v>
      </c>
      <c r="DN149" t="s">
        <v>197</v>
      </c>
      <c r="DO149">
        <v>1530</v>
      </c>
      <c r="DP149" s="29">
        <f>((DO149/1000)*100)/F149</f>
        <v>3.06</v>
      </c>
      <c r="DQ149">
        <v>1039</v>
      </c>
      <c r="DR149">
        <v>421</v>
      </c>
      <c r="DS149">
        <v>4</v>
      </c>
      <c r="DT149">
        <v>1.3</v>
      </c>
      <c r="DU149" s="41">
        <v>1.34</v>
      </c>
      <c r="DV149" s="41">
        <v>1.34</v>
      </c>
      <c r="DW149" t="str">
        <f t="shared" si="62"/>
        <v>no</v>
      </c>
      <c r="DX149" t="str">
        <f t="shared" si="70"/>
        <v>no</v>
      </c>
      <c r="DY149" t="str">
        <f>IF(OR(DV149&gt;M149*2.9, DV149 &gt; 3.9, FD149="yes"), "3", IF(DV149&gt;M149*1.9, "2", IF(OR(DV149&gt;M149*1.4, DV149&gt;(M149+0.2)), "1", "no")))</f>
        <v>1</v>
      </c>
      <c r="DZ149" t="s">
        <v>181</v>
      </c>
      <c r="EA149" t="s">
        <v>197</v>
      </c>
      <c r="EB149" t="s">
        <v>184</v>
      </c>
      <c r="EC149">
        <v>1000</v>
      </c>
      <c r="ED149" t="s">
        <v>198</v>
      </c>
      <c r="EE149" t="b">
        <v>0</v>
      </c>
      <c r="EF149">
        <v>2.1</v>
      </c>
      <c r="EG149">
        <v>7</v>
      </c>
      <c r="EH149">
        <v>5.6</v>
      </c>
      <c r="EI149">
        <v>3.7</v>
      </c>
      <c r="EJ149">
        <v>2.2999999999999998</v>
      </c>
      <c r="EK149">
        <v>4.3</v>
      </c>
      <c r="EL149">
        <v>12.8</v>
      </c>
      <c r="EM149">
        <v>8.4</v>
      </c>
      <c r="EN149">
        <v>8</v>
      </c>
      <c r="EO149" t="b">
        <v>0</v>
      </c>
      <c r="EP149" t="b">
        <v>0</v>
      </c>
      <c r="EQ149" t="b">
        <v>0</v>
      </c>
      <c r="ER149" t="b">
        <v>0</v>
      </c>
      <c r="ES149" s="30">
        <f t="shared" si="63"/>
        <v>4.166666666666667</v>
      </c>
      <c r="ET149" s="30">
        <f t="shared" si="64"/>
        <v>6.0222222222222221</v>
      </c>
      <c r="EU149" s="30">
        <f t="shared" si="65"/>
        <v>6.0222222222222221</v>
      </c>
      <c r="EV149" s="30" t="s">
        <v>184</v>
      </c>
      <c r="EW149">
        <v>1</v>
      </c>
      <c r="EX149" t="s">
        <v>184</v>
      </c>
      <c r="EY149" t="s">
        <v>181</v>
      </c>
      <c r="EZ149" t="s">
        <v>181</v>
      </c>
      <c r="FA149" t="s">
        <v>181</v>
      </c>
      <c r="FB149" s="34">
        <v>2</v>
      </c>
      <c r="FC149" t="s">
        <v>181</v>
      </c>
      <c r="FD149" s="30" t="s">
        <v>181</v>
      </c>
      <c r="FE149" t="s">
        <v>767</v>
      </c>
      <c r="FF149">
        <v>1</v>
      </c>
      <c r="FG149" t="s">
        <v>181</v>
      </c>
      <c r="FH149" t="s">
        <v>197</v>
      </c>
      <c r="FI149" t="s">
        <v>197</v>
      </c>
      <c r="FJ149" t="s">
        <v>181</v>
      </c>
      <c r="FK149" t="s">
        <v>181</v>
      </c>
      <c r="FL149" t="s">
        <v>181</v>
      </c>
      <c r="FM149" t="s">
        <v>181</v>
      </c>
      <c r="FN149" t="s">
        <v>181</v>
      </c>
      <c r="FO149" t="s">
        <v>181</v>
      </c>
      <c r="FP149" t="s">
        <v>181</v>
      </c>
      <c r="FQ149" t="s">
        <v>181</v>
      </c>
      <c r="FR149">
        <v>14</v>
      </c>
      <c r="FS149" t="s">
        <v>764</v>
      </c>
      <c r="FT149" s="30" t="s">
        <v>181</v>
      </c>
      <c r="FU149">
        <f t="shared" si="66"/>
        <v>0</v>
      </c>
      <c r="FV149">
        <f t="shared" si="67"/>
        <v>0</v>
      </c>
    </row>
    <row r="150" spans="1:179" ht="15.5" x14ac:dyDescent="0.35">
      <c r="A150" s="26">
        <v>2968</v>
      </c>
      <c r="B150" t="s">
        <v>200</v>
      </c>
      <c r="C150" t="s">
        <v>179</v>
      </c>
      <c r="D150" s="28">
        <v>59.827777777777776</v>
      </c>
      <c r="E150" s="28">
        <v>1</v>
      </c>
      <c r="F150">
        <v>77</v>
      </c>
      <c r="G150">
        <v>179</v>
      </c>
      <c r="H150" s="28">
        <f t="shared" si="51"/>
        <v>24.031709372366656</v>
      </c>
      <c r="I150" s="29">
        <f t="shared" si="52"/>
        <v>1.9563354708869756</v>
      </c>
      <c r="J150" s="30">
        <v>4.5</v>
      </c>
      <c r="K150">
        <v>144</v>
      </c>
      <c r="L150" t="s">
        <v>180</v>
      </c>
      <c r="M150" s="29">
        <v>0.85</v>
      </c>
      <c r="N150" s="30">
        <v>0.9</v>
      </c>
      <c r="O150" s="29">
        <v>1.04</v>
      </c>
      <c r="P150">
        <f t="shared" si="53"/>
        <v>1</v>
      </c>
      <c r="Q150">
        <f t="shared" si="53"/>
        <v>1</v>
      </c>
      <c r="R150">
        <f t="shared" si="53"/>
        <v>1.04</v>
      </c>
      <c r="S150" s="31">
        <f t="shared" si="50"/>
        <v>7</v>
      </c>
      <c r="T150" t="s">
        <v>181</v>
      </c>
      <c r="U150" t="s">
        <v>181</v>
      </c>
      <c r="V150" t="s">
        <v>182</v>
      </c>
      <c r="W150" t="s">
        <v>181</v>
      </c>
      <c r="X150" t="s">
        <v>181</v>
      </c>
      <c r="Y150" t="s">
        <v>183</v>
      </c>
      <c r="Z150" t="s">
        <v>181</v>
      </c>
      <c r="AA150" t="s">
        <v>181</v>
      </c>
      <c r="AB150" t="s">
        <v>181</v>
      </c>
      <c r="AC150">
        <v>0</v>
      </c>
      <c r="AD150" s="27">
        <v>43252</v>
      </c>
      <c r="AE150">
        <v>393</v>
      </c>
      <c r="AG150">
        <v>0</v>
      </c>
      <c r="AH150" s="27">
        <v>43252</v>
      </c>
      <c r="AI150" s="33">
        <v>393</v>
      </c>
      <c r="AJ150" s="27"/>
      <c r="AK150" t="s">
        <v>233</v>
      </c>
      <c r="AL150" t="s">
        <v>184</v>
      </c>
      <c r="AM150" t="s">
        <v>184</v>
      </c>
      <c r="AN150" t="s">
        <v>181</v>
      </c>
      <c r="AO150" t="s">
        <v>181</v>
      </c>
      <c r="AP150" t="s">
        <v>181</v>
      </c>
      <c r="AQ150" t="s">
        <v>181</v>
      </c>
      <c r="AR150" t="s">
        <v>181</v>
      </c>
      <c r="AS150" t="s">
        <v>181</v>
      </c>
      <c r="AT150" t="s">
        <v>181</v>
      </c>
      <c r="AU150" t="s">
        <v>181</v>
      </c>
      <c r="AV150" t="s">
        <v>181</v>
      </c>
      <c r="AW150" s="27">
        <v>14269</v>
      </c>
      <c r="AX150" s="28">
        <v>78.277777777777771</v>
      </c>
      <c r="AY150" s="36" t="s">
        <v>185</v>
      </c>
      <c r="AZ150" s="36" t="s">
        <v>186</v>
      </c>
      <c r="BA150" s="28" t="s">
        <v>178</v>
      </c>
      <c r="BB150" s="28" t="s">
        <v>187</v>
      </c>
      <c r="BC150" s="28" t="s">
        <v>179</v>
      </c>
      <c r="BD150" s="28" t="s">
        <v>188</v>
      </c>
      <c r="BE150" s="28" t="s">
        <v>189</v>
      </c>
      <c r="BF150" t="s">
        <v>190</v>
      </c>
      <c r="BG150" s="28" t="s">
        <v>181</v>
      </c>
      <c r="BH150" s="28" t="s">
        <v>190</v>
      </c>
      <c r="BI150">
        <v>60</v>
      </c>
      <c r="BJ150">
        <v>155</v>
      </c>
      <c r="BK150" s="28">
        <f t="shared" si="54"/>
        <v>24.973985431841832</v>
      </c>
      <c r="BL150" s="29">
        <f t="shared" si="55"/>
        <v>1.5851526323866196</v>
      </c>
      <c r="BM150">
        <v>137</v>
      </c>
      <c r="BN150" s="29">
        <v>0.53</v>
      </c>
      <c r="BO150">
        <v>2</v>
      </c>
      <c r="BP150" t="s">
        <v>181</v>
      </c>
      <c r="BQ150">
        <v>0</v>
      </c>
      <c r="BR150" t="s">
        <v>184</v>
      </c>
      <c r="BS150" t="s">
        <v>191</v>
      </c>
      <c r="BT150">
        <v>0</v>
      </c>
      <c r="BU150">
        <v>0</v>
      </c>
      <c r="BV150" t="s">
        <v>203</v>
      </c>
      <c r="BW150">
        <v>15</v>
      </c>
      <c r="BX150">
        <v>0</v>
      </c>
      <c r="BY150" t="s">
        <v>768</v>
      </c>
      <c r="BZ150" t="s">
        <v>406</v>
      </c>
      <c r="CA150" t="s">
        <v>205</v>
      </c>
      <c r="CB150">
        <v>0</v>
      </c>
      <c r="CC150">
        <v>0</v>
      </c>
      <c r="CD150">
        <f t="shared" si="56"/>
        <v>548</v>
      </c>
      <c r="CE150">
        <f>SUM((IF(D150&lt;40.1,0,(IF(D150&gt;60,3,1)))),(IF(S150&lt;15.1,0,IF(15&lt;S150&lt;25.1,6,IF(25&lt;S150&lt;35.1,11,16)))),(IF(E150=1,0,5)),(IF(CQ150&lt;601,0,1)),(IF(AX150&lt;40.1,0,(IF(AX150&gt;60,2,1)))))</f>
        <v>3</v>
      </c>
      <c r="CF150">
        <f>(IF(AX150&gt;70,3,0))+(IF(10&lt;AX150&lt;20,-2,0))+(IF(BD150="Cerebrovascular",2,0))+(IF(BN150&gt;1.5,2,0))+(IF(CQ150&lt;360,-3,0))+(IF(D150&gt;70,4,0))+(IF(H150&gt;35,2,0))+(IF(E150=2,9,0))+(IF(E150=3,14,0))+(IF(T150="yes",2,0))+(IF(J150&lt;2,2,0))+(IF(U150="yes",3,0))+(IF(V150="hospital",3,0))+(IF(V150="ICU",6,0))+(IF(S150&gt;29,4,0))+(IF(W150="yes",9,0))+(IF(X150="yes",2,0))+(IF(AA150="yes",5,0))+(IF(AB150="yes",6,0))+(IF(Z150="yes",3,0))</f>
        <v>2</v>
      </c>
      <c r="CG150" s="29">
        <f>EXP((IF(39&lt;AX150&lt;50,0.154,0))+(IF(49&lt;AX150&lt;60,0.274,0))+(IF(59&lt;AX150&lt;70,0.424,0))+(IF(AX150&gt;69,0.501,0))+(IF(BD150="anoxia",0.079,0))+(IF(BD150="Cerebrovascular",0.145,0))+(IF(BD150="other",0.184,0))+(IF(BB150="African",0.176,0))+(IF(BB150="Other",0.126,0))+(IF(AY150="DCD",0.411,0))+(IF(AZ150="other",0.422,0))+(0.066*((170-BJ150)/10)+(IF(BE150="regional",0.105,0.244))+(0.01*(CQ150/60))))</f>
        <v>2.4793588536523394</v>
      </c>
      <c r="CH150">
        <v>42</v>
      </c>
      <c r="CI150">
        <v>10</v>
      </c>
      <c r="CJ150">
        <v>166</v>
      </c>
      <c r="CK150">
        <v>84</v>
      </c>
      <c r="CL150">
        <v>22</v>
      </c>
      <c r="CM150">
        <v>24</v>
      </c>
      <c r="CN150">
        <v>25</v>
      </c>
      <c r="CO150" t="s">
        <v>196</v>
      </c>
      <c r="CP150">
        <v>24</v>
      </c>
      <c r="CQ150" s="28">
        <f t="shared" si="69"/>
        <v>348</v>
      </c>
      <c r="CR150">
        <f t="shared" si="57"/>
        <v>25</v>
      </c>
      <c r="CS150">
        <f t="shared" si="58"/>
        <v>67</v>
      </c>
      <c r="CT150">
        <f t="shared" si="59"/>
        <v>373</v>
      </c>
      <c r="CU150">
        <v>0</v>
      </c>
      <c r="CV150">
        <v>0</v>
      </c>
      <c r="CW150">
        <v>6000</v>
      </c>
      <c r="CX150">
        <v>1500</v>
      </c>
      <c r="CY150">
        <v>270</v>
      </c>
      <c r="CZ150">
        <v>3.3</v>
      </c>
      <c r="DA150">
        <v>7</v>
      </c>
      <c r="DB150" s="26">
        <v>84</v>
      </c>
      <c r="DC150" s="26">
        <v>71</v>
      </c>
      <c r="DD150" s="28">
        <f t="shared" si="60"/>
        <v>15.476190476190482</v>
      </c>
      <c r="DF150" t="str">
        <f t="shared" si="61"/>
        <v>no</v>
      </c>
      <c r="DG150" t="s">
        <v>181</v>
      </c>
      <c r="DH150" t="s">
        <v>197</v>
      </c>
      <c r="DI150" t="s">
        <v>197</v>
      </c>
      <c r="DJ150">
        <v>2</v>
      </c>
      <c r="DK150">
        <v>6.2</v>
      </c>
      <c r="DL150">
        <v>5</v>
      </c>
      <c r="DM150">
        <v>12.1</v>
      </c>
      <c r="DN150">
        <v>23.1</v>
      </c>
      <c r="DO150">
        <v>1230</v>
      </c>
      <c r="DP150" s="29">
        <f>((DO150/1000)*100)/F150</f>
        <v>1.5974025974025974</v>
      </c>
      <c r="DQ150">
        <v>770</v>
      </c>
      <c r="DR150">
        <v>927</v>
      </c>
      <c r="DS150">
        <v>1.8</v>
      </c>
      <c r="DT150">
        <v>1.1599999999999999</v>
      </c>
      <c r="DU150" s="41">
        <v>0.9</v>
      </c>
      <c r="DV150" s="41">
        <v>0.9</v>
      </c>
      <c r="DW150" t="str">
        <f t="shared" si="62"/>
        <v>no</v>
      </c>
      <c r="DX150" t="str">
        <f t="shared" si="70"/>
        <v>no</v>
      </c>
      <c r="DY150" t="str">
        <f>IF(OR(DV150&gt;M150*2.9, DV150 &gt; 3.9, FD150="yes"), "3", IF(DV150&gt;M150*1.9, "2", IF(OR(DV150&gt;M150*1.4, DV150&gt;(M150+0.2)), "1", "no")))</f>
        <v>no</v>
      </c>
      <c r="DZ150" t="s">
        <v>181</v>
      </c>
      <c r="EA150" t="s">
        <v>197</v>
      </c>
      <c r="EB150" t="s">
        <v>184</v>
      </c>
      <c r="EC150">
        <v>1000</v>
      </c>
      <c r="ED150" t="s">
        <v>198</v>
      </c>
      <c r="EE150" t="b">
        <v>0</v>
      </c>
      <c r="EF150">
        <v>12</v>
      </c>
      <c r="EG150">
        <v>21.7</v>
      </c>
      <c r="EH150">
        <v>15.8</v>
      </c>
      <c r="EI150">
        <v>8.3000000000000007</v>
      </c>
      <c r="EJ150">
        <v>6.4</v>
      </c>
      <c r="EK150">
        <v>10.8</v>
      </c>
      <c r="EL150" t="b">
        <v>0</v>
      </c>
      <c r="EM150" t="b">
        <v>0</v>
      </c>
      <c r="EN150" t="b">
        <v>0</v>
      </c>
      <c r="EO150" t="b">
        <v>0</v>
      </c>
      <c r="EP150" t="b">
        <v>0</v>
      </c>
      <c r="EQ150" t="b">
        <v>0</v>
      </c>
      <c r="ER150" t="b">
        <v>0</v>
      </c>
      <c r="ES150" s="30">
        <f t="shared" si="63"/>
        <v>12.5</v>
      </c>
      <c r="ET150" s="30">
        <f t="shared" si="64"/>
        <v>12.5</v>
      </c>
      <c r="EU150" s="30">
        <f t="shared" si="65"/>
        <v>12.5</v>
      </c>
      <c r="EV150" s="30" t="s">
        <v>181</v>
      </c>
      <c r="EW150" t="s">
        <v>197</v>
      </c>
      <c r="EX150" t="s">
        <v>197</v>
      </c>
      <c r="EY150" s="30" t="s">
        <v>197</v>
      </c>
      <c r="EZ150" s="30" t="s">
        <v>181</v>
      </c>
      <c r="FA150" s="30" t="s">
        <v>181</v>
      </c>
      <c r="FB150" s="34">
        <v>2</v>
      </c>
      <c r="FC150" s="38" t="s">
        <v>181</v>
      </c>
      <c r="FD150" s="30" t="s">
        <v>181</v>
      </c>
      <c r="FE150" s="30" t="s">
        <v>769</v>
      </c>
      <c r="FF150">
        <v>2</v>
      </c>
      <c r="FG150" s="30" t="s">
        <v>181</v>
      </c>
      <c r="FH150" s="30" t="s">
        <v>197</v>
      </c>
      <c r="FI150" s="30" t="s">
        <v>197</v>
      </c>
      <c r="FJ150" s="30" t="s">
        <v>181</v>
      </c>
      <c r="FK150" s="30" t="s">
        <v>181</v>
      </c>
      <c r="FL150" s="30" t="s">
        <v>181</v>
      </c>
      <c r="FM150" s="30" t="s">
        <v>181</v>
      </c>
      <c r="FN150" s="30" t="s">
        <v>181</v>
      </c>
      <c r="FO150" s="30" t="s">
        <v>181</v>
      </c>
      <c r="FP150" s="30" t="s">
        <v>181</v>
      </c>
      <c r="FQ150" s="30" t="s">
        <v>181</v>
      </c>
      <c r="FR150">
        <v>7</v>
      </c>
      <c r="FS150" s="30" t="s">
        <v>199</v>
      </c>
      <c r="FT150" s="30" t="s">
        <v>181</v>
      </c>
      <c r="FU150">
        <f t="shared" si="66"/>
        <v>0</v>
      </c>
      <c r="FV150">
        <f t="shared" si="67"/>
        <v>0</v>
      </c>
    </row>
    <row r="151" spans="1:179" ht="15.5" x14ac:dyDescent="0.35">
      <c r="A151" s="26">
        <v>2969</v>
      </c>
      <c r="B151" t="s">
        <v>200</v>
      </c>
      <c r="C151" t="s">
        <v>179</v>
      </c>
      <c r="D151" s="28">
        <v>54.977777777777774</v>
      </c>
      <c r="E151" s="28">
        <v>1</v>
      </c>
      <c r="F151">
        <v>85</v>
      </c>
      <c r="G151">
        <v>168</v>
      </c>
      <c r="H151" s="28">
        <f t="shared" si="51"/>
        <v>30.116213151927436</v>
      </c>
      <c r="I151" s="29">
        <f t="shared" si="52"/>
        <v>1.9485815957243844</v>
      </c>
      <c r="J151" s="30">
        <v>2.7</v>
      </c>
      <c r="K151">
        <v>140</v>
      </c>
      <c r="L151" t="s">
        <v>180</v>
      </c>
      <c r="M151" s="29">
        <v>1.5</v>
      </c>
      <c r="N151" s="30">
        <v>21.8</v>
      </c>
      <c r="O151" s="29">
        <v>2.4500000000000002</v>
      </c>
      <c r="P151">
        <f t="shared" si="53"/>
        <v>1.5</v>
      </c>
      <c r="Q151">
        <f t="shared" si="53"/>
        <v>21.8</v>
      </c>
      <c r="R151">
        <f t="shared" si="53"/>
        <v>2.4500000000000002</v>
      </c>
      <c r="S151" s="31">
        <f t="shared" si="50"/>
        <v>32</v>
      </c>
      <c r="T151" t="s">
        <v>184</v>
      </c>
      <c r="U151" t="s">
        <v>181</v>
      </c>
      <c r="V151" t="s">
        <v>182</v>
      </c>
      <c r="W151" t="s">
        <v>181</v>
      </c>
      <c r="X151" s="26" t="s">
        <v>184</v>
      </c>
      <c r="Y151" t="s">
        <v>183</v>
      </c>
      <c r="Z151" t="s">
        <v>184</v>
      </c>
      <c r="AA151" t="s">
        <v>181</v>
      </c>
      <c r="AB151" t="s">
        <v>181</v>
      </c>
      <c r="AC151">
        <v>0</v>
      </c>
      <c r="AD151" s="27">
        <v>43224</v>
      </c>
      <c r="AE151">
        <v>364</v>
      </c>
      <c r="AG151">
        <v>0</v>
      </c>
      <c r="AH151" s="27">
        <v>43224</v>
      </c>
      <c r="AI151" s="33">
        <v>364</v>
      </c>
      <c r="AJ151" s="27"/>
      <c r="AK151" t="s">
        <v>294</v>
      </c>
      <c r="AL151" t="s">
        <v>181</v>
      </c>
      <c r="AM151" t="s">
        <v>184</v>
      </c>
      <c r="AN151" t="s">
        <v>181</v>
      </c>
      <c r="AO151" t="s">
        <v>181</v>
      </c>
      <c r="AP151" t="s">
        <v>181</v>
      </c>
      <c r="AQ151" t="s">
        <v>181</v>
      </c>
      <c r="AR151" t="s">
        <v>181</v>
      </c>
      <c r="AS151" t="s">
        <v>181</v>
      </c>
      <c r="AT151" t="s">
        <v>181</v>
      </c>
      <c r="AU151" t="s">
        <v>181</v>
      </c>
      <c r="AV151" t="s">
        <v>181</v>
      </c>
      <c r="AW151" s="27">
        <v>18914</v>
      </c>
      <c r="AX151" s="28">
        <v>65.561111111111117</v>
      </c>
      <c r="AY151" s="36" t="s">
        <v>185</v>
      </c>
      <c r="AZ151" s="36" t="s">
        <v>186</v>
      </c>
      <c r="BA151" s="28" t="s">
        <v>200</v>
      </c>
      <c r="BB151" s="28" t="s">
        <v>187</v>
      </c>
      <c r="BC151" t="s">
        <v>179</v>
      </c>
      <c r="BD151" s="28" t="s">
        <v>188</v>
      </c>
      <c r="BE151" s="28" t="s">
        <v>189</v>
      </c>
      <c r="BF151" t="s">
        <v>190</v>
      </c>
      <c r="BG151" s="28" t="s">
        <v>181</v>
      </c>
      <c r="BH151" t="s">
        <v>180</v>
      </c>
      <c r="BI151">
        <v>85</v>
      </c>
      <c r="BJ151">
        <v>180</v>
      </c>
      <c r="BK151" s="28">
        <f t="shared" si="54"/>
        <v>26.234567901234566</v>
      </c>
      <c r="BL151" s="29">
        <f t="shared" si="55"/>
        <v>2.0485281361702059</v>
      </c>
      <c r="BM151">
        <v>140</v>
      </c>
      <c r="BN151" s="29">
        <v>0.71</v>
      </c>
      <c r="BO151">
        <v>19</v>
      </c>
      <c r="BP151" t="s">
        <v>181</v>
      </c>
      <c r="BQ151">
        <v>0</v>
      </c>
      <c r="BR151" t="s">
        <v>184</v>
      </c>
      <c r="BS151" t="s">
        <v>770</v>
      </c>
      <c r="BT151">
        <v>10</v>
      </c>
      <c r="BU151">
        <v>5</v>
      </c>
      <c r="BV151" t="s">
        <v>203</v>
      </c>
      <c r="BW151">
        <v>10</v>
      </c>
      <c r="BX151">
        <v>0</v>
      </c>
      <c r="BY151" t="s">
        <v>771</v>
      </c>
      <c r="BZ151" t="s">
        <v>477</v>
      </c>
      <c r="CA151" t="s">
        <v>772</v>
      </c>
      <c r="CB151">
        <v>0</v>
      </c>
      <c r="CC151">
        <v>0</v>
      </c>
      <c r="CD151">
        <f t="shared" si="56"/>
        <v>2098</v>
      </c>
      <c r="CE151">
        <f>SUM((IF(D151&lt;40.1,0,(IF(D151&gt;60,3,1)))),(IF(S151&lt;15.1,0,IF(15&lt;S151&lt;25.1,6,IF(25&lt;S151&lt;35.1,11,16)))),(IF(E151=1,0,5)),(IF(CQ151&lt;601,0,1)),(IF(AX151&lt;40.1,0,(IF(AX151&gt;60,2,1)))))</f>
        <v>19</v>
      </c>
      <c r="CF151">
        <f>(IF(AX151&gt;70,3,0))+(IF(10&lt;AX151&lt;20,-2,0))+(IF(BD151="Cerebrovascular",2,0))+(IF(BN151&gt;1.5,2,0))+(IF(CQ151&lt;360,-3,0))+(IF(D151&gt;70,4,0))+(IF(H151&gt;35,2,0))+(IF(E151=2,9,0))+(IF(E151=3,14,0))+(IF(T151="yes",2,0))+(IF(J151&lt;2,2,0))+(IF(U151="yes",3,0))+(IF(V151="hospital",3,0))+(IF(V151="ICU",6,0))+(IF(S151&gt;29,4,0))+(IF(W151="yes",9,0))+(IF(X151="yes",2,0))+(IF(AA151="yes",5,0))+(IF(AB151="yes",6,0))+(IF(Z151="yes",3,0))</f>
        <v>13</v>
      </c>
      <c r="CG151" s="29">
        <f>EXP((IF(39&lt;AX151&lt;50,0.154,0))+(IF(49&lt;AX151&lt;60,0.274,0))+(IF(59&lt;AX151&lt;70,0.424,0))+(IF(AX151&gt;69,0.501,0))+(IF(BD151="anoxia",0.079,0))+(IF(BD151="Cerebrovascular",0.145,0))+(IF(BD151="other",0.184,0))+(IF(BB151="African",0.176,0))+(IF(BB151="Other",0.126,0))+(IF(AY151="DCD",0.411,0))+(IF(AZ151="other",0.422,0))+(0.066*((170-BJ151)/10)+(IF(BE151="regional",0.105,0.244))+(0.01*(CQ151/60))))</f>
        <v>1.287239496154795</v>
      </c>
      <c r="CH151">
        <v>40</v>
      </c>
      <c r="CI151">
        <v>20</v>
      </c>
      <c r="CJ151">
        <v>161</v>
      </c>
      <c r="CK151">
        <v>79</v>
      </c>
      <c r="CL151">
        <v>40</v>
      </c>
      <c r="CM151">
        <v>71</v>
      </c>
      <c r="CN151">
        <v>30</v>
      </c>
      <c r="CO151" t="s">
        <v>196</v>
      </c>
      <c r="CP151">
        <v>23</v>
      </c>
      <c r="CQ151" s="28">
        <f t="shared" si="69"/>
        <v>411</v>
      </c>
      <c r="CR151">
        <f t="shared" si="57"/>
        <v>30</v>
      </c>
      <c r="CS151">
        <f t="shared" si="58"/>
        <v>70</v>
      </c>
      <c r="CT151">
        <f t="shared" si="59"/>
        <v>441</v>
      </c>
      <c r="CU151">
        <v>2750</v>
      </c>
      <c r="CV151">
        <v>3500</v>
      </c>
      <c r="CW151">
        <v>2500</v>
      </c>
      <c r="CX151">
        <v>2000</v>
      </c>
      <c r="CY151">
        <v>449</v>
      </c>
      <c r="CZ151">
        <v>1</v>
      </c>
      <c r="DA151">
        <v>14</v>
      </c>
      <c r="DB151" s="26">
        <v>72</v>
      </c>
      <c r="DC151" s="26">
        <v>60</v>
      </c>
      <c r="DD151" s="28">
        <f t="shared" si="60"/>
        <v>16.666666666666671</v>
      </c>
      <c r="DF151" t="str">
        <f t="shared" si="61"/>
        <v>no</v>
      </c>
      <c r="DG151" t="s">
        <v>773</v>
      </c>
      <c r="DH151">
        <v>11</v>
      </c>
      <c r="DI151">
        <v>19.100000000000001</v>
      </c>
      <c r="DJ151">
        <v>3</v>
      </c>
      <c r="DK151">
        <v>8.5</v>
      </c>
      <c r="DL151">
        <v>1.9</v>
      </c>
      <c r="DM151">
        <v>11.2</v>
      </c>
      <c r="DN151">
        <v>19.600000000000001</v>
      </c>
      <c r="DO151">
        <v>1720</v>
      </c>
      <c r="DP151" s="29">
        <f>((DO151/1000)*100)/F151</f>
        <v>2.0235294117647058</v>
      </c>
      <c r="DQ151">
        <v>1406</v>
      </c>
      <c r="DR151">
        <v>1186</v>
      </c>
      <c r="DS151">
        <v>5.3</v>
      </c>
      <c r="DT151">
        <v>1.43</v>
      </c>
      <c r="DU151" s="41">
        <v>1.38</v>
      </c>
      <c r="DV151" s="41">
        <v>1.38</v>
      </c>
      <c r="DW151" t="str">
        <f t="shared" si="62"/>
        <v>no</v>
      </c>
      <c r="DX151" t="str">
        <f t="shared" si="70"/>
        <v>no</v>
      </c>
      <c r="DY151" t="str">
        <f>IF(OR(DV151&gt;M151*2.9, DV151 &gt; 3.9, FD151="yes"), "3", IF(DV151&gt;M151*1.9, "2", IF(OR(DV151&gt;M151*1.4, DV151&gt;(M151+0.2)), "1", "no")))</f>
        <v>no</v>
      </c>
      <c r="DZ151" t="s">
        <v>184</v>
      </c>
      <c r="EA151" t="s">
        <v>263</v>
      </c>
      <c r="EB151" t="s">
        <v>184</v>
      </c>
      <c r="EC151">
        <v>500</v>
      </c>
      <c r="ED151" t="s">
        <v>198</v>
      </c>
      <c r="EE151" t="b">
        <v>0</v>
      </c>
      <c r="EF151">
        <v>8.1999999999999993</v>
      </c>
      <c r="EG151">
        <v>6</v>
      </c>
      <c r="EH151">
        <v>5.6</v>
      </c>
      <c r="EI151">
        <v>3.8</v>
      </c>
      <c r="EJ151">
        <v>5.5</v>
      </c>
      <c r="EK151">
        <v>5.8</v>
      </c>
      <c r="EL151">
        <v>5</v>
      </c>
      <c r="EM151">
        <v>5.7</v>
      </c>
      <c r="EN151">
        <v>6</v>
      </c>
      <c r="EO151" t="b">
        <v>0</v>
      </c>
      <c r="EP151" t="b">
        <v>0</v>
      </c>
      <c r="EQ151" t="b">
        <v>0</v>
      </c>
      <c r="ER151" t="b">
        <v>0</v>
      </c>
      <c r="ES151" s="30">
        <f t="shared" si="63"/>
        <v>5.8166666666666664</v>
      </c>
      <c r="ET151" s="30">
        <f t="shared" si="64"/>
        <v>5.7333333333333334</v>
      </c>
      <c r="EU151" s="30">
        <f t="shared" si="65"/>
        <v>5.7333333333333334</v>
      </c>
      <c r="EV151" s="30" t="s">
        <v>181</v>
      </c>
      <c r="EW151" t="s">
        <v>197</v>
      </c>
      <c r="EX151" t="s">
        <v>197</v>
      </c>
      <c r="EY151" s="30" t="s">
        <v>197</v>
      </c>
      <c r="EZ151" s="30" t="s">
        <v>181</v>
      </c>
      <c r="FA151" s="30" t="s">
        <v>181</v>
      </c>
      <c r="FB151" s="34">
        <v>2</v>
      </c>
      <c r="FC151" s="38" t="s">
        <v>181</v>
      </c>
      <c r="FD151" s="30" t="s">
        <v>181</v>
      </c>
      <c r="FE151" s="30" t="s">
        <v>774</v>
      </c>
      <c r="FF151">
        <v>5</v>
      </c>
      <c r="FG151" s="30" t="s">
        <v>181</v>
      </c>
      <c r="FH151" s="30" t="s">
        <v>197</v>
      </c>
      <c r="FI151" s="30" t="s">
        <v>197</v>
      </c>
      <c r="FJ151" s="30" t="s">
        <v>181</v>
      </c>
      <c r="FK151" s="30" t="s">
        <v>181</v>
      </c>
      <c r="FL151" s="30" t="s">
        <v>181</v>
      </c>
      <c r="FM151" s="30" t="s">
        <v>181</v>
      </c>
      <c r="FN151" s="30" t="s">
        <v>181</v>
      </c>
      <c r="FO151" s="30" t="s">
        <v>181</v>
      </c>
      <c r="FP151" s="30" t="s">
        <v>181</v>
      </c>
      <c r="FQ151" s="30" t="s">
        <v>181</v>
      </c>
      <c r="FR151">
        <v>14</v>
      </c>
      <c r="FS151" s="30" t="s">
        <v>219</v>
      </c>
      <c r="FT151" s="30" t="s">
        <v>181</v>
      </c>
      <c r="FU151">
        <f t="shared" si="66"/>
        <v>0</v>
      </c>
      <c r="FV151">
        <f t="shared" si="67"/>
        <v>0</v>
      </c>
    </row>
    <row r="152" spans="1:179" ht="15.5" x14ac:dyDescent="0.35">
      <c r="A152" s="26">
        <v>2970</v>
      </c>
      <c r="B152" t="s">
        <v>178</v>
      </c>
      <c r="C152" t="s">
        <v>201</v>
      </c>
      <c r="D152" s="28">
        <v>52.641666666666666</v>
      </c>
      <c r="E152" s="28">
        <v>1</v>
      </c>
      <c r="F152">
        <v>70</v>
      </c>
      <c r="G152">
        <v>172</v>
      </c>
      <c r="H152" s="28">
        <f t="shared" si="51"/>
        <v>23.661438615467819</v>
      </c>
      <c r="I152" s="29">
        <f t="shared" si="52"/>
        <v>1.8251186992028379</v>
      </c>
      <c r="J152" s="30">
        <v>4.3</v>
      </c>
      <c r="K152">
        <v>141</v>
      </c>
      <c r="L152" t="s">
        <v>180</v>
      </c>
      <c r="M152" s="29">
        <v>0.69</v>
      </c>
      <c r="N152" s="30">
        <v>0.4</v>
      </c>
      <c r="O152" s="29">
        <v>1.92</v>
      </c>
      <c r="P152">
        <f t="shared" si="53"/>
        <v>1</v>
      </c>
      <c r="Q152">
        <f t="shared" si="53"/>
        <v>1</v>
      </c>
      <c r="R152">
        <f t="shared" si="53"/>
        <v>1.92</v>
      </c>
      <c r="S152" s="31">
        <f t="shared" si="50"/>
        <v>14</v>
      </c>
      <c r="T152" t="s">
        <v>181</v>
      </c>
      <c r="U152" t="s">
        <v>181</v>
      </c>
      <c r="V152" t="s">
        <v>182</v>
      </c>
      <c r="W152" t="s">
        <v>181</v>
      </c>
      <c r="X152" t="s">
        <v>181</v>
      </c>
      <c r="Y152" t="s">
        <v>183</v>
      </c>
      <c r="Z152" t="s">
        <v>184</v>
      </c>
      <c r="AA152" t="s">
        <v>181</v>
      </c>
      <c r="AB152" t="s">
        <v>181</v>
      </c>
      <c r="AC152">
        <v>0</v>
      </c>
      <c r="AD152" s="27">
        <v>43242</v>
      </c>
      <c r="AE152">
        <v>381</v>
      </c>
      <c r="AG152">
        <v>0</v>
      </c>
      <c r="AH152" s="27">
        <v>43242</v>
      </c>
      <c r="AI152" s="33">
        <v>381</v>
      </c>
      <c r="AJ152" s="27"/>
      <c r="AK152" t="s">
        <v>439</v>
      </c>
      <c r="AL152" t="s">
        <v>181</v>
      </c>
      <c r="AM152" t="s">
        <v>181</v>
      </c>
      <c r="AN152" t="s">
        <v>181</v>
      </c>
      <c r="AO152" t="s">
        <v>181</v>
      </c>
      <c r="AP152" t="s">
        <v>181</v>
      </c>
      <c r="AQ152" t="s">
        <v>181</v>
      </c>
      <c r="AR152" t="s">
        <v>181</v>
      </c>
      <c r="AS152" t="s">
        <v>181</v>
      </c>
      <c r="AT152" t="s">
        <v>181</v>
      </c>
      <c r="AU152" t="s">
        <v>181</v>
      </c>
      <c r="AV152" t="s">
        <v>184</v>
      </c>
      <c r="AW152" s="27">
        <v>20923</v>
      </c>
      <c r="AX152" s="28">
        <v>60.06388888888889</v>
      </c>
      <c r="AY152" s="36" t="s">
        <v>185</v>
      </c>
      <c r="AZ152" s="36" t="s">
        <v>186</v>
      </c>
      <c r="BA152" s="28" t="s">
        <v>200</v>
      </c>
      <c r="BB152" s="28" t="s">
        <v>187</v>
      </c>
      <c r="BC152" t="s">
        <v>201</v>
      </c>
      <c r="BD152" s="28" t="s">
        <v>220</v>
      </c>
      <c r="BE152" s="28" t="s">
        <v>189</v>
      </c>
      <c r="BF152" t="s">
        <v>190</v>
      </c>
      <c r="BG152" s="28" t="s">
        <v>181</v>
      </c>
      <c r="BH152" t="s">
        <v>180</v>
      </c>
      <c r="BI152">
        <v>85</v>
      </c>
      <c r="BJ152">
        <v>175</v>
      </c>
      <c r="BK152" s="28">
        <f t="shared" si="54"/>
        <v>27.755102040816325</v>
      </c>
      <c r="BL152" s="29">
        <f t="shared" si="55"/>
        <v>2.0071135940086586</v>
      </c>
      <c r="BM152">
        <v>144</v>
      </c>
      <c r="BN152" s="29">
        <v>1.72</v>
      </c>
      <c r="BO152">
        <v>1</v>
      </c>
      <c r="BP152" t="s">
        <v>181</v>
      </c>
      <c r="BQ152">
        <v>0</v>
      </c>
      <c r="BR152" t="s">
        <v>184</v>
      </c>
      <c r="BS152" t="s">
        <v>191</v>
      </c>
      <c r="BT152">
        <v>5</v>
      </c>
      <c r="BU152">
        <v>5</v>
      </c>
      <c r="BV152" t="s">
        <v>203</v>
      </c>
      <c r="BW152">
        <v>10</v>
      </c>
      <c r="BX152">
        <v>0</v>
      </c>
      <c r="BY152" t="s">
        <v>775</v>
      </c>
      <c r="BZ152" t="s">
        <v>776</v>
      </c>
      <c r="CA152" t="s">
        <v>777</v>
      </c>
      <c r="CB152">
        <v>0</v>
      </c>
      <c r="CC152">
        <v>0</v>
      </c>
      <c r="CD152">
        <f t="shared" si="56"/>
        <v>841</v>
      </c>
      <c r="CE152">
        <f>SUM((IF(D152&lt;40.1,0,(IF(D152&gt;60,3,1)))),(IF(S152&lt;15.1,0,IF(15&lt;S152&lt;25.1,6,IF(25&lt;S152&lt;35.1,11,16)))),(IF(E152=1,0,5)),(IF(CQ152&lt;601,0,1)),(IF(AX152&lt;40.1,0,(IF(AX152&gt;60,2,1)))))</f>
        <v>3</v>
      </c>
      <c r="CF152">
        <f>(IF(AX152&gt;70,3,0))+(IF(10&lt;AX152&lt;20,-2,0))+(IF(BD152="Cerebrovascular",2,0))+(IF(BN152&gt;1.5,2,0))+(IF(CQ152&lt;360,-3,0))+(IF(D152&gt;70,4,0))+(IF(H152&gt;35,2,0))+(IF(E152=2,9,0))+(IF(E152=3,14,0))+(IF(T152="yes",2,0))+(IF(J152&lt;2,2,0))+(IF(U152="yes",3,0))+(IF(V152="hospital",3,0))+(IF(V152="ICU",6,0))+(IF(S152&gt;29,4,0))+(IF(W152="yes",9,0))+(IF(X152="yes",2,0))+(IF(AA152="yes",5,0))+(IF(AB152="yes",6,0))+(IF(Z152="yes",3,0))</f>
        <v>5</v>
      </c>
      <c r="CG152" s="29">
        <f>EXP((IF(39&lt;AX152&lt;50,0.154,0))+(IF(49&lt;AX152&lt;60,0.274,0))+(IF(59&lt;AX152&lt;70,0.424,0))+(IF(AX152&gt;69,0.501,0))+(IF(BD152="anoxia",0.079,0))+(IF(BD152="Cerebrovascular",0.145,0))+(IF(BD152="other",0.184,0))+(IF(BB152="African",0.176,0))+(IF(BB152="Other",0.126,0))+(IF(AY152="DCD",0.411,0))+(IF(AZ152="other",0.422,0))+(0.066*((170-BJ152)/10)+(IF(BE152="regional",0.105,0.244))+(0.01*(CQ152/60))))</f>
        <v>1.1416790160891848</v>
      </c>
      <c r="CH152">
        <v>45</v>
      </c>
      <c r="CI152" t="s">
        <v>197</v>
      </c>
      <c r="CJ152" t="s">
        <v>197</v>
      </c>
      <c r="CK152">
        <v>134</v>
      </c>
      <c r="CL152" t="s">
        <v>197</v>
      </c>
      <c r="CM152" t="s">
        <v>197</v>
      </c>
      <c r="CN152">
        <v>27</v>
      </c>
      <c r="CO152" t="s">
        <v>196</v>
      </c>
      <c r="CP152">
        <v>16</v>
      </c>
      <c r="CQ152" s="28">
        <v>363</v>
      </c>
      <c r="CR152">
        <f t="shared" si="57"/>
        <v>27</v>
      </c>
      <c r="CS152">
        <f t="shared" si="58"/>
        <v>72</v>
      </c>
      <c r="CT152">
        <f t="shared" si="59"/>
        <v>390</v>
      </c>
      <c r="CU152">
        <v>3750</v>
      </c>
      <c r="CV152">
        <v>4000</v>
      </c>
      <c r="CW152">
        <v>5500</v>
      </c>
      <c r="CX152">
        <v>3000</v>
      </c>
      <c r="CY152">
        <v>247</v>
      </c>
      <c r="CZ152">
        <v>1.9</v>
      </c>
      <c r="DA152">
        <v>56</v>
      </c>
      <c r="DB152" s="26">
        <v>65</v>
      </c>
      <c r="DC152" s="26">
        <v>65</v>
      </c>
      <c r="DD152" s="28">
        <f t="shared" si="60"/>
        <v>0</v>
      </c>
      <c r="DF152" t="str">
        <f t="shared" si="61"/>
        <v>no</v>
      </c>
      <c r="DG152" t="s">
        <v>778</v>
      </c>
      <c r="DH152">
        <v>14.9</v>
      </c>
      <c r="DI152" t="s">
        <v>197</v>
      </c>
      <c r="DJ152">
        <v>12</v>
      </c>
      <c r="DK152">
        <v>6.5</v>
      </c>
      <c r="DL152" t="s">
        <v>197</v>
      </c>
      <c r="DM152" t="s">
        <v>197</v>
      </c>
      <c r="DN152" t="s">
        <v>197</v>
      </c>
      <c r="DO152">
        <v>1520</v>
      </c>
      <c r="DP152" s="29">
        <f>((DO152/1000)*100)/F152</f>
        <v>2.1714285714285713</v>
      </c>
      <c r="DQ152">
        <v>568</v>
      </c>
      <c r="DR152">
        <v>396</v>
      </c>
      <c r="DS152">
        <v>1.2</v>
      </c>
      <c r="DT152">
        <v>1.1299999999999999</v>
      </c>
      <c r="DU152" s="41">
        <v>1.1100000000000001</v>
      </c>
      <c r="DV152" s="41">
        <v>1.24</v>
      </c>
      <c r="DW152" t="str">
        <f t="shared" si="62"/>
        <v>no</v>
      </c>
      <c r="DX152" t="str">
        <f t="shared" si="70"/>
        <v>no</v>
      </c>
      <c r="DY152" t="str">
        <f>IF(OR(DV152&gt;M152*2.9, DV152 &gt; 3.9, FD152="yes"), "3", IF(DV152&gt;M152*1.9, "2", IF(OR(DV152&gt;M152*1.4, DV152&gt;(M152+0.2)), "1", "no")))</f>
        <v>1</v>
      </c>
      <c r="DZ152" t="s">
        <v>181</v>
      </c>
      <c r="EA152" t="s">
        <v>197</v>
      </c>
      <c r="EB152" t="s">
        <v>184</v>
      </c>
      <c r="EC152">
        <v>1000</v>
      </c>
      <c r="ED152" t="s">
        <v>198</v>
      </c>
      <c r="EE152" t="b">
        <v>0</v>
      </c>
      <c r="EF152">
        <v>10.1</v>
      </c>
      <c r="EG152">
        <v>16.399999999999999</v>
      </c>
      <c r="EH152">
        <v>7.2</v>
      </c>
      <c r="EI152">
        <v>5</v>
      </c>
      <c r="EJ152">
        <v>3</v>
      </c>
      <c r="EK152" t="b">
        <v>0</v>
      </c>
      <c r="EL152">
        <v>7.1</v>
      </c>
      <c r="EM152">
        <v>6.6</v>
      </c>
      <c r="EN152">
        <v>6.5</v>
      </c>
      <c r="EO152">
        <v>7.4</v>
      </c>
      <c r="EP152">
        <v>7.1</v>
      </c>
      <c r="EQ152" t="b">
        <v>0</v>
      </c>
      <c r="ER152" t="b">
        <v>0</v>
      </c>
      <c r="ES152" s="30">
        <f t="shared" si="63"/>
        <v>8.34</v>
      </c>
      <c r="ET152" s="30">
        <f t="shared" si="64"/>
        <v>7.7375000000000007</v>
      </c>
      <c r="EU152" s="30">
        <f t="shared" si="65"/>
        <v>7.6400000000000006</v>
      </c>
      <c r="EV152" s="30" t="s">
        <v>181</v>
      </c>
      <c r="EW152" t="s">
        <v>197</v>
      </c>
      <c r="EX152" t="s">
        <v>197</v>
      </c>
      <c r="EY152" s="30" t="s">
        <v>197</v>
      </c>
      <c r="EZ152" s="30" t="s">
        <v>184</v>
      </c>
      <c r="FA152" s="30" t="s">
        <v>181</v>
      </c>
      <c r="FB152" s="44" t="s">
        <v>237</v>
      </c>
      <c r="FC152" s="38" t="s">
        <v>181</v>
      </c>
      <c r="FD152" s="30" t="s">
        <v>181</v>
      </c>
      <c r="FE152" s="38" t="s">
        <v>779</v>
      </c>
      <c r="FF152">
        <v>5</v>
      </c>
      <c r="FG152" s="30" t="s">
        <v>181</v>
      </c>
      <c r="FH152" s="30" t="s">
        <v>197</v>
      </c>
      <c r="FI152" s="30" t="s">
        <v>197</v>
      </c>
      <c r="FJ152" s="30" t="s">
        <v>181</v>
      </c>
      <c r="FK152" s="30" t="s">
        <v>181</v>
      </c>
      <c r="FL152" s="30" t="s">
        <v>181</v>
      </c>
      <c r="FM152" s="30" t="s">
        <v>181</v>
      </c>
      <c r="FN152" s="30" t="s">
        <v>181</v>
      </c>
      <c r="FO152" s="30" t="s">
        <v>181</v>
      </c>
      <c r="FP152" s="30" t="s">
        <v>181</v>
      </c>
      <c r="FQ152" s="30" t="s">
        <v>181</v>
      </c>
      <c r="FR152">
        <v>20</v>
      </c>
      <c r="FS152" s="30" t="s">
        <v>219</v>
      </c>
      <c r="FT152" s="30" t="s">
        <v>181</v>
      </c>
      <c r="FU152">
        <f t="shared" si="66"/>
        <v>0</v>
      </c>
      <c r="FV152">
        <f t="shared" si="67"/>
        <v>0</v>
      </c>
    </row>
    <row r="153" spans="1:179" ht="15.5" x14ac:dyDescent="0.35">
      <c r="A153" s="26">
        <v>2971</v>
      </c>
      <c r="B153" t="s">
        <v>200</v>
      </c>
      <c r="C153" t="s">
        <v>252</v>
      </c>
      <c r="D153" s="28">
        <v>67.769444444444446</v>
      </c>
      <c r="E153" s="28">
        <v>1</v>
      </c>
      <c r="F153">
        <v>78</v>
      </c>
      <c r="G153">
        <v>165</v>
      </c>
      <c r="H153" s="28">
        <f t="shared" si="51"/>
        <v>28.650137741046834</v>
      </c>
      <c r="I153" s="29">
        <f t="shared" si="52"/>
        <v>1.8543102090391121</v>
      </c>
      <c r="J153" s="30">
        <v>3.3</v>
      </c>
      <c r="K153">
        <v>139</v>
      </c>
      <c r="L153" t="s">
        <v>180</v>
      </c>
      <c r="M153" s="29">
        <v>0.88</v>
      </c>
      <c r="N153" s="30">
        <v>1</v>
      </c>
      <c r="O153" s="29">
        <v>1.24</v>
      </c>
      <c r="P153">
        <f t="shared" si="53"/>
        <v>1</v>
      </c>
      <c r="Q153">
        <f t="shared" si="53"/>
        <v>1</v>
      </c>
      <c r="R153">
        <f t="shared" si="53"/>
        <v>1.24</v>
      </c>
      <c r="S153" s="31">
        <f t="shared" si="50"/>
        <v>9</v>
      </c>
      <c r="T153" t="s">
        <v>184</v>
      </c>
      <c r="U153" t="s">
        <v>181</v>
      </c>
      <c r="V153" t="s">
        <v>182</v>
      </c>
      <c r="W153" t="s">
        <v>181</v>
      </c>
      <c r="X153" t="s">
        <v>181</v>
      </c>
      <c r="Y153" t="s">
        <v>183</v>
      </c>
      <c r="Z153" t="s">
        <v>181</v>
      </c>
      <c r="AA153" t="s">
        <v>184</v>
      </c>
      <c r="AB153" t="s">
        <v>181</v>
      </c>
      <c r="AC153">
        <v>0</v>
      </c>
      <c r="AD153" s="27">
        <v>43230</v>
      </c>
      <c r="AE153">
        <v>366</v>
      </c>
      <c r="AG153">
        <v>0</v>
      </c>
      <c r="AH153" s="27">
        <v>43230</v>
      </c>
      <c r="AI153" s="33">
        <v>366</v>
      </c>
      <c r="AJ153" s="27"/>
      <c r="AK153" t="s">
        <v>248</v>
      </c>
      <c r="AL153" t="s">
        <v>184</v>
      </c>
      <c r="AM153" t="s">
        <v>181</v>
      </c>
      <c r="AN153" t="s">
        <v>181</v>
      </c>
      <c r="AO153" t="s">
        <v>181</v>
      </c>
      <c r="AP153" t="s">
        <v>181</v>
      </c>
      <c r="AQ153" t="s">
        <v>181</v>
      </c>
      <c r="AR153" t="s">
        <v>181</v>
      </c>
      <c r="AS153" t="s">
        <v>181</v>
      </c>
      <c r="AT153" t="s">
        <v>181</v>
      </c>
      <c r="AU153" t="s">
        <v>181</v>
      </c>
      <c r="AV153" t="s">
        <v>184</v>
      </c>
      <c r="AW153" s="27">
        <v>17548</v>
      </c>
      <c r="AX153" s="28">
        <v>69.313888888888883</v>
      </c>
      <c r="AY153" s="36" t="s">
        <v>185</v>
      </c>
      <c r="AZ153" s="36" t="s">
        <v>186</v>
      </c>
      <c r="BA153" s="28" t="s">
        <v>178</v>
      </c>
      <c r="BB153" s="28" t="s">
        <v>187</v>
      </c>
      <c r="BC153" t="s">
        <v>252</v>
      </c>
      <c r="BD153" s="28" t="s">
        <v>188</v>
      </c>
      <c r="BE153" s="28" t="s">
        <v>189</v>
      </c>
      <c r="BF153" t="s">
        <v>190</v>
      </c>
      <c r="BG153" s="28" t="s">
        <v>181</v>
      </c>
      <c r="BH153" t="s">
        <v>180</v>
      </c>
      <c r="BI153">
        <v>65</v>
      </c>
      <c r="BJ153">
        <v>160</v>
      </c>
      <c r="BK153" s="28">
        <f t="shared" si="54"/>
        <v>25.390625</v>
      </c>
      <c r="BL153" s="29">
        <f t="shared" si="55"/>
        <v>1.6781913863486266</v>
      </c>
      <c r="BM153">
        <v>156</v>
      </c>
      <c r="BN153" s="29">
        <v>4.78</v>
      </c>
      <c r="BO153">
        <v>7</v>
      </c>
      <c r="BP153" t="s">
        <v>181</v>
      </c>
      <c r="BQ153">
        <v>0</v>
      </c>
      <c r="BR153" t="s">
        <v>184</v>
      </c>
      <c r="BS153" t="s">
        <v>225</v>
      </c>
      <c r="BT153">
        <v>10</v>
      </c>
      <c r="BU153">
        <v>20</v>
      </c>
      <c r="BV153" t="s">
        <v>203</v>
      </c>
      <c r="BW153">
        <v>10</v>
      </c>
      <c r="BX153">
        <v>0</v>
      </c>
      <c r="BY153" t="s">
        <v>780</v>
      </c>
      <c r="BZ153" t="s">
        <v>594</v>
      </c>
      <c r="CA153" t="s">
        <v>205</v>
      </c>
      <c r="CB153">
        <v>0</v>
      </c>
      <c r="CC153">
        <v>0</v>
      </c>
      <c r="CD153">
        <f t="shared" si="56"/>
        <v>624</v>
      </c>
      <c r="CE153">
        <f>SUM((IF(D153&lt;40.1,0,(IF(D153&gt;60,3,1)))),(IF(S153&lt;15.1,0,IF(15&lt;S153&lt;25.1,6,IF(25&lt;S153&lt;35.1,11,16)))),(IF(E153=1,0,5)),(IF(CQ153&lt;601,0,1)),(IF(AX153&lt;40.1,0,(IF(AX153&gt;60,2,1)))))</f>
        <v>5</v>
      </c>
      <c r="CF153">
        <f>(IF(AX153&gt;70,3,0))+(IF(10&lt;AX153&lt;20,-2,0))+(IF(BD153="Cerebrovascular",2,0))+(IF(BN153&gt;1.5,2,0))+(IF(CQ153&lt;360,-3,0))+(IF(D153&gt;70,4,0))+(IF(H153&gt;35,2,0))+(IF(E153=2,9,0))+(IF(E153=3,14,0))+(IF(T153="yes",2,0))+(IF(J153&lt;2,2,0))+(IF(U153="yes",3,0))+(IF(V153="hospital",3,0))+(IF(V153="ICU",6,0))+(IF(S153&gt;29,4,0))+(IF(W153="yes",9,0))+(IF(X153="yes",2,0))+(IF(AA153="yes",5,0))+(IF(AB153="yes",6,0))+(IF(Z153="yes",3,0))</f>
        <v>8</v>
      </c>
      <c r="CG153" s="29">
        <f>EXP((IF(39&lt;AX153&lt;50,0.154,0))+(IF(49&lt;AX153&lt;60,0.274,0))+(IF(59&lt;AX153&lt;70,0.424,0))+(IF(AX153&gt;69,0.501,0))+(IF(BD153="anoxia",0.079,0))+(IF(BD153="Cerebrovascular",0.145,0))+(IF(BD153="other",0.184,0))+(IF(BB153="African",0.176,0))+(IF(BB153="Other",0.126,0))+(IF(AY153="DCD",0.411,0))+(IF(AZ153="other",0.422,0))+(0.066*((170-BJ153)/10)+(IF(BE153="regional",0.105,0.244))+(0.01*(CQ153/60))))</f>
        <v>2.3932844434766696</v>
      </c>
      <c r="CH153">
        <v>30</v>
      </c>
      <c r="CI153">
        <v>20</v>
      </c>
      <c r="CJ153">
        <v>86</v>
      </c>
      <c r="CK153">
        <v>89</v>
      </c>
      <c r="CL153">
        <v>80</v>
      </c>
      <c r="CM153">
        <v>29</v>
      </c>
      <c r="CN153">
        <v>26</v>
      </c>
      <c r="CO153" t="s">
        <v>196</v>
      </c>
      <c r="CP153">
        <v>38</v>
      </c>
      <c r="CQ153" s="28">
        <f>CH153+CI153+CJ153+CK153+CL153+CM153</f>
        <v>334</v>
      </c>
      <c r="CR153">
        <f t="shared" si="57"/>
        <v>26</v>
      </c>
      <c r="CS153">
        <f t="shared" si="58"/>
        <v>56</v>
      </c>
      <c r="CT153">
        <f t="shared" si="59"/>
        <v>360</v>
      </c>
      <c r="CU153">
        <v>4500</v>
      </c>
      <c r="CV153">
        <v>6500</v>
      </c>
      <c r="CW153">
        <v>5500</v>
      </c>
      <c r="CX153">
        <v>1000</v>
      </c>
      <c r="CY153">
        <v>380</v>
      </c>
      <c r="CZ153">
        <v>2.8</v>
      </c>
      <c r="DA153">
        <v>17</v>
      </c>
      <c r="DB153" s="26">
        <v>72</v>
      </c>
      <c r="DC153" s="26">
        <v>57</v>
      </c>
      <c r="DD153" s="28">
        <f t="shared" si="60"/>
        <v>20.833333333333329</v>
      </c>
      <c r="DF153" t="str">
        <f t="shared" si="61"/>
        <v>no</v>
      </c>
      <c r="DG153" t="s">
        <v>781</v>
      </c>
      <c r="DH153">
        <v>10.3</v>
      </c>
      <c r="DI153">
        <v>14.8</v>
      </c>
      <c r="DJ153">
        <v>4.4000000000000004</v>
      </c>
      <c r="DK153">
        <v>7.9</v>
      </c>
      <c r="DL153">
        <v>2.8</v>
      </c>
      <c r="DM153">
        <v>4.3</v>
      </c>
      <c r="DN153">
        <v>23.7</v>
      </c>
      <c r="DO153">
        <v>1920</v>
      </c>
      <c r="DP153" s="29">
        <f>((DO153/1000)*100)/F153</f>
        <v>2.4615384615384617</v>
      </c>
      <c r="DQ153">
        <v>1249</v>
      </c>
      <c r="DR153">
        <v>690</v>
      </c>
      <c r="DS153">
        <v>1.7</v>
      </c>
      <c r="DT153">
        <v>1.33</v>
      </c>
      <c r="DU153" s="41">
        <v>1.39</v>
      </c>
      <c r="DV153" s="41">
        <v>1.39</v>
      </c>
      <c r="DW153" t="str">
        <f t="shared" si="62"/>
        <v>no</v>
      </c>
      <c r="DX153" t="str">
        <f t="shared" si="70"/>
        <v>no</v>
      </c>
      <c r="DY153" t="str">
        <f>IF(OR(DV153&gt;M153*2.9, DV153 &gt; 3.9, FD153="yes"), "3", IF(DV153&gt;M153*1.9, "2", IF(OR(DV153&gt;M153*1.4, DV153&gt;(M153+0.2)), "1", "no")))</f>
        <v>1</v>
      </c>
      <c r="DZ153" t="s">
        <v>181</v>
      </c>
      <c r="EA153" t="s">
        <v>197</v>
      </c>
      <c r="EB153" t="s">
        <v>184</v>
      </c>
      <c r="EC153">
        <v>1000</v>
      </c>
      <c r="ED153" t="s">
        <v>198</v>
      </c>
      <c r="EE153" t="b">
        <v>0</v>
      </c>
      <c r="EF153">
        <v>5.4</v>
      </c>
      <c r="EG153">
        <v>10.3</v>
      </c>
      <c r="EH153">
        <v>9.1</v>
      </c>
      <c r="EI153">
        <v>8.5</v>
      </c>
      <c r="EJ153">
        <v>7.7</v>
      </c>
      <c r="EK153">
        <v>8.5</v>
      </c>
      <c r="EL153" t="b">
        <v>0</v>
      </c>
      <c r="EM153" t="b">
        <v>0</v>
      </c>
      <c r="EN153" t="b">
        <v>0</v>
      </c>
      <c r="EO153" t="b">
        <v>0</v>
      </c>
      <c r="EP153" t="b">
        <v>0</v>
      </c>
      <c r="EQ153" t="b">
        <v>0</v>
      </c>
      <c r="ER153" t="b">
        <v>0</v>
      </c>
      <c r="ES153" s="30">
        <f t="shared" si="63"/>
        <v>8.25</v>
      </c>
      <c r="ET153" s="30">
        <f t="shared" si="64"/>
        <v>8.25</v>
      </c>
      <c r="EU153" s="30">
        <f t="shared" si="65"/>
        <v>8.25</v>
      </c>
      <c r="EV153" s="30" t="s">
        <v>181</v>
      </c>
      <c r="EW153" t="s">
        <v>197</v>
      </c>
      <c r="EX153" t="s">
        <v>197</v>
      </c>
      <c r="EY153" s="30" t="s">
        <v>197</v>
      </c>
      <c r="EZ153" s="30" t="s">
        <v>181</v>
      </c>
      <c r="FA153" s="30" t="s">
        <v>181</v>
      </c>
      <c r="FB153" s="34">
        <v>1</v>
      </c>
      <c r="FC153" s="30" t="s">
        <v>181</v>
      </c>
      <c r="FD153" s="30" t="s">
        <v>181</v>
      </c>
      <c r="FE153" s="30" t="s">
        <v>606</v>
      </c>
      <c r="FF153">
        <v>3</v>
      </c>
      <c r="FG153" s="30" t="s">
        <v>181</v>
      </c>
      <c r="FH153" s="30" t="s">
        <v>197</v>
      </c>
      <c r="FI153" s="30" t="s">
        <v>197</v>
      </c>
      <c r="FJ153" s="30" t="s">
        <v>181</v>
      </c>
      <c r="FK153" s="30" t="s">
        <v>181</v>
      </c>
      <c r="FL153" s="30" t="s">
        <v>181</v>
      </c>
      <c r="FM153" s="30" t="s">
        <v>181</v>
      </c>
      <c r="FN153" s="30" t="s">
        <v>181</v>
      </c>
      <c r="FO153" s="30" t="s">
        <v>181</v>
      </c>
      <c r="FP153" s="30" t="s">
        <v>181</v>
      </c>
      <c r="FQ153" s="30" t="s">
        <v>181</v>
      </c>
      <c r="FR153">
        <v>8</v>
      </c>
      <c r="FS153" s="30" t="s">
        <v>199</v>
      </c>
      <c r="FT153" s="30" t="s">
        <v>181</v>
      </c>
      <c r="FU153">
        <f t="shared" si="66"/>
        <v>0</v>
      </c>
      <c r="FV153">
        <f t="shared" si="67"/>
        <v>0</v>
      </c>
    </row>
    <row r="154" spans="1:179" ht="15.5" x14ac:dyDescent="0.35">
      <c r="A154" s="26">
        <v>2972</v>
      </c>
      <c r="B154" t="s">
        <v>200</v>
      </c>
      <c r="C154" t="s">
        <v>201</v>
      </c>
      <c r="D154" s="28">
        <v>61.572222222222223</v>
      </c>
      <c r="E154" s="28">
        <v>1</v>
      </c>
      <c r="F154">
        <v>61</v>
      </c>
      <c r="G154">
        <v>175</v>
      </c>
      <c r="H154" s="28">
        <f t="shared" si="51"/>
        <v>19.918367346938776</v>
      </c>
      <c r="I154" s="29">
        <f t="shared" si="52"/>
        <v>1.7431473051464148</v>
      </c>
      <c r="J154" s="38">
        <v>4.5</v>
      </c>
      <c r="K154" s="26">
        <v>141</v>
      </c>
      <c r="L154" t="s">
        <v>180</v>
      </c>
      <c r="M154" s="29">
        <v>0.8</v>
      </c>
      <c r="N154" s="30">
        <v>1.3</v>
      </c>
      <c r="O154" s="29">
        <v>0.99</v>
      </c>
      <c r="P154">
        <f t="shared" si="53"/>
        <v>1</v>
      </c>
      <c r="Q154">
        <f t="shared" si="53"/>
        <v>1.3</v>
      </c>
      <c r="R154">
        <f t="shared" si="53"/>
        <v>1</v>
      </c>
      <c r="S154" s="31">
        <f t="shared" si="50"/>
        <v>7</v>
      </c>
      <c r="T154" s="26" t="s">
        <v>181</v>
      </c>
      <c r="U154" s="26" t="s">
        <v>181</v>
      </c>
      <c r="V154" s="26" t="s">
        <v>182</v>
      </c>
      <c r="W154" s="26" t="s">
        <v>181</v>
      </c>
      <c r="X154" s="26" t="s">
        <v>181</v>
      </c>
      <c r="Y154" s="26" t="s">
        <v>183</v>
      </c>
      <c r="Z154" t="s">
        <v>181</v>
      </c>
      <c r="AA154" t="s">
        <v>181</v>
      </c>
      <c r="AB154" t="s">
        <v>181</v>
      </c>
      <c r="AC154">
        <v>0</v>
      </c>
      <c r="AD154" s="27">
        <v>43229</v>
      </c>
      <c r="AE154">
        <v>365</v>
      </c>
      <c r="AG154">
        <v>0</v>
      </c>
      <c r="AH154" s="27">
        <v>43229</v>
      </c>
      <c r="AI154" s="33">
        <v>365</v>
      </c>
      <c r="AJ154" s="27"/>
      <c r="AK154" t="s">
        <v>782</v>
      </c>
      <c r="AL154" t="s">
        <v>181</v>
      </c>
      <c r="AM154" t="s">
        <v>181</v>
      </c>
      <c r="AN154" t="s">
        <v>181</v>
      </c>
      <c r="AO154" t="s">
        <v>181</v>
      </c>
      <c r="AP154" t="s">
        <v>181</v>
      </c>
      <c r="AQ154" t="s">
        <v>181</v>
      </c>
      <c r="AR154" t="s">
        <v>181</v>
      </c>
      <c r="AS154" t="s">
        <v>181</v>
      </c>
      <c r="AT154" t="s">
        <v>184</v>
      </c>
      <c r="AU154" t="s">
        <v>181</v>
      </c>
      <c r="AV154" t="s">
        <v>181</v>
      </c>
      <c r="AW154" s="27">
        <v>35117</v>
      </c>
      <c r="AX154" s="28">
        <v>21.213888888888889</v>
      </c>
      <c r="AY154" s="36" t="s">
        <v>185</v>
      </c>
      <c r="AZ154" s="28" t="s">
        <v>186</v>
      </c>
      <c r="BA154" s="28" t="s">
        <v>178</v>
      </c>
      <c r="BB154" s="28" t="s">
        <v>187</v>
      </c>
      <c r="BC154" t="s">
        <v>201</v>
      </c>
      <c r="BD154" s="28" t="s">
        <v>220</v>
      </c>
      <c r="BE154" s="28" t="s">
        <v>202</v>
      </c>
      <c r="BF154" t="s">
        <v>190</v>
      </c>
      <c r="BG154" s="28" t="s">
        <v>181</v>
      </c>
      <c r="BH154" t="s">
        <v>190</v>
      </c>
      <c r="BI154">
        <v>38</v>
      </c>
      <c r="BJ154">
        <v>145</v>
      </c>
      <c r="BK154" s="28">
        <f t="shared" si="54"/>
        <v>18.07372175980975</v>
      </c>
      <c r="BL154" s="29">
        <f t="shared" si="55"/>
        <v>1.243844682412987</v>
      </c>
      <c r="BM154">
        <v>119</v>
      </c>
      <c r="BN154" s="29">
        <v>0.37</v>
      </c>
      <c r="BO154">
        <v>4</v>
      </c>
      <c r="BP154" t="s">
        <v>181</v>
      </c>
      <c r="BQ154">
        <v>0</v>
      </c>
      <c r="BR154" t="s">
        <v>184</v>
      </c>
      <c r="BS154" t="s">
        <v>249</v>
      </c>
      <c r="BT154">
        <v>0</v>
      </c>
      <c r="BU154">
        <v>30</v>
      </c>
      <c r="BV154" t="s">
        <v>208</v>
      </c>
      <c r="BW154">
        <v>5</v>
      </c>
      <c r="BX154">
        <v>0</v>
      </c>
      <c r="BY154" t="s">
        <v>783</v>
      </c>
      <c r="BZ154" t="s">
        <v>406</v>
      </c>
      <c r="CA154" t="s">
        <v>205</v>
      </c>
      <c r="CB154">
        <v>0</v>
      </c>
      <c r="CC154">
        <v>0</v>
      </c>
      <c r="CD154">
        <f t="shared" si="56"/>
        <v>148</v>
      </c>
      <c r="CE154">
        <f>SUM((IF(D154&lt;40.1,0,(IF(D154&gt;60,3,1)))),(IF(S154&lt;15.1,0,IF(15&lt;S154&lt;25.1,6,IF(25&lt;S154&lt;35.1,11,16)))),(IF(E154=1,0,5)),(IF(CQ154&lt;601,0,1)),(IF(AX154&lt;40.1,0,(IF(AX154&gt;60,2,1)))))</f>
        <v>3</v>
      </c>
      <c r="CF154">
        <f>(IF(AX154&gt;70,3,0))+(IF(10&lt;AX154&lt;20,-2,0))+(IF(BD154="Cerebrovascular",2,0))+(IF(BN154&gt;1.5,2,0))+(IF(CQ154&lt;360,-3,0))+(IF(D154&gt;70,4,0))+(IF(H154&gt;35,2,0))+(IF(E154=2,9,0))+(IF(E154=3,14,0))+(IF(T154="yes",2,0))+(IF(J154&lt;2,2,0))+(IF(U154="yes",3,0))+(IF(V154="hospital",3,0))+(IF(V154="ICU",6,0))+(IF(S154&gt;29,4,0))+(IF(W154="yes",9,0))+(IF(X154="yes",2,0))+(IF(AA154="yes",5,0))+(IF(AB154="yes",6,0))+(IF(Z154="yes",3,0))</f>
        <v>-3</v>
      </c>
      <c r="CG154" s="29">
        <f>EXP((IF(39&lt;AX154&lt;50,0.154,0))+(IF(49&lt;AX154&lt;60,0.274,0))+(IF(59&lt;AX154&lt;70,0.424,0))+(IF(AX154&gt;69,0.501,0))+(IF(BD154="anoxia",0.079,0))+(IF(BD154="Cerebrovascular",0.145,0))+(IF(BD154="other",0.184,0))+(IF(BB154="African",0.176,0))+(IF(BB154="Other",0.126,0))+(IF(AY154="DCD",0.411,0))+(IF(AZ154="other",0.422,0))+(0.066*((170-BJ154)/10)+(IF(BE154="regional",0.105,0.244))+(0.01*(CQ154/60))))</f>
        <v>1.5840739849944818</v>
      </c>
      <c r="CH154">
        <v>25</v>
      </c>
      <c r="CI154" t="s">
        <v>197</v>
      </c>
      <c r="CJ154" t="s">
        <v>197</v>
      </c>
      <c r="CK154" t="s">
        <v>197</v>
      </c>
      <c r="CL154" t="s">
        <v>197</v>
      </c>
      <c r="CM154" t="s">
        <v>197</v>
      </c>
      <c r="CN154">
        <v>26</v>
      </c>
      <c r="CO154" t="s">
        <v>196</v>
      </c>
      <c r="CP154">
        <v>25</v>
      </c>
      <c r="CQ154" s="28">
        <v>306</v>
      </c>
      <c r="CR154">
        <f t="shared" si="57"/>
        <v>26</v>
      </c>
      <c r="CS154">
        <f t="shared" si="58"/>
        <v>51</v>
      </c>
      <c r="CT154">
        <f t="shared" si="59"/>
        <v>332</v>
      </c>
      <c r="CU154">
        <v>500</v>
      </c>
      <c r="CV154">
        <v>1000</v>
      </c>
      <c r="CW154">
        <v>5500</v>
      </c>
      <c r="CX154">
        <v>2000</v>
      </c>
      <c r="CY154">
        <v>326</v>
      </c>
      <c r="CZ154">
        <v>4.8</v>
      </c>
      <c r="DA154" s="26">
        <v>36</v>
      </c>
      <c r="DB154" s="26">
        <v>70</v>
      </c>
      <c r="DC154" s="26">
        <v>69</v>
      </c>
      <c r="DD154" s="28">
        <f t="shared" si="60"/>
        <v>1.4285714285714306</v>
      </c>
      <c r="DE154" s="26"/>
      <c r="DF154" t="str">
        <f t="shared" si="61"/>
        <v>no</v>
      </c>
      <c r="DG154" t="s">
        <v>784</v>
      </c>
      <c r="DH154" t="s">
        <v>197</v>
      </c>
      <c r="DI154" t="s">
        <v>197</v>
      </c>
      <c r="DJ154" t="s">
        <v>197</v>
      </c>
      <c r="DK154" t="s">
        <v>197</v>
      </c>
      <c r="DL154" t="s">
        <v>197</v>
      </c>
      <c r="DM154" t="s">
        <v>197</v>
      </c>
      <c r="DN154" t="s">
        <v>197</v>
      </c>
      <c r="DO154">
        <v>1000</v>
      </c>
      <c r="DP154" s="29">
        <f>((DO154/1000)*100)/F154</f>
        <v>1.639344262295082</v>
      </c>
      <c r="DQ154">
        <v>4027</v>
      </c>
      <c r="DR154">
        <v>2808</v>
      </c>
      <c r="DS154">
        <v>2.1</v>
      </c>
      <c r="DT154">
        <v>1.07</v>
      </c>
      <c r="DU154" s="41">
        <v>2.67</v>
      </c>
      <c r="DV154" s="41">
        <v>3.55</v>
      </c>
      <c r="DW154" t="str">
        <f t="shared" si="62"/>
        <v>yes</v>
      </c>
      <c r="DX154" t="str">
        <f t="shared" si="70"/>
        <v>moderate</v>
      </c>
      <c r="DY154" t="str">
        <f>IF(OR(DV154&gt;M154*2.9, DV154 &gt; 3.9, FD154="yes"), "3", IF(DV154&gt;M154*1.9, "2", IF(OR(DV154&gt;M154*1.4, DV154&gt;(M154+0.2)), "1", "no")))</f>
        <v>3</v>
      </c>
      <c r="DZ154" t="s">
        <v>181</v>
      </c>
      <c r="EA154" t="s">
        <v>197</v>
      </c>
      <c r="EB154" t="s">
        <v>184</v>
      </c>
      <c r="EC154">
        <v>1000</v>
      </c>
      <c r="ED154" t="s">
        <v>198</v>
      </c>
      <c r="EE154" t="b">
        <v>0</v>
      </c>
      <c r="EF154">
        <v>24</v>
      </c>
      <c r="EG154">
        <v>24.3</v>
      </c>
      <c r="EH154">
        <v>19.899999999999999</v>
      </c>
      <c r="EI154">
        <v>14.7</v>
      </c>
      <c r="EJ154">
        <v>8.3000000000000007</v>
      </c>
      <c r="EK154">
        <v>4.9000000000000004</v>
      </c>
      <c r="EL154">
        <v>2.9</v>
      </c>
      <c r="EM154">
        <v>3</v>
      </c>
      <c r="EN154">
        <v>4</v>
      </c>
      <c r="EO154">
        <v>4.3</v>
      </c>
      <c r="EP154" t="b">
        <v>0</v>
      </c>
      <c r="EQ154" t="b">
        <v>0</v>
      </c>
      <c r="ER154" t="b">
        <v>0</v>
      </c>
      <c r="ES154" s="30">
        <f t="shared" si="63"/>
        <v>16.016666666666666</v>
      </c>
      <c r="ET154" s="30">
        <f t="shared" si="64"/>
        <v>11.777777777777779</v>
      </c>
      <c r="EU154" s="30">
        <f t="shared" si="65"/>
        <v>11.03</v>
      </c>
      <c r="EV154" s="38" t="s">
        <v>181</v>
      </c>
      <c r="EW154" s="26" t="s">
        <v>197</v>
      </c>
      <c r="EX154" s="26" t="s">
        <v>184</v>
      </c>
      <c r="EY154" s="38" t="s">
        <v>181</v>
      </c>
      <c r="EZ154" s="38" t="s">
        <v>181</v>
      </c>
      <c r="FA154" s="26" t="s">
        <v>181</v>
      </c>
      <c r="FB154" s="44" t="s">
        <v>785</v>
      </c>
      <c r="FC154" s="26" t="s">
        <v>181</v>
      </c>
      <c r="FD154" t="s">
        <v>184</v>
      </c>
      <c r="FE154" s="26" t="s">
        <v>786</v>
      </c>
      <c r="FF154" s="26">
        <v>11</v>
      </c>
      <c r="FG154" s="26" t="s">
        <v>181</v>
      </c>
      <c r="FH154" s="26" t="s">
        <v>197</v>
      </c>
      <c r="FI154" s="26" t="s">
        <v>197</v>
      </c>
      <c r="FJ154" s="26" t="s">
        <v>181</v>
      </c>
      <c r="FK154" s="26" t="s">
        <v>181</v>
      </c>
      <c r="FL154" s="26" t="s">
        <v>181</v>
      </c>
      <c r="FM154" s="26" t="s">
        <v>181</v>
      </c>
      <c r="FN154" s="26" t="s">
        <v>181</v>
      </c>
      <c r="FO154" s="26" t="s">
        <v>181</v>
      </c>
      <c r="FP154" s="26" t="s">
        <v>181</v>
      </c>
      <c r="FQ154" s="26" t="s">
        <v>181</v>
      </c>
      <c r="FR154" s="26">
        <v>104</v>
      </c>
      <c r="FS154" s="38" t="s">
        <v>787</v>
      </c>
      <c r="FT154" s="38" t="s">
        <v>181</v>
      </c>
      <c r="FU154">
        <f t="shared" si="66"/>
        <v>1</v>
      </c>
      <c r="FV154">
        <f t="shared" si="67"/>
        <v>1</v>
      </c>
      <c r="FW154" s="32"/>
    </row>
    <row r="155" spans="1:179" ht="15.5" x14ac:dyDescent="0.35">
      <c r="A155" s="26">
        <v>2973</v>
      </c>
      <c r="B155" t="s">
        <v>200</v>
      </c>
      <c r="C155" t="s">
        <v>201</v>
      </c>
      <c r="D155" s="28">
        <v>67.033333333333331</v>
      </c>
      <c r="E155" s="28">
        <v>1</v>
      </c>
      <c r="F155">
        <v>75</v>
      </c>
      <c r="G155">
        <v>178</v>
      </c>
      <c r="H155" s="28">
        <f t="shared" si="51"/>
        <v>23.671253629592222</v>
      </c>
      <c r="I155" s="29">
        <f t="shared" si="52"/>
        <v>1.9267344484089777</v>
      </c>
      <c r="J155" s="30">
        <v>3.4</v>
      </c>
      <c r="K155">
        <v>134</v>
      </c>
      <c r="L155" t="s">
        <v>180</v>
      </c>
      <c r="M155" s="29">
        <v>1.57</v>
      </c>
      <c r="N155" s="30">
        <v>1.8</v>
      </c>
      <c r="O155" s="29">
        <v>1.47</v>
      </c>
      <c r="P155">
        <f t="shared" si="53"/>
        <v>1.57</v>
      </c>
      <c r="Q155">
        <f t="shared" si="53"/>
        <v>1.8</v>
      </c>
      <c r="R155">
        <f t="shared" si="53"/>
        <v>1.47</v>
      </c>
      <c r="S155" s="31">
        <f t="shared" si="50"/>
        <v>17</v>
      </c>
      <c r="T155" t="s">
        <v>181</v>
      </c>
      <c r="U155" t="s">
        <v>181</v>
      </c>
      <c r="V155" t="s">
        <v>182</v>
      </c>
      <c r="W155" t="s">
        <v>181</v>
      </c>
      <c r="X155" t="s">
        <v>184</v>
      </c>
      <c r="Y155" t="s">
        <v>183</v>
      </c>
      <c r="Z155" t="s">
        <v>184</v>
      </c>
      <c r="AA155" t="s">
        <v>181</v>
      </c>
      <c r="AB155" t="s">
        <v>181</v>
      </c>
      <c r="AC155">
        <v>0</v>
      </c>
      <c r="AD155" s="27">
        <v>43229</v>
      </c>
      <c r="AE155">
        <v>365</v>
      </c>
      <c r="AG155">
        <v>0</v>
      </c>
      <c r="AH155" s="27">
        <v>43229</v>
      </c>
      <c r="AI155" s="33">
        <v>365</v>
      </c>
      <c r="AJ155" s="27"/>
      <c r="AK155" t="s">
        <v>43</v>
      </c>
      <c r="AL155" t="s">
        <v>181</v>
      </c>
      <c r="AM155" t="s">
        <v>181</v>
      </c>
      <c r="AN155" t="s">
        <v>181</v>
      </c>
      <c r="AO155" t="s">
        <v>181</v>
      </c>
      <c r="AP155" t="s">
        <v>181</v>
      </c>
      <c r="AQ155" t="s">
        <v>181</v>
      </c>
      <c r="AR155" t="s">
        <v>184</v>
      </c>
      <c r="AS155" t="s">
        <v>181</v>
      </c>
      <c r="AT155" t="s">
        <v>181</v>
      </c>
      <c r="AU155" t="s">
        <v>181</v>
      </c>
      <c r="AV155" t="s">
        <v>181</v>
      </c>
      <c r="AW155" s="27">
        <v>20375</v>
      </c>
      <c r="AX155" s="28">
        <v>61.572222222222223</v>
      </c>
      <c r="AY155" s="36" t="s">
        <v>185</v>
      </c>
      <c r="AZ155" s="28" t="s">
        <v>186</v>
      </c>
      <c r="BA155" s="28" t="s">
        <v>200</v>
      </c>
      <c r="BB155" s="28" t="s">
        <v>187</v>
      </c>
      <c r="BC155" t="s">
        <v>201</v>
      </c>
      <c r="BD155" s="28" t="s">
        <v>197</v>
      </c>
      <c r="BE155" s="28" t="s">
        <v>189</v>
      </c>
      <c r="BF155" t="s">
        <v>190</v>
      </c>
      <c r="BG155" s="28" t="s">
        <v>181</v>
      </c>
      <c r="BH155" t="s">
        <v>180</v>
      </c>
      <c r="BI155">
        <v>61</v>
      </c>
      <c r="BJ155">
        <v>175</v>
      </c>
      <c r="BK155" s="28">
        <f t="shared" si="54"/>
        <v>19.918367346938776</v>
      </c>
      <c r="BL155" s="29">
        <f t="shared" si="55"/>
        <v>1.7431473051464148</v>
      </c>
      <c r="BM155" s="26">
        <v>141</v>
      </c>
      <c r="BN155" s="37">
        <v>0.8</v>
      </c>
      <c r="BO155">
        <v>2</v>
      </c>
      <c r="BP155" t="s">
        <v>181</v>
      </c>
      <c r="BQ155">
        <v>0</v>
      </c>
      <c r="BR155" t="s">
        <v>181</v>
      </c>
      <c r="BS155" t="s">
        <v>181</v>
      </c>
      <c r="BT155">
        <v>20</v>
      </c>
      <c r="BU155">
        <v>60</v>
      </c>
      <c r="BV155" t="s">
        <v>203</v>
      </c>
      <c r="BW155">
        <v>5</v>
      </c>
      <c r="BX155">
        <v>0</v>
      </c>
      <c r="BY155" t="s">
        <v>788</v>
      </c>
      <c r="BZ155" t="s">
        <v>181</v>
      </c>
      <c r="CA155" t="s">
        <v>205</v>
      </c>
      <c r="CB155">
        <v>0</v>
      </c>
      <c r="CC155">
        <v>0</v>
      </c>
      <c r="CD155">
        <f t="shared" si="56"/>
        <v>1047</v>
      </c>
      <c r="CE155">
        <f>SUM((IF(D155&lt;40.1,0,(IF(D155&gt;60,3,1)))),(IF(S155&lt;15.1,0,IF(15&lt;S155&lt;25.1,6,IF(25&lt;S155&lt;35.1,11,16)))),(IF(E155=1,0,5)),(IF(CQ155&lt;601,0,1)),(IF(AX155&lt;40.1,0,(IF(AX155&gt;60,2,1)))))</f>
        <v>21</v>
      </c>
      <c r="CF155">
        <f>(IF(AX155&gt;70,3,0))+(IF(10&lt;AX155&lt;20,-2,0))+(IF(BD155="Cerebrovascular",2,0))+(IF(BN155&gt;1.5,2,0))+(IF(CQ155&lt;360,-3,0))+(IF(D155&gt;70,4,0))+(IF(H155&gt;35,2,0))+(IF(E155=2,9,0))+(IF(E155=3,14,0))+(IF(T155="yes",2,0))+(IF(J155&lt;2,2,0))+(IF(U155="yes",3,0))+(IF(V155="hospital",3,0))+(IF(V155="ICU",6,0))+(IF(S155&gt;29,4,0))+(IF(W155="yes",9,0))+(IF(X155="yes",2,0))+(IF(AA155="yes",5,0))+(IF(AB155="yes",6,0))+(IF(Z155="yes",3,0))</f>
        <v>2</v>
      </c>
      <c r="CG155" s="29">
        <f>EXP((IF(39&lt;AX155&lt;50,0.154,0))+(IF(49&lt;AX155&lt;60,0.274,0))+(IF(59&lt;AX155&lt;70,0.424,0))+(IF(AX155&gt;69,0.501,0))+(IF(BD155="anoxia",0.079,0))+(IF(BD155="Cerebrovascular",0.145,0))+(IF(BD155="other",0.184,0))+(IF(BB155="African",0.176,0))+(IF(BB155="Other",0.126,0))+(IF(AY155="DCD",0.411,0))+(IF(AZ155="other",0.422,0))+(0.066*((170-BJ155)/10)+(IF(BE155="regional",0.105,0.244))+(0.01*(CQ155/60))))</f>
        <v>1.1077526610799828</v>
      </c>
      <c r="CH155" t="s">
        <v>197</v>
      </c>
      <c r="CI155" t="s">
        <v>197</v>
      </c>
      <c r="CJ155" t="s">
        <v>197</v>
      </c>
      <c r="CK155" t="s">
        <v>197</v>
      </c>
      <c r="CL155" t="s">
        <v>197</v>
      </c>
      <c r="CM155" t="s">
        <v>197</v>
      </c>
      <c r="CN155">
        <v>28</v>
      </c>
      <c r="CO155" t="s">
        <v>196</v>
      </c>
      <c r="CP155">
        <v>20</v>
      </c>
      <c r="CQ155" s="28">
        <v>182</v>
      </c>
      <c r="CR155">
        <f t="shared" si="57"/>
        <v>28</v>
      </c>
      <c r="CS155" t="e">
        <f t="shared" si="58"/>
        <v>#VALUE!</v>
      </c>
      <c r="CT155">
        <f t="shared" si="59"/>
        <v>210</v>
      </c>
      <c r="CU155">
        <v>2000</v>
      </c>
      <c r="CV155">
        <v>3000</v>
      </c>
      <c r="CW155">
        <v>7000</v>
      </c>
      <c r="CX155">
        <v>2000</v>
      </c>
      <c r="CY155">
        <v>315</v>
      </c>
      <c r="CZ155">
        <v>1.4</v>
      </c>
      <c r="DA155">
        <v>16</v>
      </c>
      <c r="DB155" s="26">
        <v>67</v>
      </c>
      <c r="DC155" s="26">
        <v>73</v>
      </c>
      <c r="DD155" s="28">
        <f t="shared" si="60"/>
        <v>-8.9552238805970177</v>
      </c>
      <c r="DF155" t="str">
        <f t="shared" si="61"/>
        <v>no</v>
      </c>
      <c r="DG155" t="s">
        <v>789</v>
      </c>
      <c r="DH155" t="s">
        <v>197</v>
      </c>
      <c r="DI155" t="s">
        <v>197</v>
      </c>
      <c r="DJ155" t="s">
        <v>197</v>
      </c>
      <c r="DK155" t="s">
        <v>197</v>
      </c>
      <c r="DL155" t="s">
        <v>197</v>
      </c>
      <c r="DM155" t="s">
        <v>197</v>
      </c>
      <c r="DN155" t="s">
        <v>197</v>
      </c>
      <c r="DO155">
        <v>1020</v>
      </c>
      <c r="DP155" s="29">
        <f>((DO155/1000)*100)/F155</f>
        <v>1.36</v>
      </c>
      <c r="DQ155">
        <v>317</v>
      </c>
      <c r="DR155">
        <v>363</v>
      </c>
      <c r="DS155">
        <v>2.7</v>
      </c>
      <c r="DT155">
        <v>0.88</v>
      </c>
      <c r="DU155" s="41">
        <v>1.72</v>
      </c>
      <c r="DV155" s="41">
        <v>2.0699999999999998</v>
      </c>
      <c r="DW155" t="str">
        <f t="shared" si="62"/>
        <v>no</v>
      </c>
      <c r="DX155" t="str">
        <f t="shared" si="70"/>
        <v>no</v>
      </c>
      <c r="DY155" t="str">
        <f>IF(OR(DV155&gt;M155*2.9, DV155 &gt; 3.9, FD155="yes"), "3", IF(DV155&gt;M155*1.9, "2", IF(OR(DV155&gt;M155*1.4, DV155&gt;(M155+0.2)), "1", "no")))</f>
        <v>1</v>
      </c>
      <c r="DZ155" t="s">
        <v>181</v>
      </c>
      <c r="EA155" t="s">
        <v>197</v>
      </c>
      <c r="EB155" t="s">
        <v>184</v>
      </c>
      <c r="EC155">
        <v>1000</v>
      </c>
      <c r="ED155" t="s">
        <v>198</v>
      </c>
      <c r="EE155" t="b">
        <v>0</v>
      </c>
      <c r="EF155">
        <v>9.1999999999999993</v>
      </c>
      <c r="EG155">
        <v>10.5</v>
      </c>
      <c r="EH155">
        <v>9.6999999999999993</v>
      </c>
      <c r="EI155">
        <v>15.4</v>
      </c>
      <c r="EJ155">
        <v>10.3</v>
      </c>
      <c r="EK155">
        <v>11.1</v>
      </c>
      <c r="EL155">
        <v>6.6</v>
      </c>
      <c r="EM155">
        <v>7.5</v>
      </c>
      <c r="EN155">
        <v>5</v>
      </c>
      <c r="EO155" t="b">
        <v>0</v>
      </c>
      <c r="EP155" t="b">
        <v>0</v>
      </c>
      <c r="EQ155" t="b">
        <v>0</v>
      </c>
      <c r="ER155" t="b">
        <v>0</v>
      </c>
      <c r="ES155" s="30">
        <f t="shared" si="63"/>
        <v>11.033333333333331</v>
      </c>
      <c r="ET155" s="30">
        <f t="shared" si="64"/>
        <v>9.4777777777777761</v>
      </c>
      <c r="EU155" s="30">
        <f t="shared" si="65"/>
        <v>9.4777777777777761</v>
      </c>
      <c r="EV155" s="30" t="s">
        <v>181</v>
      </c>
      <c r="EW155" t="s">
        <v>197</v>
      </c>
      <c r="EX155" t="s">
        <v>197</v>
      </c>
      <c r="EY155" s="30" t="s">
        <v>197</v>
      </c>
      <c r="EZ155" s="30" t="s">
        <v>181</v>
      </c>
      <c r="FA155" s="30" t="s">
        <v>181</v>
      </c>
      <c r="FB155" s="34">
        <v>2</v>
      </c>
      <c r="FC155" s="30" t="s">
        <v>181</v>
      </c>
      <c r="FD155" s="30" t="s">
        <v>181</v>
      </c>
      <c r="FE155" s="30" t="s">
        <v>790</v>
      </c>
      <c r="FF155">
        <v>4</v>
      </c>
      <c r="FG155" s="30" t="s">
        <v>181</v>
      </c>
      <c r="FH155" s="30" t="s">
        <v>197</v>
      </c>
      <c r="FI155" s="30" t="s">
        <v>197</v>
      </c>
      <c r="FJ155" s="30" t="s">
        <v>181</v>
      </c>
      <c r="FK155" s="30" t="s">
        <v>181</v>
      </c>
      <c r="FL155" s="30" t="s">
        <v>181</v>
      </c>
      <c r="FM155" s="30" t="s">
        <v>181</v>
      </c>
      <c r="FN155" s="30" t="s">
        <v>181</v>
      </c>
      <c r="FO155" s="30" t="s">
        <v>181</v>
      </c>
      <c r="FP155" s="30" t="s">
        <v>181</v>
      </c>
      <c r="FQ155" s="30" t="s">
        <v>181</v>
      </c>
      <c r="FR155">
        <v>15</v>
      </c>
      <c r="FS155" s="38" t="s">
        <v>791</v>
      </c>
      <c r="FT155" s="38" t="s">
        <v>181</v>
      </c>
      <c r="FU155">
        <f t="shared" si="66"/>
        <v>0</v>
      </c>
      <c r="FV155">
        <f t="shared" si="67"/>
        <v>0</v>
      </c>
    </row>
    <row r="156" spans="1:179" ht="15.5" x14ac:dyDescent="0.35">
      <c r="A156" s="26">
        <v>2974</v>
      </c>
      <c r="B156" t="s">
        <v>200</v>
      </c>
      <c r="C156" t="s">
        <v>179</v>
      </c>
      <c r="D156" s="28">
        <v>58.580555555555556</v>
      </c>
      <c r="E156" s="28">
        <v>2</v>
      </c>
      <c r="F156">
        <v>80</v>
      </c>
      <c r="G156">
        <v>170</v>
      </c>
      <c r="H156" s="28">
        <f t="shared" si="51"/>
        <v>27.681660899653981</v>
      </c>
      <c r="I156" s="29">
        <f t="shared" si="52"/>
        <v>1.9153803873816859</v>
      </c>
      <c r="J156" s="30">
        <v>3.8</v>
      </c>
      <c r="K156">
        <v>137</v>
      </c>
      <c r="L156" t="s">
        <v>180</v>
      </c>
      <c r="M156" s="29">
        <v>1.8</v>
      </c>
      <c r="N156" s="30">
        <v>2</v>
      </c>
      <c r="O156" s="29">
        <v>1.83</v>
      </c>
      <c r="P156">
        <f t="shared" si="53"/>
        <v>1.8</v>
      </c>
      <c r="Q156">
        <f t="shared" si="53"/>
        <v>2</v>
      </c>
      <c r="R156">
        <f t="shared" si="53"/>
        <v>1.83</v>
      </c>
      <c r="S156" s="31">
        <f t="shared" si="50"/>
        <v>21</v>
      </c>
      <c r="T156" t="s">
        <v>184</v>
      </c>
      <c r="U156" t="s">
        <v>181</v>
      </c>
      <c r="V156" t="s">
        <v>182</v>
      </c>
      <c r="W156" t="s">
        <v>181</v>
      </c>
      <c r="X156" t="s">
        <v>181</v>
      </c>
      <c r="Y156" t="s">
        <v>183</v>
      </c>
      <c r="Z156" t="s">
        <v>184</v>
      </c>
      <c r="AA156" t="s">
        <v>181</v>
      </c>
      <c r="AB156" t="s">
        <v>181</v>
      </c>
      <c r="AC156">
        <v>0</v>
      </c>
      <c r="AD156" s="27">
        <v>43269</v>
      </c>
      <c r="AE156">
        <v>399</v>
      </c>
      <c r="AG156">
        <v>0</v>
      </c>
      <c r="AH156" s="27">
        <v>43269</v>
      </c>
      <c r="AI156" s="33">
        <v>399</v>
      </c>
      <c r="AJ156" s="27"/>
      <c r="AK156" t="s">
        <v>792</v>
      </c>
      <c r="AL156" t="s">
        <v>181</v>
      </c>
      <c r="AM156" t="s">
        <v>181</v>
      </c>
      <c r="AN156" t="s">
        <v>181</v>
      </c>
      <c r="AO156" t="s">
        <v>181</v>
      </c>
      <c r="AP156" t="s">
        <v>181</v>
      </c>
      <c r="AQ156" t="s">
        <v>181</v>
      </c>
      <c r="AR156" t="s">
        <v>181</v>
      </c>
      <c r="AS156" t="s">
        <v>181</v>
      </c>
      <c r="AT156" t="s">
        <v>181</v>
      </c>
      <c r="AU156" t="s">
        <v>181</v>
      </c>
      <c r="AV156" t="s">
        <v>184</v>
      </c>
      <c r="AW156" s="27">
        <v>20898</v>
      </c>
      <c r="AX156" s="28">
        <v>60.155555555555559</v>
      </c>
      <c r="AY156" s="36" t="s">
        <v>185</v>
      </c>
      <c r="AZ156" s="28" t="s">
        <v>186</v>
      </c>
      <c r="BA156" s="28" t="s">
        <v>178</v>
      </c>
      <c r="BB156" s="28" t="s">
        <v>187</v>
      </c>
      <c r="BC156" t="s">
        <v>179</v>
      </c>
      <c r="BD156" s="28" t="s">
        <v>188</v>
      </c>
      <c r="BE156" s="28" t="s">
        <v>189</v>
      </c>
      <c r="BF156" t="s">
        <v>190</v>
      </c>
      <c r="BG156" s="28" t="s">
        <v>181</v>
      </c>
      <c r="BH156" t="s">
        <v>180</v>
      </c>
      <c r="BI156">
        <v>71</v>
      </c>
      <c r="BJ156">
        <v>155</v>
      </c>
      <c r="BK156" s="28">
        <f t="shared" si="54"/>
        <v>29.552549427679502</v>
      </c>
      <c r="BL156" s="29">
        <f t="shared" si="55"/>
        <v>1.7027135928485106</v>
      </c>
      <c r="BM156">
        <v>147</v>
      </c>
      <c r="BN156" s="29">
        <v>1.71</v>
      </c>
      <c r="BO156">
        <v>3</v>
      </c>
      <c r="BP156" t="s">
        <v>181</v>
      </c>
      <c r="BQ156">
        <v>0</v>
      </c>
      <c r="BR156" t="s">
        <v>181</v>
      </c>
      <c r="BS156" t="s">
        <v>181</v>
      </c>
      <c r="BT156">
        <v>0</v>
      </c>
      <c r="BU156">
        <v>10</v>
      </c>
      <c r="BV156" t="s">
        <v>208</v>
      </c>
      <c r="BW156">
        <v>20</v>
      </c>
      <c r="BX156">
        <v>0</v>
      </c>
      <c r="BY156" t="s">
        <v>793</v>
      </c>
      <c r="BZ156" t="s">
        <v>794</v>
      </c>
      <c r="CA156" t="s">
        <v>795</v>
      </c>
      <c r="CB156">
        <v>0</v>
      </c>
      <c r="CC156">
        <v>0</v>
      </c>
      <c r="CD156">
        <f t="shared" si="56"/>
        <v>1263</v>
      </c>
      <c r="CE156">
        <f>SUM((IF(D156&lt;40.1,0,(IF(D156&gt;60,3,1)))),(IF(S156&lt;15.1,0,IF(15&lt;S156&lt;25.1,6,IF(25&lt;S156&lt;35.1,11,16)))),(IF(E156=1,0,5)),(IF(CQ156&lt;601,0,1)),(IF(AX156&lt;40.1,0,(IF(AX156&gt;60,2,1)))))</f>
        <v>24</v>
      </c>
      <c r="CF156">
        <f>(IF(AX156&gt;70,3,0))+(IF(10&lt;AX156&lt;20,-2,0))+(IF(BD156="Cerebrovascular",2,0))+(IF(BN156&gt;1.5,2,0))+(IF(CQ156&lt;360,-3,0))+(IF(D156&gt;70,4,0))+(IF(H156&gt;35,2,0))+(IF(E156=2,9,0))+(IF(E156=3,14,0))+(IF(T156="yes",2,0))+(IF(J156&lt;2,2,0))+(IF(U156="yes",3,0))+(IF(V156="hospital",3,0))+(IF(V156="ICU",6,0))+(IF(S156&gt;29,4,0))+(IF(W156="yes",9,0))+(IF(X156="yes",2,0))+(IF(AA156="yes",5,0))+(IF(AB156="yes",6,0))+(IF(Z156="yes",3,0))</f>
        <v>18</v>
      </c>
      <c r="CG156" s="29">
        <f>EXP((IF(39&lt;AX156&lt;50,0.154,0))+(IF(49&lt;AX156&lt;60,0.274,0))+(IF(59&lt;AX156&lt;70,0.424,0))+(IF(AX156&gt;69,0.501,0))+(IF(BD156="anoxia",0.079,0))+(IF(BD156="Cerebrovascular",0.145,0))+(IF(BD156="other",0.184,0))+(IF(BB156="African",0.176,0))+(IF(BB156="Other",0.126,0))+(IF(AY156="DCD",0.411,0))+(IF(AZ156="other",0.422,0))+(0.066*((170-BJ156)/10)+(IF(BE156="regional",0.105,0.244))+(0.01*(CQ156/60))))</f>
        <v>1.5191738489452662</v>
      </c>
      <c r="CH156">
        <v>43</v>
      </c>
      <c r="CI156">
        <v>3</v>
      </c>
      <c r="CJ156">
        <v>153</v>
      </c>
      <c r="CK156">
        <v>120</v>
      </c>
      <c r="CL156">
        <v>35</v>
      </c>
      <c r="CM156">
        <v>61</v>
      </c>
      <c r="CN156">
        <v>24</v>
      </c>
      <c r="CO156" t="s">
        <v>196</v>
      </c>
      <c r="CP156">
        <v>41</v>
      </c>
      <c r="CQ156" s="28">
        <f>CH156+CI156+CJ156+CK156+CL156+CM156</f>
        <v>415</v>
      </c>
      <c r="CR156">
        <f t="shared" si="57"/>
        <v>24</v>
      </c>
      <c r="CS156">
        <f t="shared" si="58"/>
        <v>67</v>
      </c>
      <c r="CT156">
        <f t="shared" si="59"/>
        <v>439</v>
      </c>
      <c r="CU156">
        <v>9250</v>
      </c>
      <c r="CV156">
        <v>5000</v>
      </c>
      <c r="CW156">
        <v>8000</v>
      </c>
      <c r="CX156">
        <v>4500</v>
      </c>
      <c r="CY156">
        <v>446</v>
      </c>
      <c r="CZ156">
        <v>1.8</v>
      </c>
      <c r="DA156">
        <v>26</v>
      </c>
      <c r="DB156" s="26">
        <v>52</v>
      </c>
      <c r="DC156" s="26">
        <v>60</v>
      </c>
      <c r="DD156" s="28">
        <f t="shared" si="60"/>
        <v>-15.384615384615387</v>
      </c>
      <c r="DF156" t="str">
        <f t="shared" si="61"/>
        <v>no</v>
      </c>
      <c r="DG156" t="s">
        <v>796</v>
      </c>
      <c r="DH156">
        <v>9</v>
      </c>
      <c r="DI156">
        <v>5</v>
      </c>
      <c r="DJ156">
        <v>1.5</v>
      </c>
      <c r="DK156">
        <v>7.7</v>
      </c>
      <c r="DL156" t="s">
        <v>197</v>
      </c>
      <c r="DM156" t="s">
        <v>197</v>
      </c>
      <c r="DN156" t="s">
        <v>197</v>
      </c>
      <c r="DO156">
        <v>1710</v>
      </c>
      <c r="DP156" s="29">
        <f>((DO156/1000)*100)/F156</f>
        <v>2.1375000000000002</v>
      </c>
      <c r="DQ156">
        <v>1010</v>
      </c>
      <c r="DR156">
        <v>348</v>
      </c>
      <c r="DS156" s="26">
        <v>15.7</v>
      </c>
      <c r="DT156" s="26">
        <v>1.08</v>
      </c>
      <c r="DU156" s="45">
        <v>2.96</v>
      </c>
      <c r="DV156" s="45">
        <v>3.49</v>
      </c>
      <c r="DW156" t="str">
        <f t="shared" si="62"/>
        <v>yes</v>
      </c>
      <c r="DX156" s="26" t="s">
        <v>192</v>
      </c>
      <c r="DY156" t="str">
        <f>IF(OR(DV156&gt;M156*2.9, DV156 &gt; 3.9, FD156="yes"), "3", IF(DV156&gt;M156*1.9, "2", IF(OR(DV156&gt;M156*1.4, DV156&gt;(M156+0.2)), "1", "no")))</f>
        <v>2</v>
      </c>
      <c r="DZ156" t="s">
        <v>181</v>
      </c>
      <c r="EA156" t="s">
        <v>197</v>
      </c>
      <c r="EB156" t="s">
        <v>184</v>
      </c>
      <c r="EC156">
        <v>1000</v>
      </c>
      <c r="ED156" t="s">
        <v>198</v>
      </c>
      <c r="EE156" t="b">
        <v>0</v>
      </c>
      <c r="EF156">
        <v>14.4</v>
      </c>
      <c r="EG156">
        <v>13</v>
      </c>
      <c r="EH156">
        <v>6.9</v>
      </c>
      <c r="EI156">
        <v>6.4</v>
      </c>
      <c r="EJ156">
        <v>6.1</v>
      </c>
      <c r="EK156">
        <v>10.7</v>
      </c>
      <c r="EL156">
        <v>5.5</v>
      </c>
      <c r="EM156">
        <v>4.7</v>
      </c>
      <c r="EN156">
        <v>7.7</v>
      </c>
      <c r="EO156">
        <v>5.4</v>
      </c>
      <c r="EP156">
        <v>7.5</v>
      </c>
      <c r="EQ156">
        <v>12.8</v>
      </c>
      <c r="ER156" t="b">
        <v>0</v>
      </c>
      <c r="ES156" s="30">
        <f t="shared" si="63"/>
        <v>9.5833333333333339</v>
      </c>
      <c r="ET156" s="30">
        <f t="shared" si="64"/>
        <v>8.3777777777777782</v>
      </c>
      <c r="EU156" s="30">
        <f t="shared" si="65"/>
        <v>8.4250000000000007</v>
      </c>
      <c r="EV156" s="38" t="s">
        <v>184</v>
      </c>
      <c r="EW156" s="26">
        <v>1</v>
      </c>
      <c r="EX156" s="26" t="s">
        <v>184</v>
      </c>
      <c r="EY156" s="30" t="s">
        <v>181</v>
      </c>
      <c r="EZ156" s="30" t="s">
        <v>184</v>
      </c>
      <c r="FA156" s="38" t="s">
        <v>181</v>
      </c>
      <c r="FB156" s="44" t="s">
        <v>237</v>
      </c>
      <c r="FC156" s="30" t="s">
        <v>181</v>
      </c>
      <c r="FD156" s="30" t="s">
        <v>181</v>
      </c>
      <c r="FE156" t="s">
        <v>797</v>
      </c>
      <c r="FF156">
        <v>7</v>
      </c>
      <c r="FG156" s="30" t="s">
        <v>181</v>
      </c>
      <c r="FH156" s="30" t="s">
        <v>197</v>
      </c>
      <c r="FI156" s="30" t="s">
        <v>197</v>
      </c>
      <c r="FJ156" s="30" t="s">
        <v>181</v>
      </c>
      <c r="FK156" s="30" t="s">
        <v>181</v>
      </c>
      <c r="FL156" s="30" t="s">
        <v>181</v>
      </c>
      <c r="FM156" s="30" t="s">
        <v>181</v>
      </c>
      <c r="FN156" s="30" t="s">
        <v>181</v>
      </c>
      <c r="FO156" s="30" t="s">
        <v>181</v>
      </c>
      <c r="FP156" s="30" t="s">
        <v>181</v>
      </c>
      <c r="FQ156" s="30" t="s">
        <v>181</v>
      </c>
      <c r="FR156">
        <v>26</v>
      </c>
      <c r="FS156" s="30" t="s">
        <v>798</v>
      </c>
      <c r="FT156" s="38" t="s">
        <v>181</v>
      </c>
      <c r="FU156">
        <f t="shared" si="66"/>
        <v>1</v>
      </c>
      <c r="FV156">
        <f t="shared" si="67"/>
        <v>1</v>
      </c>
    </row>
    <row r="157" spans="1:179" ht="15.5" x14ac:dyDescent="0.35">
      <c r="A157" s="26">
        <v>2976</v>
      </c>
      <c r="B157" t="s">
        <v>200</v>
      </c>
      <c r="C157" t="s">
        <v>201</v>
      </c>
      <c r="D157" s="28">
        <v>52.375</v>
      </c>
      <c r="E157" s="28">
        <v>1</v>
      </c>
      <c r="F157">
        <v>82</v>
      </c>
      <c r="G157">
        <v>172</v>
      </c>
      <c r="H157" s="28">
        <f t="shared" si="51"/>
        <v>27.717685235262305</v>
      </c>
      <c r="I157" s="29">
        <f t="shared" si="52"/>
        <v>1.9520697653439467</v>
      </c>
      <c r="J157" s="30">
        <v>3</v>
      </c>
      <c r="K157">
        <v>142</v>
      </c>
      <c r="L157" t="s">
        <v>180</v>
      </c>
      <c r="M157" s="29">
        <v>0.8</v>
      </c>
      <c r="N157" s="30">
        <v>11</v>
      </c>
      <c r="O157" s="29">
        <v>1.22</v>
      </c>
      <c r="P157">
        <f t="shared" si="53"/>
        <v>1</v>
      </c>
      <c r="Q157">
        <f t="shared" si="53"/>
        <v>11</v>
      </c>
      <c r="R157">
        <f t="shared" si="53"/>
        <v>1.22</v>
      </c>
      <c r="S157" s="31">
        <f t="shared" si="50"/>
        <v>18</v>
      </c>
      <c r="T157" t="s">
        <v>184</v>
      </c>
      <c r="U157" t="s">
        <v>181</v>
      </c>
      <c r="V157" t="s">
        <v>182</v>
      </c>
      <c r="W157" t="s">
        <v>181</v>
      </c>
      <c r="X157" s="26" t="s">
        <v>184</v>
      </c>
      <c r="Y157" t="s">
        <v>183</v>
      </c>
      <c r="Z157" t="s">
        <v>184</v>
      </c>
      <c r="AA157" s="26" t="s">
        <v>181</v>
      </c>
      <c r="AB157" t="s">
        <v>181</v>
      </c>
      <c r="AC157">
        <v>0</v>
      </c>
      <c r="AD157" s="27">
        <v>43234</v>
      </c>
      <c r="AE157">
        <v>361</v>
      </c>
      <c r="AG157">
        <v>0</v>
      </c>
      <c r="AH157" s="27">
        <v>43234</v>
      </c>
      <c r="AI157" s="33">
        <v>361</v>
      </c>
      <c r="AJ157" s="27"/>
      <c r="AK157" t="s">
        <v>294</v>
      </c>
      <c r="AL157" t="s">
        <v>181</v>
      </c>
      <c r="AM157" t="s">
        <v>184</v>
      </c>
      <c r="AN157" t="s">
        <v>181</v>
      </c>
      <c r="AO157" t="s">
        <v>181</v>
      </c>
      <c r="AP157" t="s">
        <v>181</v>
      </c>
      <c r="AQ157" t="s">
        <v>181</v>
      </c>
      <c r="AR157" t="s">
        <v>181</v>
      </c>
      <c r="AS157" t="s">
        <v>181</v>
      </c>
      <c r="AT157" t="s">
        <v>181</v>
      </c>
      <c r="AU157" t="s">
        <v>181</v>
      </c>
      <c r="AV157" t="s">
        <v>181</v>
      </c>
      <c r="AW157" s="27">
        <v>27341</v>
      </c>
      <c r="AX157" s="28">
        <v>42.527777777777779</v>
      </c>
      <c r="AY157" s="36" t="s">
        <v>185</v>
      </c>
      <c r="AZ157" s="36" t="s">
        <v>186</v>
      </c>
      <c r="BA157" s="28" t="s">
        <v>200</v>
      </c>
      <c r="BB157" s="28" t="s">
        <v>187</v>
      </c>
      <c r="BC157" t="s">
        <v>201</v>
      </c>
      <c r="BD157" s="28" t="s">
        <v>220</v>
      </c>
      <c r="BE157" s="28" t="s">
        <v>189</v>
      </c>
      <c r="BF157" t="s">
        <v>190</v>
      </c>
      <c r="BG157" s="28" t="s">
        <v>181</v>
      </c>
      <c r="BH157" t="s">
        <v>180</v>
      </c>
      <c r="BI157">
        <v>65</v>
      </c>
      <c r="BJ157">
        <v>170</v>
      </c>
      <c r="BK157" s="28">
        <f t="shared" si="54"/>
        <v>22.491349480968857</v>
      </c>
      <c r="BL157" s="29">
        <f t="shared" si="55"/>
        <v>1.7535977042116846</v>
      </c>
      <c r="BM157">
        <v>148</v>
      </c>
      <c r="BN157" s="29">
        <v>0.88</v>
      </c>
      <c r="BO157">
        <v>18</v>
      </c>
      <c r="BP157" t="s">
        <v>181</v>
      </c>
      <c r="BQ157">
        <v>0</v>
      </c>
      <c r="BR157" t="s">
        <v>184</v>
      </c>
      <c r="BS157" t="s">
        <v>770</v>
      </c>
      <c r="BT157">
        <v>0</v>
      </c>
      <c r="BU157">
        <v>2</v>
      </c>
      <c r="BV157" t="s">
        <v>192</v>
      </c>
      <c r="BW157">
        <v>2</v>
      </c>
      <c r="BX157">
        <v>0</v>
      </c>
      <c r="BY157" t="s">
        <v>799</v>
      </c>
      <c r="BZ157" t="s">
        <v>800</v>
      </c>
      <c r="CA157" t="s">
        <v>801</v>
      </c>
      <c r="CB157">
        <v>0</v>
      </c>
      <c r="CC157">
        <v>0</v>
      </c>
      <c r="CD157">
        <f t="shared" si="56"/>
        <v>766</v>
      </c>
      <c r="CE157">
        <f>SUM((IF(D157&lt;40.1,0,(IF(D157&gt;60,3,1)))),(IF(S157&lt;15.1,0,IF(15&lt;S157&lt;25.1,6,IF(25&lt;S157&lt;35.1,11,16)))),(IF(E157=1,0,5)),(IF(CQ157&lt;601,0,1)),(IF(AX157&lt;40.1,0,(IF(AX157&gt;60,2,1)))))</f>
        <v>18</v>
      </c>
      <c r="CF157">
        <f>(IF(AX157&gt;70,3,0))+(IF(10&lt;AX157&lt;20,-2,0))+(IF(BD157="Cerebrovascular",2,0))+(IF(BN157&gt;1.5,2,0))+(IF(CQ157&lt;360,-3,0))+(IF(D157&gt;70,4,0))+(IF(H157&gt;35,2,0))+(IF(E157=2,9,0))+(IF(E157=3,14,0))+(IF(T157="yes",2,0))+(IF(J157&lt;2,2,0))+(IF(U157="yes",3,0))+(IF(V157="hospital",3,0))+(IF(V157="ICU",6,0))+(IF(S157&gt;29,4,0))+(IF(W157="yes",9,0))+(IF(X157="yes",2,0))+(IF(AA157="yes",5,0))+(IF(AB157="yes",6,0))+(IF(Z157="yes",3,0))</f>
        <v>7</v>
      </c>
      <c r="CG157" s="29">
        <f>EXP((IF(39&lt;AX157&lt;50,0.154,0))+(IF(49&lt;AX157&lt;60,0.274,0))+(IF(59&lt;AX157&lt;70,0.424,0))+(IF(AX157&gt;69,0.501,0))+(IF(BD157="anoxia",0.079,0))+(IF(BD157="Cerebrovascular",0.145,0))+(IF(BD157="other",0.184,0))+(IF(BB157="African",0.176,0))+(IF(BB157="Other",0.126,0))+(IF(AY157="DCD",0.411,0))+(IF(AZ157="other",0.422,0))+(0.066*((170-BJ157)/10)+(IF(BE157="regional",0.105,0.244))+(0.01*(CQ157/60))))</f>
        <v>1.1908492007131466</v>
      </c>
      <c r="CH157">
        <v>46</v>
      </c>
      <c r="CI157">
        <v>7</v>
      </c>
      <c r="CJ157">
        <v>138</v>
      </c>
      <c r="CK157">
        <v>117</v>
      </c>
      <c r="CL157">
        <v>7</v>
      </c>
      <c r="CM157">
        <v>103</v>
      </c>
      <c r="CN157">
        <v>24</v>
      </c>
      <c r="CO157" t="s">
        <v>196</v>
      </c>
      <c r="CP157">
        <v>42</v>
      </c>
      <c r="CQ157" s="28">
        <f>CH157+CI157+CJ157+CK157+CL157+CM157</f>
        <v>418</v>
      </c>
      <c r="CR157">
        <f t="shared" si="57"/>
        <v>24</v>
      </c>
      <c r="CS157">
        <f t="shared" si="58"/>
        <v>70</v>
      </c>
      <c r="CT157">
        <f t="shared" si="59"/>
        <v>442</v>
      </c>
      <c r="CU157">
        <v>9500</v>
      </c>
      <c r="CV157">
        <v>9600</v>
      </c>
      <c r="CW157">
        <v>10000</v>
      </c>
      <c r="CX157">
        <v>4000</v>
      </c>
      <c r="CY157">
        <v>483</v>
      </c>
      <c r="CZ157">
        <v>0.9</v>
      </c>
      <c r="DA157">
        <v>17</v>
      </c>
      <c r="DB157" s="26">
        <v>76</v>
      </c>
      <c r="DC157" s="26">
        <v>72</v>
      </c>
      <c r="DD157" s="28">
        <f t="shared" si="60"/>
        <v>5.2631578947368354</v>
      </c>
      <c r="DF157" t="str">
        <f t="shared" si="61"/>
        <v>no</v>
      </c>
      <c r="DG157" t="s">
        <v>781</v>
      </c>
      <c r="DH157" t="s">
        <v>197</v>
      </c>
      <c r="DI157" t="s">
        <v>197</v>
      </c>
      <c r="DJ157">
        <v>1.4</v>
      </c>
      <c r="DK157">
        <v>11.3</v>
      </c>
      <c r="DL157">
        <v>6.1</v>
      </c>
      <c r="DM157" t="s">
        <v>197</v>
      </c>
      <c r="DN157">
        <v>4.1900000000000004</v>
      </c>
      <c r="DO157">
        <v>1700</v>
      </c>
      <c r="DP157" s="29">
        <f>((DO157/1000)*100)/F157</f>
        <v>2.0731707317073171</v>
      </c>
      <c r="DQ157">
        <v>1623</v>
      </c>
      <c r="DR157">
        <v>736</v>
      </c>
      <c r="DS157">
        <v>1.9</v>
      </c>
      <c r="DT157">
        <v>1.22</v>
      </c>
      <c r="DU157" s="45">
        <v>1</v>
      </c>
      <c r="DV157" s="45">
        <v>1</v>
      </c>
      <c r="DW157" t="str">
        <f t="shared" si="62"/>
        <v>no</v>
      </c>
      <c r="DX157" t="str">
        <f t="shared" ref="DX157:DX164" si="71">IF(OR(DQ157&gt;1999,DR157&gt;1999),IF(OR(DQ157&gt;2999,DR157&gt;2999),IF(OR(DS157&gt;9.9,DT157&gt;1.6),"severe","moderate"),"mild"),"no")</f>
        <v>no</v>
      </c>
      <c r="DY157" t="str">
        <f>IF(OR(DV157&gt;M157*2.9, DV157 &gt; 3.9, FD157="yes"), "3", IF(DV157&gt;M157*1.9, "2", IF(OR(DV157&gt;M157*1.4, DV157&gt;(M157+0.2)), "1", "no")))</f>
        <v>no</v>
      </c>
      <c r="DZ157" t="s">
        <v>181</v>
      </c>
      <c r="EA157" t="s">
        <v>197</v>
      </c>
      <c r="EB157" t="s">
        <v>184</v>
      </c>
      <c r="EC157">
        <v>500</v>
      </c>
      <c r="ED157" t="s">
        <v>198</v>
      </c>
      <c r="EE157" t="b">
        <v>0</v>
      </c>
      <c r="EF157">
        <v>4.0999999999999996</v>
      </c>
      <c r="EG157">
        <v>3.5</v>
      </c>
      <c r="EH157">
        <v>5.9</v>
      </c>
      <c r="EI157">
        <v>3</v>
      </c>
      <c r="EJ157">
        <v>2.6</v>
      </c>
      <c r="EK157">
        <v>4.3</v>
      </c>
      <c r="EL157">
        <v>5.8</v>
      </c>
      <c r="EM157">
        <v>6.7</v>
      </c>
      <c r="EN157" t="b">
        <v>0</v>
      </c>
      <c r="EO157" t="b">
        <v>0</v>
      </c>
      <c r="EP157" t="b">
        <v>0</v>
      </c>
      <c r="EQ157" t="b">
        <v>0</v>
      </c>
      <c r="ER157" t="b">
        <v>0</v>
      </c>
      <c r="ES157" s="30">
        <f t="shared" si="63"/>
        <v>3.9000000000000004</v>
      </c>
      <c r="ET157" s="30">
        <f t="shared" si="64"/>
        <v>4.4875000000000007</v>
      </c>
      <c r="EU157" s="30">
        <f t="shared" si="65"/>
        <v>4.4875000000000007</v>
      </c>
      <c r="EV157" s="30" t="s">
        <v>181</v>
      </c>
      <c r="EW157" t="s">
        <v>197</v>
      </c>
      <c r="EX157" t="s">
        <v>197</v>
      </c>
      <c r="EY157" s="30" t="s">
        <v>197</v>
      </c>
      <c r="EZ157" s="30" t="s">
        <v>181</v>
      </c>
      <c r="FA157" s="30" t="s">
        <v>181</v>
      </c>
      <c r="FB157" s="34">
        <v>2</v>
      </c>
      <c r="FC157" s="30" t="s">
        <v>181</v>
      </c>
      <c r="FD157" s="30" t="s">
        <v>181</v>
      </c>
      <c r="FE157" s="38" t="s">
        <v>802</v>
      </c>
      <c r="FF157">
        <v>3</v>
      </c>
      <c r="FG157" s="30" t="s">
        <v>181</v>
      </c>
      <c r="FH157" s="30" t="s">
        <v>197</v>
      </c>
      <c r="FI157" s="30" t="s">
        <v>197</v>
      </c>
      <c r="FJ157" s="30" t="s">
        <v>181</v>
      </c>
      <c r="FK157" s="30" t="s">
        <v>181</v>
      </c>
      <c r="FL157" s="30" t="s">
        <v>181</v>
      </c>
      <c r="FM157" s="30" t="s">
        <v>181</v>
      </c>
      <c r="FN157" s="30" t="s">
        <v>181</v>
      </c>
      <c r="FO157" s="30" t="s">
        <v>181</v>
      </c>
      <c r="FP157" s="30" t="s">
        <v>181</v>
      </c>
      <c r="FQ157" s="30" t="s">
        <v>181</v>
      </c>
      <c r="FR157">
        <v>13</v>
      </c>
      <c r="FS157" s="30" t="s">
        <v>803</v>
      </c>
      <c r="FT157" s="38" t="s">
        <v>181</v>
      </c>
      <c r="FU157">
        <f t="shared" si="66"/>
        <v>0</v>
      </c>
      <c r="FV157">
        <f t="shared" si="67"/>
        <v>0</v>
      </c>
    </row>
    <row r="158" spans="1:179" ht="15.5" x14ac:dyDescent="0.35">
      <c r="A158" s="26">
        <v>2977</v>
      </c>
      <c r="B158" t="s">
        <v>200</v>
      </c>
      <c r="C158" t="s">
        <v>201</v>
      </c>
      <c r="D158" s="28">
        <v>60.386111111111113</v>
      </c>
      <c r="E158" s="28">
        <v>1</v>
      </c>
      <c r="F158">
        <v>77</v>
      </c>
      <c r="G158">
        <v>178</v>
      </c>
      <c r="H158" s="28">
        <f t="shared" si="51"/>
        <v>24.302487059714682</v>
      </c>
      <c r="I158" s="29">
        <f t="shared" si="52"/>
        <v>1.9484056646248491</v>
      </c>
      <c r="J158" s="30">
        <v>4.5999999999999996</v>
      </c>
      <c r="K158">
        <v>135</v>
      </c>
      <c r="L158" t="s">
        <v>180</v>
      </c>
      <c r="M158" s="29">
        <v>0.96</v>
      </c>
      <c r="N158" s="30">
        <v>0.6</v>
      </c>
      <c r="O158" s="29">
        <v>1.0900000000000001</v>
      </c>
      <c r="P158">
        <f t="shared" si="53"/>
        <v>1</v>
      </c>
      <c r="Q158">
        <f t="shared" si="53"/>
        <v>1</v>
      </c>
      <c r="R158">
        <f t="shared" si="53"/>
        <v>1.0900000000000001</v>
      </c>
      <c r="S158" s="31">
        <f t="shared" si="50"/>
        <v>7</v>
      </c>
      <c r="T158" t="s">
        <v>184</v>
      </c>
      <c r="U158" t="s">
        <v>181</v>
      </c>
      <c r="V158" t="s">
        <v>182</v>
      </c>
      <c r="W158" t="s">
        <v>181</v>
      </c>
      <c r="X158" t="s">
        <v>181</v>
      </c>
      <c r="Y158" t="s">
        <v>183</v>
      </c>
      <c r="Z158" t="s">
        <v>181</v>
      </c>
      <c r="AA158" t="s">
        <v>181</v>
      </c>
      <c r="AB158" t="s">
        <v>181</v>
      </c>
      <c r="AC158">
        <v>0</v>
      </c>
      <c r="AD158" s="27">
        <v>43256</v>
      </c>
      <c r="AE158">
        <v>380</v>
      </c>
      <c r="AG158">
        <v>0</v>
      </c>
      <c r="AH158" s="27">
        <v>43256</v>
      </c>
      <c r="AI158" s="33">
        <v>380</v>
      </c>
      <c r="AJ158" s="27"/>
      <c r="AK158" t="s">
        <v>347</v>
      </c>
      <c r="AL158" t="s">
        <v>184</v>
      </c>
      <c r="AM158" t="s">
        <v>181</v>
      </c>
      <c r="AN158" t="s">
        <v>184</v>
      </c>
      <c r="AO158" t="s">
        <v>181</v>
      </c>
      <c r="AP158" t="s">
        <v>181</v>
      </c>
      <c r="AQ158" t="s">
        <v>181</v>
      </c>
      <c r="AR158" t="s">
        <v>181</v>
      </c>
      <c r="AS158" t="s">
        <v>181</v>
      </c>
      <c r="AT158" t="s">
        <v>181</v>
      </c>
      <c r="AU158" t="s">
        <v>181</v>
      </c>
      <c r="AV158" t="s">
        <v>181</v>
      </c>
      <c r="AW158" s="27">
        <v>14554</v>
      </c>
      <c r="AX158" s="28">
        <v>77.544444444444451</v>
      </c>
      <c r="AY158" s="36" t="s">
        <v>185</v>
      </c>
      <c r="AZ158" s="36" t="s">
        <v>186</v>
      </c>
      <c r="BA158" s="28" t="s">
        <v>200</v>
      </c>
      <c r="BB158" s="28" t="s">
        <v>187</v>
      </c>
      <c r="BC158" t="s">
        <v>201</v>
      </c>
      <c r="BD158" s="28" t="s">
        <v>188</v>
      </c>
      <c r="BE158" s="28" t="s">
        <v>189</v>
      </c>
      <c r="BF158" t="s">
        <v>190</v>
      </c>
      <c r="BG158" s="28" t="s">
        <v>181</v>
      </c>
      <c r="BH158" t="s">
        <v>180</v>
      </c>
      <c r="BI158">
        <v>75</v>
      </c>
      <c r="BJ158">
        <v>170</v>
      </c>
      <c r="BK158" s="28">
        <f t="shared" si="54"/>
        <v>25.951557093425606</v>
      </c>
      <c r="BL158" s="29">
        <f t="shared" si="55"/>
        <v>1.8635576337190232</v>
      </c>
      <c r="BM158">
        <v>131</v>
      </c>
      <c r="BN158" s="29">
        <v>0.78</v>
      </c>
      <c r="BO158">
        <v>2</v>
      </c>
      <c r="BP158" t="s">
        <v>181</v>
      </c>
      <c r="BQ158">
        <v>0</v>
      </c>
      <c r="BR158" t="s">
        <v>184</v>
      </c>
      <c r="BS158" t="s">
        <v>191</v>
      </c>
      <c r="BT158">
        <v>0</v>
      </c>
      <c r="BU158">
        <v>0</v>
      </c>
      <c r="BV158" t="s">
        <v>203</v>
      </c>
      <c r="BW158">
        <v>20</v>
      </c>
      <c r="BX158">
        <v>0</v>
      </c>
      <c r="BY158" t="s">
        <v>804</v>
      </c>
      <c r="BZ158" t="s">
        <v>417</v>
      </c>
      <c r="CA158" t="s">
        <v>205</v>
      </c>
      <c r="CB158">
        <v>0</v>
      </c>
      <c r="CC158">
        <v>0</v>
      </c>
      <c r="CD158">
        <f t="shared" si="56"/>
        <v>543</v>
      </c>
      <c r="CE158">
        <f>SUM((IF(D158&lt;40.1,0,(IF(D158&gt;60,3,1)))),(IF(S158&lt;15.1,0,IF(15&lt;S158&lt;25.1,6,IF(25&lt;S158&lt;35.1,11,16)))),(IF(E158=1,0,5)),(IF(CQ158&lt;601,0,1)),(IF(AX158&lt;40.1,0,(IF(AX158&gt;60,2,1)))))</f>
        <v>5</v>
      </c>
      <c r="CF158">
        <f>(IF(AX158&gt;70,3,0))+(IF(10&lt;AX158&lt;20,-2,0))+(IF(BD158="Cerebrovascular",2,0))+(IF(BN158&gt;1.5,2,0))+(IF(CQ158&lt;360,-3,0))+(IF(D158&gt;70,4,0))+(IF(H158&gt;35,2,0))+(IF(E158=2,9,0))+(IF(E158=3,14,0))+(IF(T158="yes",2,0))+(IF(J158&lt;2,2,0))+(IF(U158="yes",3,0))+(IF(V158="hospital",3,0))+(IF(V158="ICU",6,0))+(IF(S158&gt;29,4,0))+(IF(W158="yes",9,0))+(IF(X158="yes",2,0))+(IF(AA158="yes",5,0))+(IF(AB158="yes",6,0))+(IF(Z158="yes",3,0))</f>
        <v>7</v>
      </c>
      <c r="CG158" s="29">
        <f>EXP((IF(39&lt;AX158&lt;50,0.154,0))+(IF(49&lt;AX158&lt;60,0.274,0))+(IF(59&lt;AX158&lt;70,0.424,0))+(IF(AX158&gt;69,0.501,0))+(IF(BD158="anoxia",0.079,0))+(IF(BD158="Cerebrovascular",0.145,0))+(IF(BD158="other",0.184,0))+(IF(BB158="African",0.176,0))+(IF(BB158="Other",0.126,0))+(IF(AY158="DCD",0.411,0))+(IF(AZ158="other",0.422,0))+(0.066*((170-BJ158)/10)+(IF(BE158="regional",0.105,0.244))+(0.01*(CQ158/60))))</f>
        <v>2.2663410678672968</v>
      </c>
      <c r="CH158">
        <v>40</v>
      </c>
      <c r="CI158">
        <v>8</v>
      </c>
      <c r="CJ158">
        <v>130</v>
      </c>
      <c r="CK158">
        <v>111</v>
      </c>
      <c r="CL158">
        <v>64</v>
      </c>
      <c r="CM158">
        <v>50</v>
      </c>
      <c r="CN158">
        <v>23</v>
      </c>
      <c r="CO158" t="s">
        <v>196</v>
      </c>
      <c r="CP158">
        <v>25</v>
      </c>
      <c r="CQ158" s="28">
        <f>CH158+CI158+CJ158+CK158+CL158+CM158</f>
        <v>403</v>
      </c>
      <c r="CR158">
        <f t="shared" si="57"/>
        <v>23</v>
      </c>
      <c r="CS158">
        <f t="shared" si="58"/>
        <v>63</v>
      </c>
      <c r="CT158">
        <f t="shared" si="59"/>
        <v>426</v>
      </c>
      <c r="CU158">
        <v>0</v>
      </c>
      <c r="CV158">
        <v>0</v>
      </c>
      <c r="CW158">
        <v>7000</v>
      </c>
      <c r="CX158">
        <v>1400</v>
      </c>
      <c r="CY158">
        <v>396</v>
      </c>
      <c r="CZ158">
        <v>2</v>
      </c>
      <c r="DA158">
        <v>12</v>
      </c>
      <c r="DB158" s="26">
        <v>76</v>
      </c>
      <c r="DC158" s="26">
        <v>66</v>
      </c>
      <c r="DD158" s="28">
        <f t="shared" si="60"/>
        <v>13.15789473684211</v>
      </c>
      <c r="DF158" t="str">
        <f t="shared" si="61"/>
        <v>no</v>
      </c>
      <c r="DG158" t="s">
        <v>181</v>
      </c>
      <c r="DH158">
        <v>17.3</v>
      </c>
      <c r="DI158">
        <v>15</v>
      </c>
      <c r="DJ158">
        <v>0.6</v>
      </c>
      <c r="DK158">
        <v>7.4</v>
      </c>
      <c r="DL158">
        <v>2.1</v>
      </c>
      <c r="DM158">
        <v>3.7</v>
      </c>
      <c r="DN158">
        <v>15.6</v>
      </c>
      <c r="DO158">
        <v>1440</v>
      </c>
      <c r="DP158" s="29">
        <f>((DO158/1000)*100)/F158</f>
        <v>1.8701298701298701</v>
      </c>
      <c r="DQ158">
        <v>916</v>
      </c>
      <c r="DR158">
        <v>832</v>
      </c>
      <c r="DS158">
        <v>1.1000000000000001</v>
      </c>
      <c r="DT158">
        <v>1.2</v>
      </c>
      <c r="DU158" s="45">
        <v>0.99</v>
      </c>
      <c r="DV158" s="45">
        <v>0.99</v>
      </c>
      <c r="DW158" t="str">
        <f t="shared" si="62"/>
        <v>no</v>
      </c>
      <c r="DX158" t="str">
        <f t="shared" si="71"/>
        <v>no</v>
      </c>
      <c r="DY158" t="str">
        <f>IF(OR(DV158&gt;M158*2.9, DV158 &gt; 3.9, FD158="yes"), "3", IF(DV158&gt;M158*1.9, "2", IF(OR(DV158&gt;M158*1.4, DV158&gt;(M158+0.2)), "1", "no")))</f>
        <v>no</v>
      </c>
      <c r="DZ158" t="s">
        <v>181</v>
      </c>
      <c r="EA158" t="s">
        <v>197</v>
      </c>
      <c r="EB158" t="s">
        <v>184</v>
      </c>
      <c r="EC158">
        <v>1000</v>
      </c>
      <c r="ED158" t="s">
        <v>198</v>
      </c>
      <c r="EE158" t="b">
        <v>0</v>
      </c>
      <c r="EF158">
        <v>9.8000000000000007</v>
      </c>
      <c r="EG158">
        <v>10.7</v>
      </c>
      <c r="EH158">
        <v>9.1</v>
      </c>
      <c r="EI158">
        <v>6.9</v>
      </c>
      <c r="EJ158">
        <v>7</v>
      </c>
      <c r="EK158">
        <v>8.5</v>
      </c>
      <c r="EL158" t="b">
        <v>0</v>
      </c>
      <c r="EM158" t="b">
        <v>0</v>
      </c>
      <c r="EN158" t="b">
        <v>0</v>
      </c>
      <c r="EO158" t="b">
        <v>0</v>
      </c>
      <c r="EP158" t="b">
        <v>0</v>
      </c>
      <c r="EQ158" t="b">
        <v>0</v>
      </c>
      <c r="ER158" t="b">
        <v>0</v>
      </c>
      <c r="ES158" s="30">
        <f t="shared" si="63"/>
        <v>8.6666666666666661</v>
      </c>
      <c r="ET158" s="30">
        <f t="shared" si="64"/>
        <v>8.6666666666666661</v>
      </c>
      <c r="EU158" s="30">
        <f t="shared" si="65"/>
        <v>8.6666666666666661</v>
      </c>
      <c r="EV158" s="30" t="s">
        <v>181</v>
      </c>
      <c r="EW158" t="s">
        <v>197</v>
      </c>
      <c r="EX158" t="s">
        <v>197</v>
      </c>
      <c r="EY158" s="30" t="s">
        <v>197</v>
      </c>
      <c r="EZ158" s="30" t="s">
        <v>181</v>
      </c>
      <c r="FA158" s="30" t="s">
        <v>181</v>
      </c>
      <c r="FB158" s="34">
        <v>1</v>
      </c>
      <c r="FC158" s="30" t="s">
        <v>181</v>
      </c>
      <c r="FD158" s="30" t="s">
        <v>181</v>
      </c>
      <c r="FE158" s="38" t="s">
        <v>805</v>
      </c>
      <c r="FF158">
        <v>2</v>
      </c>
      <c r="FG158" t="s">
        <v>181</v>
      </c>
      <c r="FH158" t="s">
        <v>197</v>
      </c>
      <c r="FI158" t="s">
        <v>197</v>
      </c>
      <c r="FJ158" t="s">
        <v>181</v>
      </c>
      <c r="FK158" t="s">
        <v>181</v>
      </c>
      <c r="FL158" t="s">
        <v>181</v>
      </c>
      <c r="FM158" t="s">
        <v>181</v>
      </c>
      <c r="FN158" t="s">
        <v>181</v>
      </c>
      <c r="FO158" t="s">
        <v>181</v>
      </c>
      <c r="FP158" t="s">
        <v>181</v>
      </c>
      <c r="FQ158" t="s">
        <v>181</v>
      </c>
      <c r="FR158">
        <v>8</v>
      </c>
      <c r="FS158" t="s">
        <v>199</v>
      </c>
      <c r="FT158" s="38" t="s">
        <v>181</v>
      </c>
      <c r="FU158">
        <f t="shared" si="66"/>
        <v>0</v>
      </c>
      <c r="FV158">
        <f t="shared" si="67"/>
        <v>0</v>
      </c>
    </row>
    <row r="159" spans="1:179" ht="15.5" x14ac:dyDescent="0.35">
      <c r="A159" s="26">
        <v>2978</v>
      </c>
      <c r="B159" t="s">
        <v>200</v>
      </c>
      <c r="C159" t="s">
        <v>179</v>
      </c>
      <c r="D159" s="28">
        <v>56.394444444444446</v>
      </c>
      <c r="E159" s="28">
        <v>1</v>
      </c>
      <c r="F159">
        <v>80</v>
      </c>
      <c r="G159">
        <v>176</v>
      </c>
      <c r="H159" s="28">
        <f t="shared" si="51"/>
        <v>25.826446280991735</v>
      </c>
      <c r="I159" s="29">
        <f t="shared" si="52"/>
        <v>1.964157240647129</v>
      </c>
      <c r="J159" s="30">
        <v>3.7</v>
      </c>
      <c r="K159">
        <v>142</v>
      </c>
      <c r="L159" t="s">
        <v>180</v>
      </c>
      <c r="M159" s="29">
        <v>0.79</v>
      </c>
      <c r="N159" s="30">
        <v>2.2000000000000002</v>
      </c>
      <c r="O159" s="29">
        <v>1.5</v>
      </c>
      <c r="P159">
        <f t="shared" si="53"/>
        <v>1</v>
      </c>
      <c r="Q159">
        <f t="shared" si="53"/>
        <v>2.2000000000000002</v>
      </c>
      <c r="R159">
        <f t="shared" si="53"/>
        <v>1.5</v>
      </c>
      <c r="S159" s="31">
        <f t="shared" si="50"/>
        <v>14</v>
      </c>
      <c r="T159" t="s">
        <v>184</v>
      </c>
      <c r="U159" t="s">
        <v>181</v>
      </c>
      <c r="V159" t="s">
        <v>182</v>
      </c>
      <c r="W159" t="s">
        <v>181</v>
      </c>
      <c r="X159" s="26" t="s">
        <v>184</v>
      </c>
      <c r="Y159" t="s">
        <v>183</v>
      </c>
      <c r="Z159" t="s">
        <v>181</v>
      </c>
      <c r="AA159" t="s">
        <v>181</v>
      </c>
      <c r="AB159" t="s">
        <v>181</v>
      </c>
      <c r="AC159">
        <v>0</v>
      </c>
      <c r="AD159" s="27">
        <v>43243</v>
      </c>
      <c r="AE159">
        <v>365</v>
      </c>
      <c r="AG159">
        <v>0</v>
      </c>
      <c r="AH159" s="27">
        <v>43243</v>
      </c>
      <c r="AI159" s="33">
        <v>365</v>
      </c>
      <c r="AJ159" s="27"/>
      <c r="AK159" t="s">
        <v>253</v>
      </c>
      <c r="AL159" t="s">
        <v>184</v>
      </c>
      <c r="AM159" t="s">
        <v>181</v>
      </c>
      <c r="AN159" t="s">
        <v>181</v>
      </c>
      <c r="AO159" t="s">
        <v>181</v>
      </c>
      <c r="AP159" t="s">
        <v>184</v>
      </c>
      <c r="AQ159" t="s">
        <v>181</v>
      </c>
      <c r="AR159" t="s">
        <v>181</v>
      </c>
      <c r="AS159" t="s">
        <v>181</v>
      </c>
      <c r="AT159" t="s">
        <v>181</v>
      </c>
      <c r="AU159" t="s">
        <v>181</v>
      </c>
      <c r="AV159" t="s">
        <v>181</v>
      </c>
      <c r="AW159" s="27">
        <v>23799</v>
      </c>
      <c r="AX159" s="28">
        <v>52.241666666666667</v>
      </c>
      <c r="AY159" s="36" t="s">
        <v>185</v>
      </c>
      <c r="AZ159" s="28" t="s">
        <v>186</v>
      </c>
      <c r="BA159" s="28" t="s">
        <v>200</v>
      </c>
      <c r="BB159" s="28" t="s">
        <v>187</v>
      </c>
      <c r="BC159" t="s">
        <v>179</v>
      </c>
      <c r="BD159" t="s">
        <v>188</v>
      </c>
      <c r="BE159" s="28" t="s">
        <v>202</v>
      </c>
      <c r="BF159" t="s">
        <v>190</v>
      </c>
      <c r="BG159" s="28" t="s">
        <v>181</v>
      </c>
      <c r="BH159" t="s">
        <v>180</v>
      </c>
      <c r="BI159">
        <v>90</v>
      </c>
      <c r="BJ159">
        <v>170</v>
      </c>
      <c r="BK159" s="28">
        <f t="shared" si="54"/>
        <v>31.141868512110726</v>
      </c>
      <c r="BL159" s="29">
        <f t="shared" si="55"/>
        <v>2.0137004085140076</v>
      </c>
      <c r="BM159">
        <v>147</v>
      </c>
      <c r="BN159" s="29">
        <v>1.25</v>
      </c>
      <c r="BO159">
        <v>1</v>
      </c>
      <c r="BP159" t="s">
        <v>181</v>
      </c>
      <c r="BQ159">
        <v>0</v>
      </c>
      <c r="BR159" t="s">
        <v>184</v>
      </c>
      <c r="BS159" t="s">
        <v>806</v>
      </c>
      <c r="BT159">
        <v>20</v>
      </c>
      <c r="BU159">
        <v>10</v>
      </c>
      <c r="BV159" t="s">
        <v>203</v>
      </c>
      <c r="BW159">
        <v>10</v>
      </c>
      <c r="BX159">
        <v>0</v>
      </c>
      <c r="BY159" t="s">
        <v>807</v>
      </c>
      <c r="BZ159" t="s">
        <v>197</v>
      </c>
      <c r="CA159" t="s">
        <v>205</v>
      </c>
      <c r="CB159">
        <v>0</v>
      </c>
      <c r="CC159">
        <v>0</v>
      </c>
      <c r="CD159">
        <f t="shared" si="56"/>
        <v>731</v>
      </c>
      <c r="CE159">
        <f>SUM((IF(D159&lt;40.1,0,(IF(D159&gt;60,3,1)))),(IF(S159&lt;15.1,0,IF(15&lt;S159&lt;25.1,6,IF(25&lt;S159&lt;35.1,11,16)))),(IF(E159=1,0,5)),(IF(CQ159&lt;601,0,1)),(IF(AX159&lt;40.1,0,(IF(AX159&gt;60,2,1)))))</f>
        <v>2</v>
      </c>
      <c r="CF159">
        <f>(IF(AX159&gt;70,3,0))+(IF(10&lt;AX159&lt;20,-2,0))+(IF(BD159="Cerebrovascular",2,0))+(IF(BN159&gt;1.5,2,0))+(IF(CQ159&lt;360,-3,0))+(IF(D159&gt;70,4,0))+(IF(H159&gt;35,2,0))+(IF(E159=2,9,0))+(IF(E159=3,14,0))+(IF(T159="yes",2,0))+(IF(J159&lt;2,2,0))+(IF(U159="yes",3,0))+(IF(V159="hospital",3,0))+(IF(V159="ICU",6,0))+(IF(S159&gt;29,4,0))+(IF(W159="yes",9,0))+(IF(X159="yes",2,0))+(IF(AA159="yes",5,0))+(IF(AB159="yes",6,0))+(IF(Z159="yes",3,0))</f>
        <v>3</v>
      </c>
      <c r="CG159" s="29">
        <f>EXP((IF(39&lt;AX159&lt;50,0.154,0))+(IF(49&lt;AX159&lt;60,0.274,0))+(IF(59&lt;AX159&lt;70,0.424,0))+(IF(AX159&gt;69,0.501,0))+(IF(BD159="anoxia",0.079,0))+(IF(BD159="Cerebrovascular",0.145,0))+(IF(BD159="other",0.184,0))+(IF(BB159="African",0.176,0))+(IF(BB159="Other",0.126,0))+(IF(AY159="DCD",0.411,0))+(IF(AZ159="other",0.422,0))+(0.066*((170-BJ159)/10)+(IF(BE159="regional",0.105,0.244))+(0.01*(CQ159/60))))</f>
        <v>1.5651786956535216</v>
      </c>
      <c r="CH159">
        <v>43</v>
      </c>
      <c r="CI159">
        <v>23</v>
      </c>
      <c r="CJ159">
        <v>137</v>
      </c>
      <c r="CK159">
        <v>106</v>
      </c>
      <c r="CL159">
        <v>9</v>
      </c>
      <c r="CM159">
        <v>36</v>
      </c>
      <c r="CN159">
        <v>29</v>
      </c>
      <c r="CO159" t="s">
        <v>196</v>
      </c>
      <c r="CP159">
        <v>20</v>
      </c>
      <c r="CQ159" s="28">
        <f>CH159+CI159+CJ159+CK159+CL159+CM159</f>
        <v>354</v>
      </c>
      <c r="CR159">
        <f t="shared" si="57"/>
        <v>29</v>
      </c>
      <c r="CS159">
        <f t="shared" si="58"/>
        <v>72</v>
      </c>
      <c r="CT159">
        <f t="shared" si="59"/>
        <v>383</v>
      </c>
      <c r="CU159">
        <v>0</v>
      </c>
      <c r="CV159">
        <v>500</v>
      </c>
      <c r="CW159">
        <v>10000</v>
      </c>
      <c r="CX159">
        <v>1500</v>
      </c>
      <c r="CY159">
        <v>319</v>
      </c>
      <c r="CZ159">
        <v>2.2999999999999998</v>
      </c>
      <c r="DA159">
        <v>11</v>
      </c>
      <c r="DB159" s="26">
        <v>77</v>
      </c>
      <c r="DC159" s="26">
        <v>40</v>
      </c>
      <c r="DD159" s="28">
        <f t="shared" si="60"/>
        <v>48.051948051948052</v>
      </c>
      <c r="DF159" t="str">
        <f t="shared" si="61"/>
        <v>yes</v>
      </c>
      <c r="DG159" t="s">
        <v>808</v>
      </c>
      <c r="DH159">
        <v>21</v>
      </c>
      <c r="DI159">
        <v>17</v>
      </c>
      <c r="DJ159">
        <v>0</v>
      </c>
      <c r="DK159">
        <v>8.6999999999999993</v>
      </c>
      <c r="DL159">
        <v>4.5</v>
      </c>
      <c r="DM159">
        <v>8.5</v>
      </c>
      <c r="DN159">
        <v>21.9</v>
      </c>
      <c r="DO159">
        <v>1630</v>
      </c>
      <c r="DP159" s="29">
        <f>((DO159/1000)*100)/F159</f>
        <v>2.0375000000000001</v>
      </c>
      <c r="DQ159">
        <v>1396</v>
      </c>
      <c r="DR159">
        <v>1146</v>
      </c>
      <c r="DS159">
        <v>2.7</v>
      </c>
      <c r="DT159">
        <v>1.23</v>
      </c>
      <c r="DU159" s="45">
        <v>1.32</v>
      </c>
      <c r="DV159" s="45">
        <v>1.32</v>
      </c>
      <c r="DW159" t="str">
        <f t="shared" si="62"/>
        <v>no</v>
      </c>
      <c r="DX159" t="str">
        <f t="shared" si="71"/>
        <v>no</v>
      </c>
      <c r="DY159" t="str">
        <f>IF(OR(DV159&gt;M159*2.9, DV159 &gt; 3.9, FD159="yes"), "3", IF(DV159&gt;M159*1.9, "2", IF(OR(DV159&gt;M159*1.4, DV159&gt;(M159+0.2)), "1", "no")))</f>
        <v>1</v>
      </c>
      <c r="DZ159" t="s">
        <v>181</v>
      </c>
      <c r="EA159" t="s">
        <v>197</v>
      </c>
      <c r="EB159" t="s">
        <v>184</v>
      </c>
      <c r="EC159">
        <v>1000</v>
      </c>
      <c r="ED159" t="s">
        <v>198</v>
      </c>
      <c r="EE159" t="b">
        <v>0</v>
      </c>
      <c r="EF159">
        <v>2</v>
      </c>
      <c r="EG159">
        <v>6.2</v>
      </c>
      <c r="EH159">
        <v>7.4</v>
      </c>
      <c r="EI159">
        <v>7.6</v>
      </c>
      <c r="EJ159">
        <v>9.1</v>
      </c>
      <c r="EK159">
        <v>9.9</v>
      </c>
      <c r="EL159" t="b">
        <v>0</v>
      </c>
      <c r="EM159" t="b">
        <v>0</v>
      </c>
      <c r="EN159" t="b">
        <v>0</v>
      </c>
      <c r="EO159" t="b">
        <v>0</v>
      </c>
      <c r="EP159" t="b">
        <v>0</v>
      </c>
      <c r="EQ159" t="b">
        <v>0</v>
      </c>
      <c r="ER159" t="b">
        <v>0</v>
      </c>
      <c r="ES159" s="30">
        <f t="shared" si="63"/>
        <v>7.0333333333333323</v>
      </c>
      <c r="ET159" s="30">
        <f t="shared" si="64"/>
        <v>7.0333333333333323</v>
      </c>
      <c r="EU159" s="30">
        <f t="shared" si="65"/>
        <v>7.0333333333333323</v>
      </c>
      <c r="EV159" s="30" t="s">
        <v>181</v>
      </c>
      <c r="EW159" t="s">
        <v>197</v>
      </c>
      <c r="EX159" s="26" t="s">
        <v>197</v>
      </c>
      <c r="EY159" s="38" t="s">
        <v>197</v>
      </c>
      <c r="EZ159" s="30" t="s">
        <v>181</v>
      </c>
      <c r="FA159" s="30" t="s">
        <v>181</v>
      </c>
      <c r="FB159" s="44">
        <v>1</v>
      </c>
      <c r="FC159" s="30" t="s">
        <v>181</v>
      </c>
      <c r="FD159" s="30" t="s">
        <v>181</v>
      </c>
      <c r="FE159" s="30" t="s">
        <v>181</v>
      </c>
      <c r="FF159">
        <v>1</v>
      </c>
      <c r="FG159" s="30" t="s">
        <v>184</v>
      </c>
      <c r="FH159">
        <v>1</v>
      </c>
      <c r="FI159">
        <v>2</v>
      </c>
      <c r="FJ159" s="30" t="s">
        <v>181</v>
      </c>
      <c r="FK159" s="30" t="s">
        <v>184</v>
      </c>
      <c r="FL159" s="30" t="s">
        <v>181</v>
      </c>
      <c r="FM159" s="30" t="s">
        <v>181</v>
      </c>
      <c r="FN159" s="30" t="s">
        <v>181</v>
      </c>
      <c r="FO159" s="30" t="s">
        <v>181</v>
      </c>
      <c r="FP159" s="30" t="s">
        <v>181</v>
      </c>
      <c r="FQ159" s="30" t="s">
        <v>181</v>
      </c>
      <c r="FR159">
        <v>7</v>
      </c>
      <c r="FS159" s="30" t="s">
        <v>199</v>
      </c>
      <c r="FT159" s="38" t="s">
        <v>181</v>
      </c>
      <c r="FU159">
        <f t="shared" si="66"/>
        <v>0</v>
      </c>
      <c r="FV159">
        <f t="shared" si="67"/>
        <v>0</v>
      </c>
    </row>
    <row r="160" spans="1:179" ht="15.5" x14ac:dyDescent="0.35">
      <c r="A160" s="35">
        <v>2979</v>
      </c>
      <c r="B160" t="s">
        <v>200</v>
      </c>
      <c r="C160" t="s">
        <v>201</v>
      </c>
      <c r="D160" s="28">
        <v>57.716666666666669</v>
      </c>
      <c r="E160" s="28">
        <v>1</v>
      </c>
      <c r="F160">
        <v>57</v>
      </c>
      <c r="G160">
        <v>170</v>
      </c>
      <c r="H160" s="28">
        <f t="shared" si="51"/>
        <v>19.72318339100346</v>
      </c>
      <c r="I160" s="29">
        <f t="shared" si="52"/>
        <v>1.6583973889664358</v>
      </c>
      <c r="J160" s="38">
        <v>3.9</v>
      </c>
      <c r="K160" s="26">
        <v>143</v>
      </c>
      <c r="L160" t="s">
        <v>180</v>
      </c>
      <c r="M160" s="29">
        <v>0.66</v>
      </c>
      <c r="N160" s="30">
        <v>0.8</v>
      </c>
      <c r="O160" s="29">
        <v>1.1299999999999999</v>
      </c>
      <c r="P160">
        <f t="shared" si="53"/>
        <v>1</v>
      </c>
      <c r="Q160">
        <f t="shared" si="53"/>
        <v>1</v>
      </c>
      <c r="R160">
        <f t="shared" si="53"/>
        <v>1.1299999999999999</v>
      </c>
      <c r="S160" s="31">
        <f t="shared" si="50"/>
        <v>8</v>
      </c>
      <c r="T160" t="s">
        <v>184</v>
      </c>
      <c r="U160" t="s">
        <v>181</v>
      </c>
      <c r="V160" t="s">
        <v>182</v>
      </c>
      <c r="W160" t="s">
        <v>181</v>
      </c>
      <c r="X160" t="s">
        <v>181</v>
      </c>
      <c r="Y160" t="s">
        <v>183</v>
      </c>
      <c r="Z160" t="s">
        <v>181</v>
      </c>
      <c r="AA160" t="s">
        <v>181</v>
      </c>
      <c r="AB160" t="s">
        <v>181</v>
      </c>
      <c r="AC160">
        <v>0</v>
      </c>
      <c r="AD160" s="27">
        <v>43265</v>
      </c>
      <c r="AE160">
        <v>386</v>
      </c>
      <c r="AG160">
        <v>0</v>
      </c>
      <c r="AH160" s="27">
        <v>43265</v>
      </c>
      <c r="AI160" s="33">
        <v>386</v>
      </c>
      <c r="AJ160" s="27"/>
      <c r="AK160" t="s">
        <v>224</v>
      </c>
      <c r="AL160" t="s">
        <v>184</v>
      </c>
      <c r="AM160" t="s">
        <v>184</v>
      </c>
      <c r="AN160" t="s">
        <v>181</v>
      </c>
      <c r="AO160" t="s">
        <v>181</v>
      </c>
      <c r="AP160" t="s">
        <v>184</v>
      </c>
      <c r="AQ160" t="s">
        <v>181</v>
      </c>
      <c r="AR160" t="s">
        <v>181</v>
      </c>
      <c r="AS160" t="s">
        <v>181</v>
      </c>
      <c r="AT160" t="s">
        <v>181</v>
      </c>
      <c r="AU160" t="s">
        <v>181</v>
      </c>
      <c r="AV160" t="s">
        <v>181</v>
      </c>
      <c r="AW160" s="32">
        <v>18452</v>
      </c>
      <c r="AX160" s="28">
        <v>66.87777777777778</v>
      </c>
      <c r="AY160" s="36" t="s">
        <v>185</v>
      </c>
      <c r="AZ160" s="28" t="s">
        <v>186</v>
      </c>
      <c r="BA160" s="28" t="s">
        <v>200</v>
      </c>
      <c r="BB160" s="26" t="s">
        <v>187</v>
      </c>
      <c r="BC160" t="s">
        <v>201</v>
      </c>
      <c r="BD160" s="28" t="s">
        <v>188</v>
      </c>
      <c r="BE160" s="28" t="s">
        <v>202</v>
      </c>
      <c r="BF160" t="s">
        <v>190</v>
      </c>
      <c r="BG160" s="26" t="s">
        <v>181</v>
      </c>
      <c r="BH160" s="26" t="s">
        <v>180</v>
      </c>
      <c r="BI160" s="26">
        <v>90</v>
      </c>
      <c r="BJ160" s="26">
        <v>185</v>
      </c>
      <c r="BK160" s="28">
        <f t="shared" si="54"/>
        <v>26.296566837107378</v>
      </c>
      <c r="BL160" s="29">
        <f t="shared" si="55"/>
        <v>2.1410109736858627</v>
      </c>
      <c r="BM160" s="26" t="s">
        <v>197</v>
      </c>
      <c r="BN160" s="37" t="s">
        <v>197</v>
      </c>
      <c r="BO160" s="26">
        <v>2</v>
      </c>
      <c r="BP160" s="26" t="s">
        <v>181</v>
      </c>
      <c r="BQ160" s="26">
        <v>0</v>
      </c>
      <c r="BR160" s="26" t="s">
        <v>184</v>
      </c>
      <c r="BS160" s="26" t="s">
        <v>249</v>
      </c>
      <c r="BT160">
        <v>20</v>
      </c>
      <c r="BU160">
        <v>60</v>
      </c>
      <c r="BV160" t="s">
        <v>203</v>
      </c>
      <c r="BW160">
        <v>10</v>
      </c>
      <c r="BX160">
        <v>0</v>
      </c>
      <c r="BY160" t="s">
        <v>809</v>
      </c>
      <c r="BZ160" t="s">
        <v>197</v>
      </c>
      <c r="CA160" t="s">
        <v>205</v>
      </c>
      <c r="CB160">
        <v>0</v>
      </c>
      <c r="CC160">
        <v>0</v>
      </c>
      <c r="CD160">
        <f t="shared" si="56"/>
        <v>535</v>
      </c>
      <c r="CE160">
        <f>SUM((IF(D160&lt;40.1,0,(IF(D160&gt;60,3,1)))),(IF(S160&lt;15.1,0,IF(15&lt;S160&lt;25.1,6,IF(25&lt;S160&lt;35.1,11,16)))),(IF(E160=1,0,5)),(IF(CQ160&lt;601,0,1)),(IF(AX160&lt;40.1,0,(IF(AX160&gt;60,2,1)))))</f>
        <v>3</v>
      </c>
      <c r="CF160">
        <f>(IF(AX160&gt;70,3,0))+(IF(10&lt;AX160&lt;20,-2,0))+(IF(BD160="Cerebrovascular",2,0))+(IF(BN160&gt;1.5,2,0))+(IF(CQ160&lt;360,-3,0))+(IF(D160&gt;70,4,0))+(IF(H160&gt;35,2,0))+(IF(E160=2,9,0))+(IF(E160=3,14,0))+(IF(T160="yes",2,0))+(IF(J160&lt;2,2,0))+(IF(U160="yes",3,0))+(IF(V160="hospital",3,0))+(IF(V160="ICU",6,0))+(IF(S160&gt;29,4,0))+(IF(W160="yes",9,0))+(IF(X160="yes",2,0))+(IF(AA160="yes",5,0))+(IF(AB160="yes",6,0))+(IF(Z160="yes",3,0))</f>
        <v>3</v>
      </c>
      <c r="CG160" s="29">
        <f>EXP((IF(39&lt;AX160&lt;50,0.154,0))+(IF(49&lt;AX160&lt;60,0.274,0))+(IF(59&lt;AX160&lt;70,0.424,0))+(IF(AX160&gt;69,0.501,0))+(IF(BD160="anoxia",0.079,0))+(IF(BD160="Cerebrovascular",0.145,0))+(IF(BD160="other",0.184,0))+(IF(BB160="African",0.176,0))+(IF(BB160="Other",0.126,0))+(IF(AY160="DCD",0.411,0))+(IF(AZ160="other",0.422,0))+(0.066*((170-BJ160)/10)+(IF(BE160="regional",0.105,0.244))+(0.01*(CQ160/60))))</f>
        <v>1.4159962307005332</v>
      </c>
      <c r="CH160" s="26" t="s">
        <v>197</v>
      </c>
      <c r="CI160" s="26" t="s">
        <v>197</v>
      </c>
      <c r="CJ160" s="26" t="s">
        <v>197</v>
      </c>
      <c r="CK160" s="26" t="s">
        <v>197</v>
      </c>
      <c r="CL160" s="26" t="s">
        <v>197</v>
      </c>
      <c r="CM160" s="26" t="s">
        <v>197</v>
      </c>
      <c r="CN160">
        <v>34</v>
      </c>
      <c r="CO160" t="s">
        <v>196</v>
      </c>
      <c r="CP160">
        <v>36</v>
      </c>
      <c r="CQ160" s="28">
        <v>347</v>
      </c>
      <c r="CR160">
        <f t="shared" si="57"/>
        <v>34</v>
      </c>
      <c r="CS160" t="e">
        <f t="shared" si="58"/>
        <v>#VALUE!</v>
      </c>
      <c r="CT160">
        <f t="shared" si="59"/>
        <v>381</v>
      </c>
      <c r="CU160">
        <v>0</v>
      </c>
      <c r="CV160">
        <v>0</v>
      </c>
      <c r="CW160">
        <v>6000</v>
      </c>
      <c r="CX160">
        <v>750</v>
      </c>
      <c r="CY160">
        <v>301</v>
      </c>
      <c r="CZ160">
        <v>2.2000000000000002</v>
      </c>
      <c r="DA160" s="26">
        <v>14</v>
      </c>
      <c r="DB160" s="26">
        <v>82</v>
      </c>
      <c r="DC160" s="26">
        <v>62</v>
      </c>
      <c r="DD160" s="28">
        <f t="shared" si="60"/>
        <v>24.390243902439025</v>
      </c>
      <c r="DE160" s="26"/>
      <c r="DF160" t="str">
        <f t="shared" si="61"/>
        <v>no</v>
      </c>
      <c r="DG160" s="26" t="s">
        <v>181</v>
      </c>
      <c r="DH160" s="26" t="s">
        <v>197</v>
      </c>
      <c r="DI160" s="26" t="s">
        <v>197</v>
      </c>
      <c r="DJ160" s="26" t="s">
        <v>197</v>
      </c>
      <c r="DK160" s="26" t="s">
        <v>197</v>
      </c>
      <c r="DL160" s="26" t="s">
        <v>197</v>
      </c>
      <c r="DM160" s="26" t="s">
        <v>197</v>
      </c>
      <c r="DN160" s="26" t="s">
        <v>197</v>
      </c>
      <c r="DO160">
        <v>1980</v>
      </c>
      <c r="DP160" s="29">
        <f>((DO160/1000)*100)/F160</f>
        <v>3.4736842105263159</v>
      </c>
      <c r="DQ160">
        <v>2292</v>
      </c>
      <c r="DR160">
        <v>1747</v>
      </c>
      <c r="DS160">
        <v>12.7</v>
      </c>
      <c r="DT160">
        <v>1.07</v>
      </c>
      <c r="DU160" s="45">
        <v>1.07</v>
      </c>
      <c r="DV160" s="45">
        <v>1.07</v>
      </c>
      <c r="DW160" t="str">
        <f t="shared" si="62"/>
        <v>yes</v>
      </c>
      <c r="DX160" t="str">
        <f t="shared" si="71"/>
        <v>mild</v>
      </c>
      <c r="DY160" t="str">
        <f>IF(OR(DV160&gt;M160*2.9, DV160 &gt; 3.9, FD160="yes"), "3", IF(DV160&gt;M160*1.9, "2", IF(OR(DV160&gt;M160*1.4, DV160&gt;(M160+0.2)), "1", "no")))</f>
        <v>1</v>
      </c>
      <c r="DZ160" t="s">
        <v>181</v>
      </c>
      <c r="EA160" t="s">
        <v>197</v>
      </c>
      <c r="EB160" s="26" t="s">
        <v>184</v>
      </c>
      <c r="EC160" s="26">
        <v>500</v>
      </c>
      <c r="ED160" t="s">
        <v>198</v>
      </c>
      <c r="EE160" t="b">
        <v>0</v>
      </c>
      <c r="EF160">
        <v>1.5</v>
      </c>
      <c r="EG160">
        <v>1.7</v>
      </c>
      <c r="EH160">
        <v>3.3</v>
      </c>
      <c r="EI160">
        <v>3.5</v>
      </c>
      <c r="EJ160">
        <v>6.2</v>
      </c>
      <c r="EK160">
        <v>4.3</v>
      </c>
      <c r="EL160">
        <v>5.3</v>
      </c>
      <c r="EM160" t="b">
        <v>0</v>
      </c>
      <c r="EN160" t="b">
        <v>0</v>
      </c>
      <c r="EO160" t="b">
        <v>0</v>
      </c>
      <c r="EP160" t="b">
        <v>0</v>
      </c>
      <c r="EQ160" t="b">
        <v>0</v>
      </c>
      <c r="ER160" t="b">
        <v>0</v>
      </c>
      <c r="ES160" s="30">
        <f t="shared" si="63"/>
        <v>3.4166666666666665</v>
      </c>
      <c r="ET160" s="30">
        <f t="shared" si="64"/>
        <v>3.6857142857142859</v>
      </c>
      <c r="EU160" s="30">
        <f t="shared" si="65"/>
        <v>3.6857142857142859</v>
      </c>
      <c r="EV160" s="30" t="s">
        <v>181</v>
      </c>
      <c r="EW160" t="s">
        <v>197</v>
      </c>
      <c r="EX160" s="26" t="s">
        <v>197</v>
      </c>
      <c r="EY160" s="38" t="s">
        <v>197</v>
      </c>
      <c r="EZ160" s="30" t="s">
        <v>181</v>
      </c>
      <c r="FA160" s="30" t="s">
        <v>181</v>
      </c>
      <c r="FB160" s="44">
        <v>2</v>
      </c>
      <c r="FC160" s="30" t="s">
        <v>181</v>
      </c>
      <c r="FD160" s="30" t="s">
        <v>181</v>
      </c>
      <c r="FE160" s="30" t="s">
        <v>810</v>
      </c>
      <c r="FF160">
        <v>2</v>
      </c>
      <c r="FG160" s="26" t="s">
        <v>181</v>
      </c>
      <c r="FH160" s="26" t="s">
        <v>197</v>
      </c>
      <c r="FI160" s="26" t="s">
        <v>197</v>
      </c>
      <c r="FJ160" s="26" t="s">
        <v>181</v>
      </c>
      <c r="FK160" s="26" t="s">
        <v>181</v>
      </c>
      <c r="FL160" s="26" t="s">
        <v>181</v>
      </c>
      <c r="FM160" s="26" t="s">
        <v>181</v>
      </c>
      <c r="FN160" s="26" t="s">
        <v>181</v>
      </c>
      <c r="FO160" s="26" t="s">
        <v>181</v>
      </c>
      <c r="FP160" s="26" t="s">
        <v>181</v>
      </c>
      <c r="FQ160" s="26" t="s">
        <v>181</v>
      </c>
      <c r="FR160" s="26">
        <v>10</v>
      </c>
      <c r="FS160" s="38" t="s">
        <v>811</v>
      </c>
      <c r="FT160" s="38" t="s">
        <v>181</v>
      </c>
      <c r="FU160">
        <f t="shared" si="66"/>
        <v>0</v>
      </c>
      <c r="FV160">
        <f t="shared" si="67"/>
        <v>0</v>
      </c>
    </row>
    <row r="161" spans="1:178" ht="15.5" x14ac:dyDescent="0.35">
      <c r="A161" s="26">
        <v>2982</v>
      </c>
      <c r="B161" t="s">
        <v>200</v>
      </c>
      <c r="C161" t="s">
        <v>252</v>
      </c>
      <c r="D161" s="28">
        <v>68.841666666666669</v>
      </c>
      <c r="E161" s="28">
        <v>1</v>
      </c>
      <c r="F161">
        <v>76</v>
      </c>
      <c r="G161">
        <v>180</v>
      </c>
      <c r="H161" s="28">
        <f t="shared" si="51"/>
        <v>23.456790123456791</v>
      </c>
      <c r="I161" s="29">
        <f t="shared" si="52"/>
        <v>1.9533706884832789</v>
      </c>
      <c r="J161" s="30">
        <v>4.2</v>
      </c>
      <c r="K161">
        <v>144</v>
      </c>
      <c r="L161" t="s">
        <v>180</v>
      </c>
      <c r="M161" s="29">
        <v>0.95</v>
      </c>
      <c r="N161" s="30">
        <v>1.1000000000000001</v>
      </c>
      <c r="O161" s="29">
        <v>1.1299999999999999</v>
      </c>
      <c r="P161">
        <f t="shared" si="53"/>
        <v>1</v>
      </c>
      <c r="Q161">
        <f t="shared" si="53"/>
        <v>1.1000000000000001</v>
      </c>
      <c r="R161">
        <f t="shared" si="53"/>
        <v>1.1299999999999999</v>
      </c>
      <c r="S161" s="31">
        <f t="shared" si="50"/>
        <v>8</v>
      </c>
      <c r="T161" t="s">
        <v>181</v>
      </c>
      <c r="U161" t="s">
        <v>181</v>
      </c>
      <c r="V161" s="26" t="s">
        <v>182</v>
      </c>
      <c r="W161" t="s">
        <v>181</v>
      </c>
      <c r="X161" t="s">
        <v>181</v>
      </c>
      <c r="Y161" t="s">
        <v>183</v>
      </c>
      <c r="Z161" s="26" t="s">
        <v>184</v>
      </c>
      <c r="AA161" t="s">
        <v>181</v>
      </c>
      <c r="AB161" t="s">
        <v>181</v>
      </c>
      <c r="AC161">
        <v>0</v>
      </c>
      <c r="AD161" s="27">
        <v>43244</v>
      </c>
      <c r="AE161">
        <v>361</v>
      </c>
      <c r="AG161">
        <v>0</v>
      </c>
      <c r="AH161" s="27">
        <v>43244</v>
      </c>
      <c r="AI161" s="33">
        <v>361</v>
      </c>
      <c r="AJ161" s="27"/>
      <c r="AK161" t="s">
        <v>233</v>
      </c>
      <c r="AL161" t="s">
        <v>184</v>
      </c>
      <c r="AM161" t="s">
        <v>184</v>
      </c>
      <c r="AN161" t="s">
        <v>181</v>
      </c>
      <c r="AO161" t="s">
        <v>181</v>
      </c>
      <c r="AP161" t="s">
        <v>181</v>
      </c>
      <c r="AQ161" t="s">
        <v>181</v>
      </c>
      <c r="AR161" t="s">
        <v>181</v>
      </c>
      <c r="AS161" t="s">
        <v>181</v>
      </c>
      <c r="AT161" t="s">
        <v>181</v>
      </c>
      <c r="AU161" t="s">
        <v>181</v>
      </c>
      <c r="AV161" t="s">
        <v>181</v>
      </c>
      <c r="AW161" s="27">
        <v>14691</v>
      </c>
      <c r="AX161" s="28">
        <v>77.186111111111117</v>
      </c>
      <c r="AY161" s="36" t="s">
        <v>185</v>
      </c>
      <c r="AZ161" s="28" t="s">
        <v>186</v>
      </c>
      <c r="BA161" s="28" t="s">
        <v>200</v>
      </c>
      <c r="BB161" s="28" t="s">
        <v>187</v>
      </c>
      <c r="BC161" t="s">
        <v>252</v>
      </c>
      <c r="BD161" t="s">
        <v>188</v>
      </c>
      <c r="BE161" s="28" t="s">
        <v>189</v>
      </c>
      <c r="BF161" t="s">
        <v>190</v>
      </c>
      <c r="BG161" s="28" t="s">
        <v>181</v>
      </c>
      <c r="BH161" t="s">
        <v>180</v>
      </c>
      <c r="BI161">
        <v>68</v>
      </c>
      <c r="BJ161">
        <v>172</v>
      </c>
      <c r="BK161" s="28">
        <f t="shared" si="54"/>
        <v>22.985397512168738</v>
      </c>
      <c r="BL161" s="29">
        <f t="shared" si="55"/>
        <v>1.8027717153228968</v>
      </c>
      <c r="BM161">
        <v>139</v>
      </c>
      <c r="BN161" s="29">
        <v>0.91</v>
      </c>
      <c r="BO161">
        <v>15</v>
      </c>
      <c r="BP161" t="s">
        <v>181</v>
      </c>
      <c r="BQ161">
        <v>0</v>
      </c>
      <c r="BR161" t="s">
        <v>184</v>
      </c>
      <c r="BS161" t="s">
        <v>191</v>
      </c>
      <c r="BT161">
        <v>0</v>
      </c>
      <c r="BU161">
        <v>10</v>
      </c>
      <c r="BV161" t="s">
        <v>203</v>
      </c>
      <c r="BW161">
        <v>11</v>
      </c>
      <c r="BX161">
        <v>0</v>
      </c>
      <c r="BY161" t="s">
        <v>812</v>
      </c>
      <c r="BZ161" t="s">
        <v>181</v>
      </c>
      <c r="CA161" t="s">
        <v>215</v>
      </c>
      <c r="CB161">
        <v>0</v>
      </c>
      <c r="CC161">
        <v>0</v>
      </c>
      <c r="CD161">
        <f t="shared" si="56"/>
        <v>617</v>
      </c>
      <c r="CE161">
        <f>SUM((IF(D161&lt;40.1,0,(IF(D161&gt;60,3,1)))),(IF(S161&lt;15.1,0,IF(15&lt;S161&lt;25.1,6,IF(25&lt;S161&lt;35.1,11,16)))),(IF(E161=1,0,5)),(IF(CQ161&lt;601,0,1)),(IF(AX161&lt;40.1,0,(IF(AX161&gt;60,2,1)))))</f>
        <v>5</v>
      </c>
      <c r="CF161">
        <f>(IF(AX161&gt;70,3,0))+(IF(10&lt;AX161&lt;20,-2,0))+(IF(BD161="Cerebrovascular",2,0))+(IF(BN161&gt;1.5,2,0))+(IF(CQ161&lt;360,-3,0))+(IF(D161&gt;70,4,0))+(IF(H161&gt;35,2,0))+(IF(E161=2,9,0))+(IF(E161=3,14,0))+(IF(T161="yes",2,0))+(IF(J161&lt;2,2,0))+(IF(U161="yes",3,0))+(IF(V161="hospital",3,0))+(IF(V161="ICU",6,0))+(IF(S161&gt;29,4,0))+(IF(W161="yes",9,0))+(IF(X161="yes",2,0))+(IF(AA161="yes",5,0))+(IF(AB161="yes",6,0))+(IF(Z161="yes",3,0))</f>
        <v>8</v>
      </c>
      <c r="CG161" s="29">
        <f>EXP((IF(39&lt;AX161&lt;50,0.154,0))+(IF(49&lt;AX161&lt;60,0.274,0))+(IF(59&lt;AX161&lt;70,0.424,0))+(IF(AX161&gt;69,0.501,0))+(IF(BD161="anoxia",0.079,0))+(IF(BD161="Cerebrovascular",0.145,0))+(IF(BD161="other",0.184,0))+(IF(BB161="African",0.176,0))+(IF(BB161="Other",0.126,0))+(IF(AY161="DCD",0.411,0))+(IF(AZ161="other",0.422,0))+(0.066*((170-BJ161)/10)+(IF(BE161="regional",0.105,0.244))+(0.01*(CQ161/60))))</f>
        <v>2.260230200367531</v>
      </c>
      <c r="CH161">
        <v>20</v>
      </c>
      <c r="CI161">
        <v>15</v>
      </c>
      <c r="CJ161" t="s">
        <v>197</v>
      </c>
      <c r="CK161" t="s">
        <v>197</v>
      </c>
      <c r="CL161" t="s">
        <v>197</v>
      </c>
      <c r="CM161" t="s">
        <v>197</v>
      </c>
      <c r="CN161">
        <v>21</v>
      </c>
      <c r="CO161" t="s">
        <v>196</v>
      </c>
      <c r="CP161">
        <v>26</v>
      </c>
      <c r="CQ161" s="28">
        <v>466</v>
      </c>
      <c r="CR161">
        <f t="shared" si="57"/>
        <v>21</v>
      </c>
      <c r="CS161">
        <f t="shared" si="58"/>
        <v>41</v>
      </c>
      <c r="CT161">
        <f t="shared" si="59"/>
        <v>487</v>
      </c>
      <c r="CU161">
        <v>0</v>
      </c>
      <c r="CV161">
        <v>0</v>
      </c>
      <c r="CW161">
        <v>8000</v>
      </c>
      <c r="CX161">
        <v>1000</v>
      </c>
      <c r="CY161">
        <v>288</v>
      </c>
      <c r="CZ161">
        <v>2</v>
      </c>
      <c r="DA161">
        <v>34</v>
      </c>
      <c r="DB161" s="26">
        <v>70</v>
      </c>
      <c r="DC161" s="26">
        <v>60</v>
      </c>
      <c r="DD161" s="28">
        <f t="shared" si="60"/>
        <v>14.285714285714292</v>
      </c>
      <c r="DF161" t="str">
        <f t="shared" si="61"/>
        <v>no</v>
      </c>
      <c r="DG161" t="s">
        <v>181</v>
      </c>
      <c r="DH161">
        <v>20.399999999999999</v>
      </c>
      <c r="DI161">
        <v>16.8</v>
      </c>
      <c r="DJ161" t="s">
        <v>197</v>
      </c>
      <c r="DK161" t="s">
        <v>197</v>
      </c>
      <c r="DL161" t="s">
        <v>197</v>
      </c>
      <c r="DM161" t="s">
        <v>197</v>
      </c>
      <c r="DN161" t="s">
        <v>197</v>
      </c>
      <c r="DO161">
        <v>1470</v>
      </c>
      <c r="DP161" s="29">
        <f>((DO161/1000)*100)/F161</f>
        <v>1.9342105263157894</v>
      </c>
      <c r="DQ161">
        <v>671</v>
      </c>
      <c r="DR161">
        <v>192</v>
      </c>
      <c r="DS161">
        <v>1.7</v>
      </c>
      <c r="DT161">
        <v>1.29</v>
      </c>
      <c r="DU161" s="45">
        <v>1.7</v>
      </c>
      <c r="DV161" s="45">
        <v>1.47</v>
      </c>
      <c r="DW161" t="str">
        <f t="shared" si="62"/>
        <v>no</v>
      </c>
      <c r="DX161" t="str">
        <f t="shared" si="71"/>
        <v>no</v>
      </c>
      <c r="DY161" t="str">
        <f>IF(OR(DV161&gt;M161*2.9, DV161 &gt; 3.9, FD161="yes"), "3", IF(DV161&gt;M161*1.9, "2", IF(OR(DV161&gt;M161*1.4, DV161&gt;(M161+0.2)), "1", "no")))</f>
        <v>1</v>
      </c>
      <c r="DZ161" t="s">
        <v>181</v>
      </c>
      <c r="EA161" t="s">
        <v>197</v>
      </c>
      <c r="EB161" t="s">
        <v>184</v>
      </c>
      <c r="EC161">
        <v>1000</v>
      </c>
      <c r="ED161" t="s">
        <v>198</v>
      </c>
      <c r="EE161" t="b">
        <v>0</v>
      </c>
      <c r="EF161">
        <v>5.3</v>
      </c>
      <c r="EG161">
        <v>3.8</v>
      </c>
      <c r="EH161">
        <v>3.8</v>
      </c>
      <c r="EI161">
        <v>5.3</v>
      </c>
      <c r="EJ161">
        <v>7.9</v>
      </c>
      <c r="EK161">
        <v>6.5</v>
      </c>
      <c r="EL161" t="b">
        <v>0</v>
      </c>
      <c r="EM161" t="b">
        <v>0</v>
      </c>
      <c r="EN161" t="b">
        <v>0</v>
      </c>
      <c r="EO161" t="b">
        <v>0</v>
      </c>
      <c r="EP161" t="b">
        <v>0</v>
      </c>
      <c r="EQ161" t="b">
        <v>0</v>
      </c>
      <c r="ER161" t="b">
        <v>0</v>
      </c>
      <c r="ES161" s="30">
        <f t="shared" si="63"/>
        <v>5.4333333333333336</v>
      </c>
      <c r="ET161" s="30">
        <f t="shared" si="64"/>
        <v>5.4333333333333336</v>
      </c>
      <c r="EU161" s="30">
        <f t="shared" si="65"/>
        <v>5.4333333333333336</v>
      </c>
      <c r="EV161" s="30" t="s">
        <v>181</v>
      </c>
      <c r="EW161" t="s">
        <v>197</v>
      </c>
      <c r="EX161" s="26" t="s">
        <v>197</v>
      </c>
      <c r="EY161" s="38" t="s">
        <v>197</v>
      </c>
      <c r="EZ161" s="30" t="s">
        <v>181</v>
      </c>
      <c r="FA161" s="30" t="s">
        <v>181</v>
      </c>
      <c r="FB161" s="44">
        <v>1</v>
      </c>
      <c r="FC161" s="30" t="s">
        <v>181</v>
      </c>
      <c r="FD161" s="30" t="s">
        <v>181</v>
      </c>
      <c r="FE161" s="30" t="s">
        <v>181</v>
      </c>
      <c r="FF161">
        <v>2</v>
      </c>
      <c r="FG161" s="30" t="s">
        <v>181</v>
      </c>
      <c r="FH161" s="30" t="s">
        <v>197</v>
      </c>
      <c r="FI161" s="30" t="s">
        <v>197</v>
      </c>
      <c r="FJ161" s="30" t="s">
        <v>181</v>
      </c>
      <c r="FK161" s="30" t="s">
        <v>181</v>
      </c>
      <c r="FL161" s="30" t="s">
        <v>181</v>
      </c>
      <c r="FM161" s="30" t="s">
        <v>181</v>
      </c>
      <c r="FN161" s="30" t="s">
        <v>181</v>
      </c>
      <c r="FO161" s="30" t="s">
        <v>181</v>
      </c>
      <c r="FP161" s="30" t="s">
        <v>181</v>
      </c>
      <c r="FQ161" s="30" t="s">
        <v>181</v>
      </c>
      <c r="FR161">
        <v>7</v>
      </c>
      <c r="FS161" s="30" t="s">
        <v>813</v>
      </c>
      <c r="FT161" s="38" t="s">
        <v>181</v>
      </c>
      <c r="FU161">
        <f t="shared" si="66"/>
        <v>0</v>
      </c>
      <c r="FV161">
        <f t="shared" si="67"/>
        <v>0</v>
      </c>
    </row>
    <row r="162" spans="1:178" ht="15.5" x14ac:dyDescent="0.35">
      <c r="A162" s="26">
        <v>2983</v>
      </c>
      <c r="B162" t="s">
        <v>200</v>
      </c>
      <c r="C162" t="s">
        <v>179</v>
      </c>
      <c r="D162" s="28">
        <v>63.966666666666669</v>
      </c>
      <c r="E162" s="28">
        <v>1</v>
      </c>
      <c r="F162">
        <v>65</v>
      </c>
      <c r="G162">
        <v>170</v>
      </c>
      <c r="H162" s="28">
        <f t="shared" si="51"/>
        <v>22.491349480968857</v>
      </c>
      <c r="I162" s="29">
        <f t="shared" si="52"/>
        <v>1.7535977042116846</v>
      </c>
      <c r="J162" s="30">
        <v>2.8</v>
      </c>
      <c r="K162">
        <v>142</v>
      </c>
      <c r="L162" t="s">
        <v>180</v>
      </c>
      <c r="M162" s="29">
        <v>1.18</v>
      </c>
      <c r="N162" s="30">
        <v>5.0999999999999996</v>
      </c>
      <c r="O162" s="29">
        <v>1.7</v>
      </c>
      <c r="P162">
        <f t="shared" si="53"/>
        <v>1.18</v>
      </c>
      <c r="Q162">
        <f t="shared" si="53"/>
        <v>5.0999999999999996</v>
      </c>
      <c r="R162">
        <f t="shared" si="53"/>
        <v>1.7</v>
      </c>
      <c r="S162" s="31">
        <f t="shared" si="50"/>
        <v>20</v>
      </c>
      <c r="T162" t="s">
        <v>181</v>
      </c>
      <c r="U162" t="s">
        <v>181</v>
      </c>
      <c r="V162" t="s">
        <v>182</v>
      </c>
      <c r="W162" t="s">
        <v>181</v>
      </c>
      <c r="X162" t="s">
        <v>184</v>
      </c>
      <c r="Y162" t="s">
        <v>183</v>
      </c>
      <c r="Z162" t="s">
        <v>184</v>
      </c>
      <c r="AA162" t="s">
        <v>181</v>
      </c>
      <c r="AB162" t="s">
        <v>181</v>
      </c>
      <c r="AC162">
        <v>0</v>
      </c>
      <c r="AD162" s="27">
        <v>43251</v>
      </c>
      <c r="AE162">
        <v>368</v>
      </c>
      <c r="AG162">
        <v>0</v>
      </c>
      <c r="AH162" s="27">
        <v>43251</v>
      </c>
      <c r="AI162" s="33">
        <v>368</v>
      </c>
      <c r="AJ162" s="27"/>
      <c r="AK162" t="s">
        <v>41</v>
      </c>
      <c r="AL162" t="s">
        <v>181</v>
      </c>
      <c r="AM162" t="s">
        <v>181</v>
      </c>
      <c r="AN162" t="s">
        <v>181</v>
      </c>
      <c r="AO162" t="s">
        <v>181</v>
      </c>
      <c r="AP162" t="s">
        <v>184</v>
      </c>
      <c r="AQ162" t="s">
        <v>181</v>
      </c>
      <c r="AR162" t="s">
        <v>181</v>
      </c>
      <c r="AS162" t="s">
        <v>181</v>
      </c>
      <c r="AT162" t="s">
        <v>181</v>
      </c>
      <c r="AU162" t="s">
        <v>181</v>
      </c>
      <c r="AV162" t="s">
        <v>181</v>
      </c>
      <c r="AW162" s="27">
        <v>22953</v>
      </c>
      <c r="AX162" s="28">
        <v>54.569444444444443</v>
      </c>
      <c r="AY162" s="36" t="s">
        <v>185</v>
      </c>
      <c r="AZ162" s="28" t="s">
        <v>186</v>
      </c>
      <c r="BA162" s="28" t="s">
        <v>200</v>
      </c>
      <c r="BB162" s="28" t="s">
        <v>187</v>
      </c>
      <c r="BC162" t="s">
        <v>179</v>
      </c>
      <c r="BD162" s="28" t="s">
        <v>188</v>
      </c>
      <c r="BE162" s="28" t="s">
        <v>202</v>
      </c>
      <c r="BF162" s="28" t="s">
        <v>180</v>
      </c>
      <c r="BG162" s="28" t="s">
        <v>181</v>
      </c>
      <c r="BH162" t="s">
        <v>180</v>
      </c>
      <c r="BI162">
        <v>60</v>
      </c>
      <c r="BJ162">
        <v>175</v>
      </c>
      <c r="BK162" s="28">
        <f t="shared" si="54"/>
        <v>19.591836734693878</v>
      </c>
      <c r="BL162" s="29">
        <f t="shared" si="55"/>
        <v>1.7309446882719364</v>
      </c>
      <c r="BM162">
        <v>149</v>
      </c>
      <c r="BN162" s="29">
        <v>0.6</v>
      </c>
      <c r="BO162">
        <v>4</v>
      </c>
      <c r="BP162" t="s">
        <v>181</v>
      </c>
      <c r="BQ162">
        <v>0</v>
      </c>
      <c r="BR162" t="s">
        <v>184</v>
      </c>
      <c r="BS162" t="s">
        <v>191</v>
      </c>
      <c r="BT162">
        <v>0</v>
      </c>
      <c r="BU162">
        <v>0</v>
      </c>
      <c r="BV162" t="s">
        <v>192</v>
      </c>
      <c r="BW162">
        <v>8</v>
      </c>
      <c r="BX162">
        <v>0</v>
      </c>
      <c r="BY162" t="s">
        <v>814</v>
      </c>
      <c r="BZ162" t="s">
        <v>815</v>
      </c>
      <c r="CA162" t="s">
        <v>816</v>
      </c>
      <c r="CB162">
        <v>0</v>
      </c>
      <c r="CC162">
        <v>0</v>
      </c>
      <c r="CD162">
        <f t="shared" si="56"/>
        <v>1091</v>
      </c>
      <c r="CE162">
        <f>SUM((IF(D162&lt;40.1,0,(IF(D162&gt;60,3,1)))),(IF(S162&lt;15.1,0,IF(15&lt;S162&lt;25.1,6,IF(25&lt;S162&lt;35.1,11,16)))),(IF(E162=1,0,5)),(IF(CQ162&lt;601,0,1)),(IF(AX162&lt;40.1,0,(IF(AX162&gt;60,2,1)))))</f>
        <v>20</v>
      </c>
      <c r="CF162">
        <f>(IF(AX162&gt;70,3,0))+(IF(10&lt;AX162&lt;20,-2,0))+(IF(BD162="Cerebrovascular",2,0))+(IF(BN162&gt;1.5,2,0))+(IF(CQ162&lt;360,-3,0))+(IF(D162&gt;70,4,0))+(IF(H162&gt;35,2,0))+(IF(E162=2,9,0))+(IF(E162=3,14,0))+(IF(T162="yes",2,0))+(IF(J162&lt;2,2,0))+(IF(U162="yes",3,0))+(IF(V162="hospital",3,0))+(IF(V162="ICU",6,0))+(IF(S162&gt;29,4,0))+(IF(W162="yes",9,0))+(IF(X162="yes",2,0))+(IF(AA162="yes",5,0))+(IF(AB162="yes",6,0))+(IF(Z162="yes",3,0))</f>
        <v>7</v>
      </c>
      <c r="CG162" s="29">
        <f>EXP((IF(39&lt;AX162&lt;50,0.154,0))+(IF(49&lt;AX162&lt;60,0.274,0))+(IF(59&lt;AX162&lt;70,0.424,0))+(IF(AX162&gt;69,0.501,0))+(IF(BD162="anoxia",0.079,0))+(IF(BD162="Cerebrovascular",0.145,0))+(IF(BD162="other",0.184,0))+(IF(BB162="African",0.176,0))+(IF(BB162="Other",0.126,0))+(IF(AY162="DCD",0.411,0))+(IF(AZ162="other",0.422,0))+(0.066*((170-BJ162)/10)+(IF(BE162="regional",0.105,0.244))+(0.01*(CQ162/60))))</f>
        <v>1.5171496335901262</v>
      </c>
      <c r="CH162">
        <v>73</v>
      </c>
      <c r="CI162">
        <v>12</v>
      </c>
      <c r="CJ162">
        <v>189</v>
      </c>
      <c r="CK162">
        <v>67</v>
      </c>
      <c r="CL162">
        <v>16</v>
      </c>
      <c r="CM162">
        <v>8</v>
      </c>
      <c r="CN162">
        <v>22</v>
      </c>
      <c r="CO162" t="s">
        <v>196</v>
      </c>
      <c r="CP162">
        <v>30</v>
      </c>
      <c r="CQ162" s="28">
        <f>CH162+CI162+CJ162+CK162+CL162+CM162</f>
        <v>365</v>
      </c>
      <c r="CR162">
        <f t="shared" si="57"/>
        <v>22</v>
      </c>
      <c r="CS162">
        <f t="shared" si="58"/>
        <v>95</v>
      </c>
      <c r="CT162">
        <f t="shared" si="59"/>
        <v>387</v>
      </c>
      <c r="CU162">
        <v>1750</v>
      </c>
      <c r="CV162">
        <v>1500</v>
      </c>
      <c r="CW162">
        <v>4000</v>
      </c>
      <c r="CX162">
        <v>1000</v>
      </c>
      <c r="CY162">
        <v>332</v>
      </c>
      <c r="CZ162">
        <v>2.6</v>
      </c>
      <c r="DA162">
        <v>27</v>
      </c>
      <c r="DB162" s="26">
        <v>67</v>
      </c>
      <c r="DC162" s="26">
        <v>53</v>
      </c>
      <c r="DD162" s="28">
        <f t="shared" si="60"/>
        <v>20.895522388059703</v>
      </c>
      <c r="DF162" t="str">
        <f t="shared" si="61"/>
        <v>no</v>
      </c>
      <c r="DG162" t="s">
        <v>422</v>
      </c>
      <c r="DH162" t="s">
        <v>197</v>
      </c>
      <c r="DI162" t="s">
        <v>197</v>
      </c>
      <c r="DJ162">
        <v>0</v>
      </c>
      <c r="DK162">
        <v>3.2</v>
      </c>
      <c r="DL162">
        <v>6</v>
      </c>
      <c r="DM162">
        <v>10.9</v>
      </c>
      <c r="DN162">
        <v>23</v>
      </c>
      <c r="DO162">
        <v>1580</v>
      </c>
      <c r="DP162" s="29">
        <f>((DO162/1000)*100)/F162</f>
        <v>2.4307692307692306</v>
      </c>
      <c r="DQ162">
        <v>1146</v>
      </c>
      <c r="DR162">
        <v>356</v>
      </c>
      <c r="DS162">
        <v>2.1</v>
      </c>
      <c r="DT162">
        <v>1.08</v>
      </c>
      <c r="DU162" s="45">
        <v>1.66</v>
      </c>
      <c r="DV162" s="45">
        <v>1.66</v>
      </c>
      <c r="DW162" t="str">
        <f t="shared" si="62"/>
        <v>no</v>
      </c>
      <c r="DX162" t="str">
        <f t="shared" si="71"/>
        <v>no</v>
      </c>
      <c r="DY162" t="str">
        <f>IF(OR(DV162&gt;M162*2.9, DV162 &gt; 3.9, FD162="yes"), "3", IF(DV162&gt;M162*1.9, "2", IF(OR(DV162&gt;M162*1.4, DV162&gt;(M162+0.2)), "1", "no")))</f>
        <v>1</v>
      </c>
      <c r="DZ162" t="s">
        <v>184</v>
      </c>
      <c r="EA162" t="s">
        <v>263</v>
      </c>
      <c r="EB162" t="s">
        <v>184</v>
      </c>
      <c r="EC162">
        <v>1000</v>
      </c>
      <c r="ED162" t="s">
        <v>198</v>
      </c>
      <c r="EE162" t="b">
        <v>0</v>
      </c>
      <c r="EF162">
        <v>1.8</v>
      </c>
      <c r="EG162">
        <v>3.1</v>
      </c>
      <c r="EH162">
        <v>2.2999999999999998</v>
      </c>
      <c r="EI162">
        <v>4.0999999999999996</v>
      </c>
      <c r="EJ162">
        <v>5.0999999999999996</v>
      </c>
      <c r="EK162">
        <v>7.6</v>
      </c>
      <c r="EL162">
        <v>5.8</v>
      </c>
      <c r="EM162">
        <v>4.2</v>
      </c>
      <c r="EN162">
        <v>4.2</v>
      </c>
      <c r="EO162">
        <v>4.0999999999999996</v>
      </c>
      <c r="EP162">
        <v>7.5</v>
      </c>
      <c r="EQ162" t="b">
        <v>0</v>
      </c>
      <c r="ER162" t="b">
        <v>0</v>
      </c>
      <c r="ES162" s="30">
        <f t="shared" si="63"/>
        <v>4</v>
      </c>
      <c r="ET162" s="30">
        <f t="shared" si="64"/>
        <v>4.2444444444444445</v>
      </c>
      <c r="EU162" s="30">
        <f t="shared" si="65"/>
        <v>4.5272727272727273</v>
      </c>
      <c r="EV162" s="30" t="s">
        <v>181</v>
      </c>
      <c r="EW162" t="s">
        <v>197</v>
      </c>
      <c r="EX162" s="26" t="s">
        <v>197</v>
      </c>
      <c r="EY162" s="38" t="s">
        <v>197</v>
      </c>
      <c r="EZ162" s="30" t="s">
        <v>181</v>
      </c>
      <c r="FA162" s="30" t="s">
        <v>184</v>
      </c>
      <c r="FB162" s="44" t="s">
        <v>237</v>
      </c>
      <c r="FC162" s="30" t="s">
        <v>181</v>
      </c>
      <c r="FD162" s="30" t="s">
        <v>181</v>
      </c>
      <c r="FE162" s="30" t="s">
        <v>817</v>
      </c>
      <c r="FF162">
        <v>6</v>
      </c>
      <c r="FG162" s="30" t="s">
        <v>181</v>
      </c>
      <c r="FH162" s="30" t="s">
        <v>197</v>
      </c>
      <c r="FI162" s="30" t="s">
        <v>197</v>
      </c>
      <c r="FJ162" s="30" t="s">
        <v>181</v>
      </c>
      <c r="FK162" s="30" t="s">
        <v>181</v>
      </c>
      <c r="FL162" s="30" t="s">
        <v>181</v>
      </c>
      <c r="FM162" s="30" t="s">
        <v>181</v>
      </c>
      <c r="FN162" s="30" t="s">
        <v>181</v>
      </c>
      <c r="FO162" s="30" t="s">
        <v>181</v>
      </c>
      <c r="FP162" s="30" t="s">
        <v>181</v>
      </c>
      <c r="FQ162" s="30" t="s">
        <v>181</v>
      </c>
      <c r="FR162">
        <v>23</v>
      </c>
      <c r="FS162" s="30" t="s">
        <v>199</v>
      </c>
      <c r="FT162" s="38" t="s">
        <v>181</v>
      </c>
      <c r="FU162">
        <f t="shared" si="66"/>
        <v>0</v>
      </c>
      <c r="FV162">
        <f t="shared" si="67"/>
        <v>0</v>
      </c>
    </row>
    <row r="163" spans="1:178" ht="15.5" x14ac:dyDescent="0.35">
      <c r="A163" s="26">
        <v>2984</v>
      </c>
      <c r="B163" t="s">
        <v>178</v>
      </c>
      <c r="C163" t="s">
        <v>201</v>
      </c>
      <c r="D163" s="28">
        <v>60.194444444444443</v>
      </c>
      <c r="E163" s="28">
        <v>1</v>
      </c>
      <c r="F163">
        <v>75</v>
      </c>
      <c r="G163">
        <v>160</v>
      </c>
      <c r="H163" s="28">
        <f t="shared" si="51"/>
        <v>29.296875</v>
      </c>
      <c r="I163" s="29">
        <f t="shared" si="52"/>
        <v>1.7834229375188384</v>
      </c>
      <c r="J163" s="30">
        <v>2.6</v>
      </c>
      <c r="K163">
        <v>139</v>
      </c>
      <c r="L163" t="s">
        <v>180</v>
      </c>
      <c r="M163" s="29">
        <v>1.25</v>
      </c>
      <c r="N163" s="30">
        <v>4.7</v>
      </c>
      <c r="O163" s="29">
        <v>1.84</v>
      </c>
      <c r="P163">
        <f t="shared" si="53"/>
        <v>1.25</v>
      </c>
      <c r="Q163">
        <f t="shared" si="53"/>
        <v>4.7</v>
      </c>
      <c r="R163">
        <f t="shared" si="53"/>
        <v>1.84</v>
      </c>
      <c r="S163" s="31">
        <f t="shared" si="50"/>
        <v>21</v>
      </c>
      <c r="T163" t="s">
        <v>181</v>
      </c>
      <c r="U163" t="s">
        <v>181</v>
      </c>
      <c r="V163" t="s">
        <v>182</v>
      </c>
      <c r="W163" t="s">
        <v>181</v>
      </c>
      <c r="X163" s="26" t="s">
        <v>181</v>
      </c>
      <c r="Y163" t="s">
        <v>183</v>
      </c>
      <c r="Z163" t="s">
        <v>181</v>
      </c>
      <c r="AA163" t="s">
        <v>181</v>
      </c>
      <c r="AB163" t="s">
        <v>181</v>
      </c>
      <c r="AC163">
        <v>0</v>
      </c>
      <c r="AD163" s="27">
        <v>43249</v>
      </c>
      <c r="AE163">
        <v>365</v>
      </c>
      <c r="AG163">
        <v>0</v>
      </c>
      <c r="AH163" s="27">
        <v>43249</v>
      </c>
      <c r="AI163" s="33">
        <v>365</v>
      </c>
      <c r="AJ163" s="27"/>
      <c r="AK163" t="s">
        <v>294</v>
      </c>
      <c r="AL163" t="s">
        <v>181</v>
      </c>
      <c r="AM163" t="s">
        <v>184</v>
      </c>
      <c r="AN163" t="s">
        <v>181</v>
      </c>
      <c r="AO163" t="s">
        <v>181</v>
      </c>
      <c r="AP163" t="s">
        <v>181</v>
      </c>
      <c r="AQ163" t="s">
        <v>181</v>
      </c>
      <c r="AR163" t="s">
        <v>181</v>
      </c>
      <c r="AS163" t="s">
        <v>181</v>
      </c>
      <c r="AT163" t="s">
        <v>181</v>
      </c>
      <c r="AU163" t="s">
        <v>181</v>
      </c>
      <c r="AV163" t="s">
        <v>181</v>
      </c>
      <c r="AW163" s="27">
        <v>17615</v>
      </c>
      <c r="AX163" s="28">
        <v>69.183333333333337</v>
      </c>
      <c r="AY163" s="36" t="s">
        <v>185</v>
      </c>
      <c r="AZ163" s="28" t="s">
        <v>186</v>
      </c>
      <c r="BA163" s="28" t="s">
        <v>200</v>
      </c>
      <c r="BB163" s="28" t="s">
        <v>187</v>
      </c>
      <c r="BC163" t="s">
        <v>201</v>
      </c>
      <c r="BD163" t="s">
        <v>188</v>
      </c>
      <c r="BE163" s="28" t="s">
        <v>189</v>
      </c>
      <c r="BF163" s="28" t="s">
        <v>180</v>
      </c>
      <c r="BG163" s="28" t="s">
        <v>181</v>
      </c>
      <c r="BH163" t="s">
        <v>180</v>
      </c>
      <c r="BI163">
        <v>60</v>
      </c>
      <c r="BJ163">
        <v>160</v>
      </c>
      <c r="BK163" s="28">
        <f t="shared" si="54"/>
        <v>23.4375</v>
      </c>
      <c r="BL163" s="29">
        <f t="shared" si="55"/>
        <v>1.622062531435754</v>
      </c>
      <c r="BM163">
        <v>156</v>
      </c>
      <c r="BN163" s="29">
        <v>0.7</v>
      </c>
      <c r="BO163">
        <v>4</v>
      </c>
      <c r="BP163" t="s">
        <v>181</v>
      </c>
      <c r="BQ163">
        <v>0</v>
      </c>
      <c r="BR163" t="s">
        <v>181</v>
      </c>
      <c r="BS163" t="s">
        <v>181</v>
      </c>
      <c r="BT163">
        <v>5</v>
      </c>
      <c r="BU163">
        <v>10</v>
      </c>
      <c r="BV163" t="s">
        <v>192</v>
      </c>
      <c r="BW163">
        <v>2</v>
      </c>
      <c r="BX163">
        <v>0</v>
      </c>
      <c r="BY163" t="s">
        <v>818</v>
      </c>
      <c r="BZ163" t="s">
        <v>406</v>
      </c>
      <c r="CA163" t="s">
        <v>205</v>
      </c>
      <c r="CB163">
        <v>0</v>
      </c>
      <c r="CC163">
        <v>0</v>
      </c>
      <c r="CD163">
        <f t="shared" si="56"/>
        <v>1453</v>
      </c>
      <c r="CE163">
        <f>SUM((IF(D163&lt;40.1,0,(IF(D163&gt;60,3,1)))),(IF(S163&lt;15.1,0,IF(15&lt;S163&lt;25.1,6,IF(25&lt;S163&lt;35.1,11,16)))),(IF(E163=1,0,5)),(IF(CQ163&lt;601,0,1)),(IF(AX163&lt;40.1,0,(IF(AX163&gt;60,2,1)))))</f>
        <v>21</v>
      </c>
      <c r="CF163">
        <f>(IF(AX163&gt;70,3,0))+(IF(10&lt;AX163&lt;20,-2,0))+(IF(BD163="Cerebrovascular",2,0))+(IF(BN163&gt;1.5,2,0))+(IF(CQ163&lt;360,-3,0))+(IF(D163&gt;70,4,0))+(IF(H163&gt;35,2,0))+(IF(E163=2,9,0))+(IF(E163=3,14,0))+(IF(T163="yes",2,0))+(IF(J163&lt;2,2,0))+(IF(U163="yes",3,0))+(IF(V163="hospital",3,0))+(IF(V163="ICU",6,0))+(IF(S163&gt;29,4,0))+(IF(W163="yes",9,0))+(IF(X163="yes",2,0))+(IF(AA163="yes",5,0))+(IF(AB163="yes",6,0))+(IF(Z163="yes",3,0))</f>
        <v>-1</v>
      </c>
      <c r="CG163" s="29">
        <f>EXP((IF(39&lt;AX163&lt;50,0.154,0))+(IF(49&lt;AX163&lt;60,0.274,0))+(IF(59&lt;AX163&lt;70,0.424,0))+(IF(AX163&gt;69,0.501,0))+(IF(BD163="anoxia",0.079,0))+(IF(BD163="Cerebrovascular",0.145,0))+(IF(BD163="other",0.184,0))+(IF(BB163="African",0.176,0))+(IF(BB163="Other",0.126,0))+(IF(AY163="DCD",0.411,0))+(IF(AZ163="other",0.422,0))+(0.066*((170-BJ163)/10)+(IF(BE163="regional",0.105,0.244))+(0.01*(CQ163/60))))</f>
        <v>2.3896972079107357</v>
      </c>
      <c r="CH163">
        <v>30</v>
      </c>
      <c r="CI163">
        <v>15</v>
      </c>
      <c r="CJ163">
        <v>95</v>
      </c>
      <c r="CK163">
        <v>97</v>
      </c>
      <c r="CL163">
        <v>78</v>
      </c>
      <c r="CM163">
        <v>10</v>
      </c>
      <c r="CN163">
        <v>20</v>
      </c>
      <c r="CO163" t="s">
        <v>196</v>
      </c>
      <c r="CP163">
        <v>29</v>
      </c>
      <c r="CQ163" s="28">
        <f>CH163+CI163+CJ163+CK163+CL163+CM163</f>
        <v>325</v>
      </c>
      <c r="CR163">
        <f t="shared" si="57"/>
        <v>20</v>
      </c>
      <c r="CS163">
        <f t="shared" si="58"/>
        <v>50</v>
      </c>
      <c r="CT163">
        <f t="shared" si="59"/>
        <v>345</v>
      </c>
      <c r="CU163">
        <v>1250</v>
      </c>
      <c r="CV163">
        <v>1800</v>
      </c>
      <c r="CW163">
        <v>4000</v>
      </c>
      <c r="CX163">
        <v>500</v>
      </c>
      <c r="CY163">
        <v>305</v>
      </c>
      <c r="CZ163">
        <v>0.9</v>
      </c>
      <c r="DA163">
        <v>17</v>
      </c>
      <c r="DB163" s="26">
        <v>70</v>
      </c>
      <c r="DC163" s="26">
        <v>70</v>
      </c>
      <c r="DD163" s="28">
        <f t="shared" si="60"/>
        <v>0</v>
      </c>
      <c r="DF163" t="str">
        <f t="shared" si="61"/>
        <v>no</v>
      </c>
      <c r="DG163" t="s">
        <v>422</v>
      </c>
      <c r="DH163">
        <v>16.600000000000001</v>
      </c>
      <c r="DI163">
        <v>14.8</v>
      </c>
      <c r="DJ163">
        <v>2.7</v>
      </c>
      <c r="DK163">
        <v>11.04</v>
      </c>
      <c r="DL163">
        <v>7.8</v>
      </c>
      <c r="DM163">
        <v>7.9</v>
      </c>
      <c r="DN163">
        <v>23</v>
      </c>
      <c r="DO163">
        <v>1060</v>
      </c>
      <c r="DP163" s="29">
        <f>((DO163/1000)*100)/F163</f>
        <v>1.4133333333333333</v>
      </c>
      <c r="DQ163">
        <v>855</v>
      </c>
      <c r="DR163">
        <v>474</v>
      </c>
      <c r="DS163">
        <v>9.1</v>
      </c>
      <c r="DT163">
        <v>1.1100000000000001</v>
      </c>
      <c r="DU163" s="45">
        <v>2.67</v>
      </c>
      <c r="DV163" s="45">
        <v>2.67</v>
      </c>
      <c r="DW163" t="str">
        <f t="shared" si="62"/>
        <v>no</v>
      </c>
      <c r="DX163" t="str">
        <f t="shared" si="71"/>
        <v>no</v>
      </c>
      <c r="DY163" t="str">
        <f>IF(OR(DV163&gt;M163*2.9, DV163 &gt; 3.9, FD163="yes"), "3", IF(DV163&gt;M163*1.9, "2", IF(OR(DV163&gt;M163*1.4, DV163&gt;(M163+0.2)), "1", "no")))</f>
        <v>2</v>
      </c>
      <c r="DZ163" t="s">
        <v>181</v>
      </c>
      <c r="EA163" t="s">
        <v>197</v>
      </c>
      <c r="EB163" t="s">
        <v>184</v>
      </c>
      <c r="EC163">
        <v>1000</v>
      </c>
      <c r="ED163" t="s">
        <v>198</v>
      </c>
      <c r="EE163" t="b">
        <v>0</v>
      </c>
      <c r="EF163">
        <v>8.1</v>
      </c>
      <c r="EG163">
        <v>4</v>
      </c>
      <c r="EH163">
        <v>4.0999999999999996</v>
      </c>
      <c r="EI163">
        <v>4.3</v>
      </c>
      <c r="EJ163">
        <v>6.6</v>
      </c>
      <c r="EK163">
        <v>9.1</v>
      </c>
      <c r="EL163">
        <v>10.6</v>
      </c>
      <c r="EM163">
        <v>10.4</v>
      </c>
      <c r="EN163">
        <v>7.4</v>
      </c>
      <c r="EO163">
        <v>7.8</v>
      </c>
      <c r="EP163">
        <v>3.1</v>
      </c>
      <c r="EQ163" t="b">
        <v>0</v>
      </c>
      <c r="ER163" t="b">
        <v>0</v>
      </c>
      <c r="ES163" s="30">
        <f t="shared" si="63"/>
        <v>6.0333333333333341</v>
      </c>
      <c r="ET163" s="30">
        <f t="shared" si="64"/>
        <v>7.1777777777777789</v>
      </c>
      <c r="EU163" s="30">
        <f t="shared" si="65"/>
        <v>6.8636363636363633</v>
      </c>
      <c r="EV163" s="30" t="s">
        <v>184</v>
      </c>
      <c r="EW163">
        <v>1</v>
      </c>
      <c r="EX163" s="26" t="s">
        <v>184</v>
      </c>
      <c r="EY163" s="38" t="s">
        <v>181</v>
      </c>
      <c r="EZ163" s="30" t="s">
        <v>181</v>
      </c>
      <c r="FA163" s="30" t="s">
        <v>181</v>
      </c>
      <c r="FB163" s="44">
        <v>2</v>
      </c>
      <c r="FC163" s="30" t="s">
        <v>184</v>
      </c>
      <c r="FD163" s="30" t="s">
        <v>181</v>
      </c>
      <c r="FE163" s="30" t="s">
        <v>819</v>
      </c>
      <c r="FF163">
        <v>9</v>
      </c>
      <c r="FG163" s="30" t="s">
        <v>181</v>
      </c>
      <c r="FH163" s="30" t="s">
        <v>197</v>
      </c>
      <c r="FI163" s="30" t="s">
        <v>197</v>
      </c>
      <c r="FJ163" s="30" t="s">
        <v>181</v>
      </c>
      <c r="FK163" s="30" t="s">
        <v>181</v>
      </c>
      <c r="FL163" s="30" t="s">
        <v>181</v>
      </c>
      <c r="FM163" s="30" t="s">
        <v>181</v>
      </c>
      <c r="FN163" s="30" t="s">
        <v>181</v>
      </c>
      <c r="FO163" s="30" t="s">
        <v>181</v>
      </c>
      <c r="FP163" s="30" t="s">
        <v>181</v>
      </c>
      <c r="FQ163" s="30" t="s">
        <v>181</v>
      </c>
      <c r="FR163">
        <v>21</v>
      </c>
      <c r="FS163" s="30" t="s">
        <v>764</v>
      </c>
      <c r="FT163" s="38" t="s">
        <v>181</v>
      </c>
      <c r="FU163">
        <f t="shared" si="66"/>
        <v>0</v>
      </c>
      <c r="FV163">
        <f t="shared" si="67"/>
        <v>0</v>
      </c>
    </row>
    <row r="164" spans="1:178" ht="15.5" x14ac:dyDescent="0.35">
      <c r="A164" s="26">
        <v>2985</v>
      </c>
      <c r="B164" t="s">
        <v>200</v>
      </c>
      <c r="C164" t="s">
        <v>201</v>
      </c>
      <c r="D164" s="28">
        <v>55.391666666666666</v>
      </c>
      <c r="E164" s="36">
        <v>1</v>
      </c>
      <c r="F164">
        <v>82</v>
      </c>
      <c r="G164">
        <v>172</v>
      </c>
      <c r="H164" s="28">
        <f t="shared" si="51"/>
        <v>27.717685235262305</v>
      </c>
      <c r="I164" s="29">
        <f t="shared" si="52"/>
        <v>1.9520697653439467</v>
      </c>
      <c r="J164" s="30">
        <v>4.5</v>
      </c>
      <c r="K164">
        <v>140</v>
      </c>
      <c r="L164" t="s">
        <v>180</v>
      </c>
      <c r="M164" s="29">
        <v>1</v>
      </c>
      <c r="N164" s="30">
        <v>2.6</v>
      </c>
      <c r="O164" s="29">
        <v>1.2</v>
      </c>
      <c r="P164">
        <f t="shared" si="53"/>
        <v>1</v>
      </c>
      <c r="Q164">
        <f t="shared" si="53"/>
        <v>2.6</v>
      </c>
      <c r="R164">
        <f t="shared" si="53"/>
        <v>1.2</v>
      </c>
      <c r="S164" s="31">
        <f t="shared" ref="S164:S227" si="72">ROUND((6.43+(11.2*LN(IF(R164&lt;1,1,R164)))+(3.78*LN(IF(Q164&lt;1,1,Q164)))+(9.57*LN(IF(U164="yes",4,IF(P164&lt;1,1,P164))))),0)</f>
        <v>12</v>
      </c>
      <c r="T164" t="s">
        <v>184</v>
      </c>
      <c r="U164" t="s">
        <v>181</v>
      </c>
      <c r="V164" t="s">
        <v>182</v>
      </c>
      <c r="W164" t="s">
        <v>181</v>
      </c>
      <c r="X164" t="s">
        <v>181</v>
      </c>
      <c r="Y164" t="s">
        <v>183</v>
      </c>
      <c r="Z164" t="s">
        <v>181</v>
      </c>
      <c r="AA164" t="s">
        <v>181</v>
      </c>
      <c r="AB164" t="s">
        <v>181</v>
      </c>
      <c r="AC164">
        <v>0</v>
      </c>
      <c r="AD164" s="27">
        <v>43249</v>
      </c>
      <c r="AE164">
        <v>364</v>
      </c>
      <c r="AG164">
        <v>0</v>
      </c>
      <c r="AH164" s="27">
        <v>43249</v>
      </c>
      <c r="AI164" s="33">
        <v>364</v>
      </c>
      <c r="AJ164" s="27"/>
      <c r="AK164" t="s">
        <v>820</v>
      </c>
      <c r="AL164" t="s">
        <v>184</v>
      </c>
      <c r="AM164" t="s">
        <v>184</v>
      </c>
      <c r="AN164" t="s">
        <v>181</v>
      </c>
      <c r="AO164" t="s">
        <v>181</v>
      </c>
      <c r="AP164" t="s">
        <v>181</v>
      </c>
      <c r="AQ164" t="s">
        <v>181</v>
      </c>
      <c r="AR164" t="s">
        <v>181</v>
      </c>
      <c r="AS164" t="s">
        <v>181</v>
      </c>
      <c r="AT164" t="s">
        <v>181</v>
      </c>
      <c r="AU164" t="s">
        <v>181</v>
      </c>
      <c r="AV164" t="s">
        <v>181</v>
      </c>
      <c r="AW164" s="27">
        <v>11604</v>
      </c>
      <c r="AX164" s="28">
        <v>85.644444444444446</v>
      </c>
      <c r="AY164" s="36" t="s">
        <v>185</v>
      </c>
      <c r="AZ164" s="28" t="s">
        <v>186</v>
      </c>
      <c r="BA164" t="s">
        <v>200</v>
      </c>
      <c r="BB164" s="28" t="s">
        <v>187</v>
      </c>
      <c r="BC164" t="s">
        <v>201</v>
      </c>
      <c r="BD164" t="s">
        <v>188</v>
      </c>
      <c r="BE164" t="s">
        <v>189</v>
      </c>
      <c r="BF164" t="s">
        <v>190</v>
      </c>
      <c r="BG164" s="28" t="s">
        <v>181</v>
      </c>
      <c r="BH164" t="s">
        <v>180</v>
      </c>
      <c r="BI164">
        <v>75</v>
      </c>
      <c r="BJ164">
        <v>175</v>
      </c>
      <c r="BK164" s="28">
        <f t="shared" si="54"/>
        <v>24.489795918367346</v>
      </c>
      <c r="BL164" s="29">
        <f t="shared" si="55"/>
        <v>1.9031365319240381</v>
      </c>
      <c r="BM164">
        <v>139</v>
      </c>
      <c r="BN164" s="29">
        <v>1.4</v>
      </c>
      <c r="BO164">
        <v>1</v>
      </c>
      <c r="BP164" t="s">
        <v>181</v>
      </c>
      <c r="BQ164">
        <v>0</v>
      </c>
      <c r="BR164" t="s">
        <v>184</v>
      </c>
      <c r="BS164" t="s">
        <v>770</v>
      </c>
      <c r="BT164">
        <v>5</v>
      </c>
      <c r="BU164">
        <v>3</v>
      </c>
      <c r="BV164" t="s">
        <v>192</v>
      </c>
      <c r="BW164">
        <v>5</v>
      </c>
      <c r="BX164">
        <v>0</v>
      </c>
      <c r="BY164" t="s">
        <v>821</v>
      </c>
      <c r="BZ164" t="s">
        <v>822</v>
      </c>
      <c r="CA164" t="s">
        <v>205</v>
      </c>
      <c r="CB164">
        <v>0</v>
      </c>
      <c r="CC164">
        <v>0</v>
      </c>
      <c r="CD164">
        <f t="shared" si="56"/>
        <v>1028</v>
      </c>
      <c r="CE164">
        <f>SUM((IF(D164&lt;40.1,0,(IF(D164&gt;60,3,1)))),(IF(S164&lt;15.1,0,IF(15&lt;S164&lt;25.1,6,IF(25&lt;S164&lt;35.1,11,16)))),(IF(E164=1,0,5)),(IF(CQ164&lt;601,0,1)),(IF(AX164&lt;40.1,0,(IF(AX164&gt;60,2,1)))))</f>
        <v>3</v>
      </c>
      <c r="CF164">
        <f>(IF(AX164&gt;70,3,0))+(IF(10&lt;AX164&lt;20,-2,0))+(IF(BD164="Cerebrovascular",2,0))+(IF(BN164&gt;1.5,2,0))+(IF(CQ164&lt;360,-3,0))+(IF(D164&gt;70,4,0))+(IF(H164&gt;35,2,0))+(IF(E164=2,9,0))+(IF(E164=3,14,0))+(IF(T164="yes",2,0))+(IF(J164&lt;2,2,0))+(IF(U164="yes",3,0))+(IF(V164="hospital",3,0))+(IF(V164="ICU",6,0))+(IF(S164&gt;29,4,0))+(IF(W164="yes",9,0))+(IF(X164="yes",2,0))+(IF(AA164="yes",5,0))+(IF(AB164="yes",6,0))+(IF(Z164="yes",3,0))</f>
        <v>7</v>
      </c>
      <c r="CG164" s="29">
        <f>EXP((IF(39&lt;AX164&lt;50,0.154,0))+(IF(49&lt;AX164&lt;60,0.274,0))+(IF(59&lt;AX164&lt;70,0.424,0))+(IF(AX164&gt;69,0.501,0))+(IF(BD164="anoxia",0.079,0))+(IF(BD164="Cerebrovascular",0.145,0))+(IF(BD164="other",0.184,0))+(IF(BB164="African",0.176,0))+(IF(BB164="Other",0.126,0))+(IF(AY164="DCD",0.411,0))+(IF(AZ164="other",0.422,0))+(0.066*((170-BJ164)/10)+(IF(BE164="regional",0.105,0.244))+(0.01*(CQ164/60))))</f>
        <v>2.219984025194579</v>
      </c>
      <c r="CH164">
        <v>39</v>
      </c>
      <c r="CI164">
        <v>6</v>
      </c>
      <c r="CJ164">
        <v>231</v>
      </c>
      <c r="CK164">
        <v>108</v>
      </c>
      <c r="CL164">
        <v>30</v>
      </c>
      <c r="CM164" t="s">
        <v>197</v>
      </c>
      <c r="CN164">
        <v>33</v>
      </c>
      <c r="CO164" t="s">
        <v>196</v>
      </c>
      <c r="CP164">
        <v>23</v>
      </c>
      <c r="CQ164" s="28">
        <v>477</v>
      </c>
      <c r="CR164">
        <f t="shared" si="57"/>
        <v>33</v>
      </c>
      <c r="CS164">
        <f t="shared" si="58"/>
        <v>72</v>
      </c>
      <c r="CT164">
        <f t="shared" si="59"/>
        <v>510</v>
      </c>
      <c r="CU164">
        <v>500</v>
      </c>
      <c r="CV164">
        <v>0</v>
      </c>
      <c r="CW164">
        <v>9500</v>
      </c>
      <c r="CX164">
        <v>1250</v>
      </c>
      <c r="CY164">
        <v>292</v>
      </c>
      <c r="CZ164">
        <v>2.6</v>
      </c>
      <c r="DA164">
        <v>12</v>
      </c>
      <c r="DB164" s="26">
        <v>63</v>
      </c>
      <c r="DC164" s="26">
        <v>72</v>
      </c>
      <c r="DD164" s="28">
        <f t="shared" si="60"/>
        <v>-14.285714285714292</v>
      </c>
      <c r="DF164" t="str">
        <f t="shared" si="61"/>
        <v>no</v>
      </c>
      <c r="DG164" s="26" t="s">
        <v>181</v>
      </c>
      <c r="DH164" s="26">
        <v>16.5</v>
      </c>
      <c r="DI164" s="26">
        <v>14.2</v>
      </c>
      <c r="DJ164" s="26">
        <v>2.2000000000000002</v>
      </c>
      <c r="DK164" s="26">
        <v>9.8000000000000007</v>
      </c>
      <c r="DL164" s="26">
        <v>5.0999999999999996</v>
      </c>
      <c r="DM164" t="s">
        <v>197</v>
      </c>
      <c r="DN164" t="s">
        <v>197</v>
      </c>
      <c r="DO164">
        <v>1060</v>
      </c>
      <c r="DP164" s="29">
        <f>((DO164/1000)*100)/F164</f>
        <v>1.2926829268292683</v>
      </c>
      <c r="DQ164">
        <v>860</v>
      </c>
      <c r="DR164">
        <v>446</v>
      </c>
      <c r="DS164">
        <v>2.2000000000000002</v>
      </c>
      <c r="DT164">
        <v>1.1599999999999999</v>
      </c>
      <c r="DU164" s="45">
        <v>1.27</v>
      </c>
      <c r="DV164" s="45">
        <v>1.27</v>
      </c>
      <c r="DW164" t="str">
        <f t="shared" si="62"/>
        <v>no</v>
      </c>
      <c r="DX164" t="str">
        <f t="shared" si="71"/>
        <v>no</v>
      </c>
      <c r="DY164" t="str">
        <f>IF(OR(DV164&gt;M164*2.9, DV164 &gt; 3.9, FD164="yes"), "3", IF(DV164&gt;M164*1.9, "2", IF(OR(DV164&gt;M164*1.4, DV164&gt;(M164+0.2)), "1", "no")))</f>
        <v>1</v>
      </c>
      <c r="DZ164" t="s">
        <v>181</v>
      </c>
      <c r="EA164" t="s">
        <v>197</v>
      </c>
      <c r="EB164" t="s">
        <v>184</v>
      </c>
      <c r="EC164">
        <v>500</v>
      </c>
      <c r="ED164" t="s">
        <v>198</v>
      </c>
      <c r="EE164" t="b">
        <v>0</v>
      </c>
      <c r="EF164">
        <v>6.8</v>
      </c>
      <c r="EG164">
        <v>7.7</v>
      </c>
      <c r="EH164">
        <v>13.4</v>
      </c>
      <c r="EI164">
        <v>13.1</v>
      </c>
      <c r="EJ164">
        <v>11.1</v>
      </c>
      <c r="EK164">
        <v>11.2</v>
      </c>
      <c r="EL164">
        <v>8.3000000000000007</v>
      </c>
      <c r="EM164">
        <v>7.7</v>
      </c>
      <c r="EN164" t="b">
        <v>0</v>
      </c>
      <c r="EO164" t="b">
        <v>0</v>
      </c>
      <c r="EP164" t="b">
        <v>0</v>
      </c>
      <c r="EQ164" t="b">
        <v>0</v>
      </c>
      <c r="ER164" t="b">
        <v>0</v>
      </c>
      <c r="ES164" s="30">
        <f t="shared" si="63"/>
        <v>10.549999999999999</v>
      </c>
      <c r="ET164" s="30">
        <f t="shared" si="64"/>
        <v>9.9124999999999996</v>
      </c>
      <c r="EU164" s="30">
        <f t="shared" si="65"/>
        <v>9.9124999999999996</v>
      </c>
      <c r="EV164" s="30" t="s">
        <v>181</v>
      </c>
      <c r="EW164" t="s">
        <v>197</v>
      </c>
      <c r="EX164" s="26" t="s">
        <v>197</v>
      </c>
      <c r="EY164" s="38" t="s">
        <v>197</v>
      </c>
      <c r="EZ164" s="30" t="s">
        <v>181</v>
      </c>
      <c r="FA164" s="30" t="s">
        <v>181</v>
      </c>
      <c r="FB164" s="44">
        <v>1</v>
      </c>
      <c r="FC164" s="30" t="s">
        <v>181</v>
      </c>
      <c r="FD164" s="30" t="s">
        <v>181</v>
      </c>
      <c r="FE164" s="30" t="s">
        <v>823</v>
      </c>
      <c r="FF164">
        <v>2</v>
      </c>
      <c r="FG164" s="30" t="s">
        <v>181</v>
      </c>
      <c r="FH164" s="30" t="s">
        <v>197</v>
      </c>
      <c r="FI164" s="30" t="s">
        <v>197</v>
      </c>
      <c r="FJ164" s="30" t="s">
        <v>181</v>
      </c>
      <c r="FK164" s="30" t="s">
        <v>181</v>
      </c>
      <c r="FL164" s="30" t="s">
        <v>181</v>
      </c>
      <c r="FM164" s="30" t="s">
        <v>181</v>
      </c>
      <c r="FN164" s="30" t="s">
        <v>181</v>
      </c>
      <c r="FO164" s="30" t="s">
        <v>181</v>
      </c>
      <c r="FP164" s="30" t="s">
        <v>181</v>
      </c>
      <c r="FQ164" s="30" t="s">
        <v>181</v>
      </c>
      <c r="FR164">
        <v>12</v>
      </c>
      <c r="FS164" s="30" t="s">
        <v>824</v>
      </c>
      <c r="FT164" s="38" t="s">
        <v>181</v>
      </c>
      <c r="FU164">
        <f t="shared" si="66"/>
        <v>0</v>
      </c>
      <c r="FV164">
        <f t="shared" si="67"/>
        <v>0</v>
      </c>
    </row>
    <row r="165" spans="1:178" ht="15.5" x14ac:dyDescent="0.35">
      <c r="A165" s="26">
        <v>2986</v>
      </c>
      <c r="B165" t="s">
        <v>200</v>
      </c>
      <c r="C165" t="s">
        <v>179</v>
      </c>
      <c r="D165" s="28">
        <v>53.35</v>
      </c>
      <c r="E165" s="28">
        <v>2</v>
      </c>
      <c r="F165">
        <v>74</v>
      </c>
      <c r="G165">
        <v>173</v>
      </c>
      <c r="H165" s="28">
        <f t="shared" si="51"/>
        <v>24.725182932941294</v>
      </c>
      <c r="I165" s="29">
        <f t="shared" si="52"/>
        <v>1.8766065564138761</v>
      </c>
      <c r="J165" s="30">
        <v>3.7</v>
      </c>
      <c r="K165">
        <v>135</v>
      </c>
      <c r="L165" t="s">
        <v>180</v>
      </c>
      <c r="M165" s="37">
        <v>2.7</v>
      </c>
      <c r="N165" s="38">
        <v>29</v>
      </c>
      <c r="O165" s="37">
        <v>1.85</v>
      </c>
      <c r="P165">
        <f t="shared" si="53"/>
        <v>2.7</v>
      </c>
      <c r="Q165">
        <f t="shared" si="53"/>
        <v>29</v>
      </c>
      <c r="R165">
        <f t="shared" si="53"/>
        <v>1.85</v>
      </c>
      <c r="S165" s="31">
        <f t="shared" si="72"/>
        <v>36</v>
      </c>
      <c r="T165" t="s">
        <v>184</v>
      </c>
      <c r="U165" t="s">
        <v>181</v>
      </c>
      <c r="V165" t="s">
        <v>281</v>
      </c>
      <c r="W165" t="s">
        <v>181</v>
      </c>
      <c r="X165" t="s">
        <v>181</v>
      </c>
      <c r="Y165" s="26" t="s">
        <v>183</v>
      </c>
      <c r="Z165" s="26" t="s">
        <v>184</v>
      </c>
      <c r="AA165" s="26" t="s">
        <v>181</v>
      </c>
      <c r="AB165" s="26" t="s">
        <v>181</v>
      </c>
      <c r="AC165">
        <v>0</v>
      </c>
      <c r="AD165" s="27">
        <v>43265</v>
      </c>
      <c r="AE165">
        <v>380</v>
      </c>
      <c r="AG165">
        <v>0</v>
      </c>
      <c r="AH165" s="27">
        <v>43265</v>
      </c>
      <c r="AI165" s="33">
        <v>380</v>
      </c>
      <c r="AJ165" s="27"/>
      <c r="AK165" t="s">
        <v>758</v>
      </c>
      <c r="AL165" t="s">
        <v>181</v>
      </c>
      <c r="AM165" t="s">
        <v>181</v>
      </c>
      <c r="AN165" t="s">
        <v>181</v>
      </c>
      <c r="AO165" t="s">
        <v>181</v>
      </c>
      <c r="AP165" t="s">
        <v>181</v>
      </c>
      <c r="AQ165" t="s">
        <v>181</v>
      </c>
      <c r="AR165" t="s">
        <v>181</v>
      </c>
      <c r="AS165" t="s">
        <v>181</v>
      </c>
      <c r="AT165" t="s">
        <v>181</v>
      </c>
      <c r="AU165" t="s">
        <v>181</v>
      </c>
      <c r="AV165" t="s">
        <v>184</v>
      </c>
      <c r="AW165" s="27">
        <v>23835</v>
      </c>
      <c r="AX165" s="28">
        <v>52.158333333333331</v>
      </c>
      <c r="AY165" s="36" t="s">
        <v>185</v>
      </c>
      <c r="AZ165" s="28" t="s">
        <v>186</v>
      </c>
      <c r="BA165" t="s">
        <v>178</v>
      </c>
      <c r="BB165" s="28" t="s">
        <v>187</v>
      </c>
      <c r="BC165" t="s">
        <v>201</v>
      </c>
      <c r="BD165" t="s">
        <v>220</v>
      </c>
      <c r="BE165" t="s">
        <v>202</v>
      </c>
      <c r="BF165" t="s">
        <v>190</v>
      </c>
      <c r="BG165" s="28" t="s">
        <v>181</v>
      </c>
      <c r="BH165" t="s">
        <v>197</v>
      </c>
      <c r="BI165">
        <v>75</v>
      </c>
      <c r="BJ165">
        <v>175</v>
      </c>
      <c r="BK165" s="28">
        <f t="shared" si="54"/>
        <v>24.489795918367346</v>
      </c>
      <c r="BL165" s="29">
        <f t="shared" si="55"/>
        <v>1.9031365319240381</v>
      </c>
      <c r="BM165">
        <v>150</v>
      </c>
      <c r="BN165" s="29">
        <v>0.73</v>
      </c>
      <c r="BO165">
        <v>1</v>
      </c>
      <c r="BP165" t="s">
        <v>181</v>
      </c>
      <c r="BQ165">
        <v>0</v>
      </c>
      <c r="BR165" t="s">
        <v>184</v>
      </c>
      <c r="BS165" t="s">
        <v>249</v>
      </c>
      <c r="BT165">
        <v>5</v>
      </c>
      <c r="BU165">
        <v>10</v>
      </c>
      <c r="BV165" t="s">
        <v>203</v>
      </c>
      <c r="BW165">
        <v>10</v>
      </c>
      <c r="BX165">
        <v>0</v>
      </c>
      <c r="BY165" t="s">
        <v>825</v>
      </c>
      <c r="BZ165" t="s">
        <v>417</v>
      </c>
      <c r="CA165" t="s">
        <v>826</v>
      </c>
      <c r="CB165">
        <v>0</v>
      </c>
      <c r="CC165">
        <v>0</v>
      </c>
      <c r="CD165">
        <f t="shared" si="56"/>
        <v>1878</v>
      </c>
      <c r="CE165">
        <f>SUM((IF(D165&lt;40.1,0,(IF(D165&gt;60,3,1)))),(IF(S165&lt;15.1,0,IF(15&lt;S165&lt;25.1,6,IF(25&lt;S165&lt;35.1,11,16)))),(IF(E165=1,0,5)),(IF(CQ165&lt;601,0,1)),(IF(AX165&lt;40.1,0,(IF(AX165&gt;60,2,1)))))</f>
        <v>23</v>
      </c>
      <c r="CF165">
        <f>(IF(AX165&gt;70,3,0))+(IF(10&lt;AX165&lt;20,-2,0))+(IF(BD165="Cerebrovascular",2,0))+(IF(BN165&gt;1.5,2,0))+(IF(CQ165&lt;360,-3,0))+(IF(D165&gt;70,4,0))+(IF(H165&gt;35,2,0))+(IF(E165=2,9,0))+(IF(E165=3,14,0))+(IF(T165="yes",2,0))+(IF(J165&lt;2,2,0))+(IF(U165="yes",3,0))+(IF(V165="hospital",3,0))+(IF(V165="ICU",6,0))+(IF(S165&gt;29,4,0))+(IF(W165="yes",9,0))+(IF(X165="yes",2,0))+(IF(AA165="yes",5,0))+(IF(AB165="yes",6,0))+(IF(Z165="yes",3,0))</f>
        <v>24</v>
      </c>
      <c r="CG165" s="29">
        <f>EXP((IF(39&lt;AX165&lt;50,0.154,0))+(IF(49&lt;AX165&lt;60,0.274,0))+(IF(59&lt;AX165&lt;70,0.424,0))+(IF(AX165&gt;69,0.501,0))+(IF(BD165="anoxia",0.079,0))+(IF(BD165="Cerebrovascular",0.145,0))+(IF(BD165="other",0.184,0))+(IF(BB165="African",0.176,0))+(IF(BB165="Other",0.126,0))+(IF(AY165="DCD",0.411,0))+(IF(AZ165="other",0.422,0))+(0.066*((170-BJ165)/10)+(IF(BE165="regional",0.105,0.244))+(0.01*(CQ165/60))))</f>
        <v>1.3264417750967492</v>
      </c>
      <c r="CH165">
        <v>75</v>
      </c>
      <c r="CI165">
        <v>10</v>
      </c>
      <c r="CJ165">
        <v>162</v>
      </c>
      <c r="CK165">
        <v>123</v>
      </c>
      <c r="CL165">
        <v>45</v>
      </c>
      <c r="CM165">
        <v>14</v>
      </c>
      <c r="CN165">
        <v>26</v>
      </c>
      <c r="CO165" t="s">
        <v>196</v>
      </c>
      <c r="CP165">
        <v>26</v>
      </c>
      <c r="CQ165" s="28">
        <f>CH165+CI165+CJ165+CK165+CL165+CM165</f>
        <v>429</v>
      </c>
      <c r="CR165">
        <f t="shared" si="57"/>
        <v>26</v>
      </c>
      <c r="CS165">
        <f t="shared" si="58"/>
        <v>101</v>
      </c>
      <c r="CT165">
        <f t="shared" si="59"/>
        <v>455</v>
      </c>
      <c r="CU165">
        <v>1750</v>
      </c>
      <c r="CV165">
        <v>2400</v>
      </c>
      <c r="CW165">
        <v>4000</v>
      </c>
      <c r="CX165">
        <v>1000</v>
      </c>
      <c r="CY165">
        <v>386</v>
      </c>
      <c r="CZ165">
        <v>1.5</v>
      </c>
      <c r="DA165">
        <v>33</v>
      </c>
      <c r="DB165" s="26">
        <v>82</v>
      </c>
      <c r="DC165" s="26">
        <v>78</v>
      </c>
      <c r="DD165" s="28">
        <f t="shared" si="60"/>
        <v>4.8780487804878021</v>
      </c>
      <c r="DF165" t="str">
        <f t="shared" si="61"/>
        <v>no</v>
      </c>
      <c r="DG165" t="s">
        <v>827</v>
      </c>
      <c r="DH165" t="s">
        <v>197</v>
      </c>
      <c r="DI165" t="s">
        <v>197</v>
      </c>
      <c r="DJ165" s="26">
        <v>2.4</v>
      </c>
      <c r="DK165" s="26">
        <v>13</v>
      </c>
      <c r="DL165" s="26">
        <v>8.1999999999999993</v>
      </c>
      <c r="DM165" s="26">
        <v>9.9</v>
      </c>
      <c r="DN165" t="s">
        <v>197</v>
      </c>
      <c r="DO165">
        <v>1350</v>
      </c>
      <c r="DP165" s="29">
        <f>((DO165/1000)*100)/F165</f>
        <v>1.8243243243243243</v>
      </c>
      <c r="DQ165">
        <v>1731</v>
      </c>
      <c r="DR165">
        <v>643</v>
      </c>
      <c r="DS165">
        <v>10.7</v>
      </c>
      <c r="DT165">
        <v>1.26</v>
      </c>
      <c r="DU165" s="45">
        <v>2.0099999999999998</v>
      </c>
      <c r="DV165" s="45">
        <v>2.0099999999999998</v>
      </c>
      <c r="DW165" t="str">
        <f t="shared" si="62"/>
        <v>yes</v>
      </c>
      <c r="DX165" s="26" t="s">
        <v>192</v>
      </c>
      <c r="DY165" t="str">
        <f>IF(OR(DV165&gt;M165*2.9, DV165 &gt; 3.9, FD165="yes"), "3", IF(DV165&gt;M165*1.9, "2", IF(OR(DV165&gt;M165*1.4, DV165&gt;(M165+0.2)), "1", "no")))</f>
        <v>no</v>
      </c>
      <c r="DZ165" t="s">
        <v>184</v>
      </c>
      <c r="EA165" s="26" t="s">
        <v>263</v>
      </c>
      <c r="EB165" s="26" t="s">
        <v>184</v>
      </c>
      <c r="EC165" s="26">
        <v>500</v>
      </c>
      <c r="ED165" t="s">
        <v>198</v>
      </c>
      <c r="EE165">
        <v>2.9</v>
      </c>
      <c r="EF165">
        <v>1.8</v>
      </c>
      <c r="EG165">
        <v>0.9</v>
      </c>
      <c r="EH165">
        <v>0.5</v>
      </c>
      <c r="EI165">
        <v>1.5</v>
      </c>
      <c r="EJ165">
        <v>3.6</v>
      </c>
      <c r="EK165">
        <v>4.2</v>
      </c>
      <c r="EL165">
        <v>8</v>
      </c>
      <c r="EM165" t="b">
        <v>0</v>
      </c>
      <c r="EN165" t="b">
        <v>0</v>
      </c>
      <c r="EO165" t="b">
        <v>0</v>
      </c>
      <c r="EP165" t="b">
        <v>0</v>
      </c>
      <c r="EQ165" t="b">
        <v>0</v>
      </c>
      <c r="ER165" t="b">
        <v>0</v>
      </c>
      <c r="ES165" s="30">
        <f t="shared" si="63"/>
        <v>2.2000000000000002</v>
      </c>
      <c r="ET165" s="30">
        <f t="shared" si="64"/>
        <v>2.9250000000000003</v>
      </c>
      <c r="EU165" s="30">
        <f t="shared" si="65"/>
        <v>2.9250000000000003</v>
      </c>
      <c r="EV165" s="30" t="s">
        <v>181</v>
      </c>
      <c r="EW165" t="s">
        <v>197</v>
      </c>
      <c r="EX165" s="26" t="s">
        <v>197</v>
      </c>
      <c r="EY165" s="38" t="s">
        <v>197</v>
      </c>
      <c r="EZ165" s="30" t="s">
        <v>181</v>
      </c>
      <c r="FA165" s="30" t="s">
        <v>181</v>
      </c>
      <c r="FB165" s="44">
        <v>2</v>
      </c>
      <c r="FC165" s="30" t="s">
        <v>181</v>
      </c>
      <c r="FD165" s="30" t="s">
        <v>181</v>
      </c>
      <c r="FE165" s="30" t="s">
        <v>828</v>
      </c>
      <c r="FF165">
        <v>5</v>
      </c>
      <c r="FG165" s="30" t="s">
        <v>181</v>
      </c>
      <c r="FH165" s="30" t="s">
        <v>197</v>
      </c>
      <c r="FI165" s="30" t="s">
        <v>197</v>
      </c>
      <c r="FJ165" s="30" t="s">
        <v>181</v>
      </c>
      <c r="FK165" s="30" t="s">
        <v>181</v>
      </c>
      <c r="FL165" s="30" t="s">
        <v>181</v>
      </c>
      <c r="FM165" s="30" t="s">
        <v>181</v>
      </c>
      <c r="FN165" s="30" t="s">
        <v>181</v>
      </c>
      <c r="FO165" s="30" t="s">
        <v>181</v>
      </c>
      <c r="FP165" s="30" t="s">
        <v>181</v>
      </c>
      <c r="FQ165" s="30" t="s">
        <v>181</v>
      </c>
      <c r="FR165">
        <v>9</v>
      </c>
      <c r="FS165" s="30" t="s">
        <v>219</v>
      </c>
      <c r="FT165" s="38" t="s">
        <v>181</v>
      </c>
      <c r="FU165">
        <f t="shared" si="66"/>
        <v>0</v>
      </c>
      <c r="FV165">
        <f t="shared" si="67"/>
        <v>0</v>
      </c>
    </row>
    <row r="166" spans="1:178" ht="15.5" x14ac:dyDescent="0.35">
      <c r="A166" s="26">
        <v>2987</v>
      </c>
      <c r="B166" t="s">
        <v>200</v>
      </c>
      <c r="C166" t="s">
        <v>179</v>
      </c>
      <c r="D166" s="28">
        <v>61.147222222222226</v>
      </c>
      <c r="E166" s="28">
        <v>1</v>
      </c>
      <c r="F166">
        <v>91</v>
      </c>
      <c r="G166">
        <v>184</v>
      </c>
      <c r="H166" s="28">
        <f t="shared" si="51"/>
        <v>26.878544423440452</v>
      </c>
      <c r="I166" s="29">
        <f t="shared" si="52"/>
        <v>2.1426529693854826</v>
      </c>
      <c r="J166" s="30">
        <v>2.2999999999999998</v>
      </c>
      <c r="K166">
        <v>134</v>
      </c>
      <c r="L166" t="s">
        <v>180</v>
      </c>
      <c r="M166" s="29">
        <v>1.23</v>
      </c>
      <c r="N166" s="30">
        <v>7.3</v>
      </c>
      <c r="O166" s="29">
        <v>1.58</v>
      </c>
      <c r="P166">
        <f t="shared" si="53"/>
        <v>1.23</v>
      </c>
      <c r="Q166">
        <f t="shared" si="53"/>
        <v>7.3</v>
      </c>
      <c r="R166">
        <f t="shared" si="53"/>
        <v>1.58</v>
      </c>
      <c r="S166" s="31">
        <f t="shared" si="72"/>
        <v>21</v>
      </c>
      <c r="T166" t="s">
        <v>181</v>
      </c>
      <c r="U166" t="s">
        <v>181</v>
      </c>
      <c r="V166" s="26" t="s">
        <v>182</v>
      </c>
      <c r="W166" t="s">
        <v>181</v>
      </c>
      <c r="X166" t="s">
        <v>184</v>
      </c>
      <c r="Y166" t="s">
        <v>475</v>
      </c>
      <c r="Z166" t="s">
        <v>181</v>
      </c>
      <c r="AA166" t="s">
        <v>181</v>
      </c>
      <c r="AB166" t="s">
        <v>181</v>
      </c>
      <c r="AC166">
        <v>0</v>
      </c>
      <c r="AD166" s="27">
        <v>43259</v>
      </c>
      <c r="AE166">
        <v>364</v>
      </c>
      <c r="AG166">
        <v>0</v>
      </c>
      <c r="AH166" s="27">
        <v>43259</v>
      </c>
      <c r="AI166" s="33">
        <v>364</v>
      </c>
      <c r="AJ166" s="27"/>
      <c r="AK166" t="s">
        <v>275</v>
      </c>
      <c r="AL166" t="s">
        <v>181</v>
      </c>
      <c r="AM166" t="s">
        <v>181</v>
      </c>
      <c r="AN166" t="s">
        <v>181</v>
      </c>
      <c r="AO166" t="s">
        <v>181</v>
      </c>
      <c r="AP166" t="s">
        <v>181</v>
      </c>
      <c r="AQ166" t="s">
        <v>181</v>
      </c>
      <c r="AR166" t="s">
        <v>181</v>
      </c>
      <c r="AS166" t="s">
        <v>181</v>
      </c>
      <c r="AT166" t="s">
        <v>181</v>
      </c>
      <c r="AU166" t="s">
        <v>181</v>
      </c>
      <c r="AV166" t="s">
        <v>184</v>
      </c>
      <c r="AW166" s="27">
        <v>20571</v>
      </c>
      <c r="AX166" s="28">
        <v>61.119444444444447</v>
      </c>
      <c r="AY166" s="36" t="s">
        <v>185</v>
      </c>
      <c r="AZ166" s="28" t="s">
        <v>186</v>
      </c>
      <c r="BA166" s="28" t="s">
        <v>200</v>
      </c>
      <c r="BB166" s="28" t="s">
        <v>187</v>
      </c>
      <c r="BC166" t="s">
        <v>179</v>
      </c>
      <c r="BD166" t="s">
        <v>188</v>
      </c>
      <c r="BE166" s="28" t="s">
        <v>189</v>
      </c>
      <c r="BF166" t="s">
        <v>190</v>
      </c>
      <c r="BG166" s="28" t="s">
        <v>181</v>
      </c>
      <c r="BH166" t="s">
        <v>180</v>
      </c>
      <c r="BI166">
        <v>97</v>
      </c>
      <c r="BJ166">
        <v>180</v>
      </c>
      <c r="BK166" s="28">
        <f t="shared" si="54"/>
        <v>29.938271604938272</v>
      </c>
      <c r="BL166" s="29">
        <f t="shared" si="55"/>
        <v>2.1667902710367435</v>
      </c>
      <c r="BM166">
        <v>145</v>
      </c>
      <c r="BN166" s="29">
        <v>0.81</v>
      </c>
      <c r="BO166">
        <v>1</v>
      </c>
      <c r="BP166" t="s">
        <v>181</v>
      </c>
      <c r="BQ166">
        <v>0</v>
      </c>
      <c r="BR166" t="s">
        <v>184</v>
      </c>
      <c r="BS166" t="s">
        <v>829</v>
      </c>
      <c r="BT166">
        <v>0</v>
      </c>
      <c r="BU166">
        <v>10</v>
      </c>
      <c r="BV166" t="s">
        <v>192</v>
      </c>
      <c r="BW166">
        <v>0</v>
      </c>
      <c r="BX166">
        <v>0</v>
      </c>
      <c r="BY166" t="s">
        <v>830</v>
      </c>
      <c r="BZ166" t="s">
        <v>831</v>
      </c>
      <c r="CA166" t="s">
        <v>205</v>
      </c>
      <c r="CB166">
        <v>0</v>
      </c>
      <c r="CC166">
        <v>0</v>
      </c>
      <c r="CD166">
        <f t="shared" si="56"/>
        <v>1284</v>
      </c>
      <c r="CE166">
        <f>SUM((IF(D166&lt;40.1,0,(IF(D166&gt;60,3,1)))),(IF(S166&lt;15.1,0,IF(15&lt;S166&lt;25.1,6,IF(25&lt;S166&lt;35.1,11,16)))),(IF(E166=1,0,5)),(IF(CQ166&lt;601,0,1)),(IF(AX166&lt;40.1,0,(IF(AX166&gt;60,2,1)))))</f>
        <v>21</v>
      </c>
      <c r="CF166">
        <f>(IF(AX166&gt;70,3,0))+(IF(10&lt;AX166&lt;20,-2,0))+(IF(BD166="Cerebrovascular",2,0))+(IF(BN166&gt;1.5,2,0))+(IF(CQ166&lt;360,-3,0))+(IF(D166&gt;70,4,0))+(IF(H166&gt;35,2,0))+(IF(E166=2,9,0))+(IF(E166=3,14,0))+(IF(T166="yes",2,0))+(IF(J166&lt;2,2,0))+(IF(U166="yes",3,0))+(IF(V166="hospital",3,0))+(IF(V166="ICU",6,0))+(IF(S166&gt;29,4,0))+(IF(W166="yes",9,0))+(IF(X166="yes",2,0))+(IF(AA166="yes",5,0))+(IF(AB166="yes",6,0))+(IF(Z166="yes",3,0))</f>
        <v>4</v>
      </c>
      <c r="CG166" s="29">
        <f>EXP((IF(39&lt;AX166&lt;50,0.154,0))+(IF(49&lt;AX166&lt;60,0.274,0))+(IF(59&lt;AX166&lt;70,0.424,0))+(IF(AX166&gt;69,0.501,0))+(IF(BD166="anoxia",0.079,0))+(IF(BD166="Cerebrovascular",0.145,0))+(IF(BD166="other",0.184,0))+(IF(BB166="African",0.176,0))+(IF(BB166="Other",0.126,0))+(IF(AY166="DCD",0.411,0))+(IF(AZ166="other",0.422,0))+(0.066*((170-BJ166)/10)+(IF(BE166="regional",0.105,0.244))+(0.01*(CQ166/60))))</f>
        <v>1.2848817190346007</v>
      </c>
      <c r="CH166">
        <v>110</v>
      </c>
      <c r="CI166">
        <v>5</v>
      </c>
      <c r="CJ166">
        <v>145</v>
      </c>
      <c r="CK166">
        <v>110</v>
      </c>
      <c r="CL166">
        <v>10</v>
      </c>
      <c r="CM166">
        <v>20</v>
      </c>
      <c r="CN166">
        <v>22</v>
      </c>
      <c r="CO166" t="s">
        <v>196</v>
      </c>
      <c r="CP166">
        <v>24</v>
      </c>
      <c r="CQ166" s="28">
        <f>CH166+CI166+CJ166+CK166+CL166+CM166</f>
        <v>400</v>
      </c>
      <c r="CR166">
        <f t="shared" si="57"/>
        <v>22</v>
      </c>
      <c r="CS166">
        <f t="shared" si="58"/>
        <v>132</v>
      </c>
      <c r="CT166">
        <f t="shared" si="59"/>
        <v>422</v>
      </c>
      <c r="CU166">
        <v>1750</v>
      </c>
      <c r="CV166">
        <v>2400</v>
      </c>
      <c r="CW166">
        <v>7000</v>
      </c>
      <c r="CX166">
        <v>2000</v>
      </c>
      <c r="CY166">
        <v>282</v>
      </c>
      <c r="CZ166">
        <v>3.7</v>
      </c>
      <c r="DA166">
        <v>28</v>
      </c>
      <c r="DB166" s="26">
        <v>84</v>
      </c>
      <c r="DC166" s="26">
        <v>48</v>
      </c>
      <c r="DD166" s="28">
        <f t="shared" si="60"/>
        <v>42.857142857142854</v>
      </c>
      <c r="DF166" t="str">
        <f t="shared" si="61"/>
        <v>yes</v>
      </c>
      <c r="DG166" t="s">
        <v>832</v>
      </c>
      <c r="DH166">
        <v>16.3</v>
      </c>
      <c r="DI166">
        <v>15</v>
      </c>
      <c r="DJ166" s="26">
        <v>2.4</v>
      </c>
      <c r="DK166" s="26">
        <v>8.1999999999999993</v>
      </c>
      <c r="DL166" s="26">
        <v>2.1</v>
      </c>
      <c r="DM166" s="26">
        <v>6</v>
      </c>
      <c r="DN166" s="26">
        <v>22.5</v>
      </c>
      <c r="DO166">
        <v>1890</v>
      </c>
      <c r="DP166" s="29">
        <f>((DO166/1000)*100)/F166</f>
        <v>2.0769230769230771</v>
      </c>
      <c r="DQ166">
        <v>1347</v>
      </c>
      <c r="DR166">
        <v>727</v>
      </c>
      <c r="DS166">
        <v>3.6</v>
      </c>
      <c r="DT166">
        <v>1.33</v>
      </c>
      <c r="DU166" s="45">
        <v>2.0699999999999998</v>
      </c>
      <c r="DV166" s="45">
        <v>2.0699999999999998</v>
      </c>
      <c r="DW166" t="str">
        <f t="shared" si="62"/>
        <v>no</v>
      </c>
      <c r="DX166" t="str">
        <f t="shared" ref="DX166:DX176" si="73">IF(OR(DQ166&gt;1999,DR166&gt;1999),IF(OR(DQ166&gt;2999,DR166&gt;2999),IF(OR(DS166&gt;9.9,DT166&gt;1.6),"severe","moderate"),"mild"),"no")</f>
        <v>no</v>
      </c>
      <c r="DY166" t="str">
        <f>IF(OR(DV166&gt;M166*2.9, DV166 &gt; 3.9, FD166="yes"), "3", IF(DV166&gt;M166*1.9, "2", IF(OR(DV166&gt;M166*1.4, DV166&gt;(M166+0.2)), "1", "no")))</f>
        <v>1</v>
      </c>
      <c r="DZ166" t="s">
        <v>181</v>
      </c>
      <c r="EA166" t="s">
        <v>197</v>
      </c>
      <c r="EB166" t="s">
        <v>184</v>
      </c>
      <c r="EC166">
        <v>1000</v>
      </c>
      <c r="ED166" t="s">
        <v>198</v>
      </c>
      <c r="EE166" t="b">
        <v>0</v>
      </c>
      <c r="EF166">
        <v>15.9</v>
      </c>
      <c r="EG166">
        <v>14.7</v>
      </c>
      <c r="EH166">
        <v>8.1</v>
      </c>
      <c r="EI166">
        <v>8</v>
      </c>
      <c r="EJ166">
        <v>7</v>
      </c>
      <c r="EK166">
        <v>5.2</v>
      </c>
      <c r="EL166">
        <v>5</v>
      </c>
      <c r="EM166">
        <v>9.6999999999999993</v>
      </c>
      <c r="EN166">
        <v>9.1</v>
      </c>
      <c r="EO166">
        <v>6.3</v>
      </c>
      <c r="EP166" t="b">
        <v>0</v>
      </c>
      <c r="EQ166">
        <v>7</v>
      </c>
      <c r="ER166" t="b">
        <v>0</v>
      </c>
      <c r="ES166" s="30">
        <f t="shared" si="63"/>
        <v>9.8166666666666682</v>
      </c>
      <c r="ET166" s="30">
        <f t="shared" si="64"/>
        <v>9.18888888888889</v>
      </c>
      <c r="EU166" s="30">
        <f t="shared" si="65"/>
        <v>8.7272727272727266</v>
      </c>
      <c r="EV166" s="30" t="s">
        <v>181</v>
      </c>
      <c r="EW166" t="s">
        <v>197</v>
      </c>
      <c r="EX166" s="26" t="s">
        <v>197</v>
      </c>
      <c r="EY166" s="38" t="s">
        <v>197</v>
      </c>
      <c r="EZ166" s="30" t="s">
        <v>181</v>
      </c>
      <c r="FA166" s="30" t="s">
        <v>181</v>
      </c>
      <c r="FB166" s="34">
        <v>2</v>
      </c>
      <c r="FC166" s="30" t="s">
        <v>184</v>
      </c>
      <c r="FD166" s="30" t="s">
        <v>181</v>
      </c>
      <c r="FE166" s="30" t="s">
        <v>833</v>
      </c>
      <c r="FF166">
        <v>8</v>
      </c>
      <c r="FG166" s="30" t="s">
        <v>184</v>
      </c>
      <c r="FH166">
        <v>2</v>
      </c>
      <c r="FI166">
        <v>21</v>
      </c>
      <c r="FJ166" s="30" t="s">
        <v>181</v>
      </c>
      <c r="FK166" s="30" t="s">
        <v>181</v>
      </c>
      <c r="FL166" s="30" t="s">
        <v>181</v>
      </c>
      <c r="FM166" t="s">
        <v>834</v>
      </c>
      <c r="FO166" s="30" t="s">
        <v>181</v>
      </c>
      <c r="FP166" s="30" t="s">
        <v>181</v>
      </c>
      <c r="FQ166" s="30" t="s">
        <v>181</v>
      </c>
      <c r="FR166">
        <v>26</v>
      </c>
      <c r="FS166" s="30" t="s">
        <v>835</v>
      </c>
      <c r="FT166" s="38" t="s">
        <v>181</v>
      </c>
      <c r="FU166">
        <f t="shared" si="66"/>
        <v>0</v>
      </c>
      <c r="FV166">
        <f t="shared" si="67"/>
        <v>0</v>
      </c>
    </row>
    <row r="167" spans="1:178" ht="15.5" x14ac:dyDescent="0.35">
      <c r="A167" s="26">
        <v>2988</v>
      </c>
      <c r="B167" t="s">
        <v>200</v>
      </c>
      <c r="C167" t="s">
        <v>179</v>
      </c>
      <c r="D167" s="28">
        <v>55.06666666666667</v>
      </c>
      <c r="E167" s="28">
        <v>1</v>
      </c>
      <c r="F167">
        <v>87</v>
      </c>
      <c r="G167">
        <v>178</v>
      </c>
      <c r="H167" s="28">
        <f t="shared" si="51"/>
        <v>27.45865421032698</v>
      </c>
      <c r="I167" s="29">
        <f t="shared" si="52"/>
        <v>2.0521849942899637</v>
      </c>
      <c r="J167" s="38">
        <v>2</v>
      </c>
      <c r="K167" s="26">
        <v>125</v>
      </c>
      <c r="L167" t="s">
        <v>180</v>
      </c>
      <c r="M167" s="29">
        <v>0.65</v>
      </c>
      <c r="N167" s="30">
        <v>2.6</v>
      </c>
      <c r="O167" s="29">
        <v>1.63</v>
      </c>
      <c r="P167">
        <f t="shared" si="53"/>
        <v>1</v>
      </c>
      <c r="Q167">
        <f t="shared" si="53"/>
        <v>2.6</v>
      </c>
      <c r="R167">
        <f t="shared" si="53"/>
        <v>1.63</v>
      </c>
      <c r="S167" s="31">
        <f t="shared" si="72"/>
        <v>16</v>
      </c>
      <c r="T167" t="s">
        <v>184</v>
      </c>
      <c r="U167" t="s">
        <v>181</v>
      </c>
      <c r="V167" t="s">
        <v>182</v>
      </c>
      <c r="W167" t="s">
        <v>181</v>
      </c>
      <c r="X167" t="s">
        <v>184</v>
      </c>
      <c r="Y167" t="s">
        <v>183</v>
      </c>
      <c r="Z167" t="s">
        <v>181</v>
      </c>
      <c r="AA167" t="s">
        <v>181</v>
      </c>
      <c r="AB167" t="s">
        <v>181</v>
      </c>
      <c r="AC167">
        <v>0</v>
      </c>
      <c r="AD167" s="27">
        <v>43259</v>
      </c>
      <c r="AE167">
        <v>363</v>
      </c>
      <c r="AG167">
        <v>0</v>
      </c>
      <c r="AH167" s="27">
        <v>43259</v>
      </c>
      <c r="AI167" s="33">
        <v>363</v>
      </c>
      <c r="AJ167" s="27"/>
      <c r="AK167" t="s">
        <v>340</v>
      </c>
      <c r="AL167" t="s">
        <v>181</v>
      </c>
      <c r="AM167" t="s">
        <v>184</v>
      </c>
      <c r="AN167" t="s">
        <v>181</v>
      </c>
      <c r="AO167" t="s">
        <v>181</v>
      </c>
      <c r="AP167" t="s">
        <v>184</v>
      </c>
      <c r="AQ167" t="s">
        <v>181</v>
      </c>
      <c r="AR167" t="s">
        <v>181</v>
      </c>
      <c r="AS167" t="s">
        <v>181</v>
      </c>
      <c r="AT167" t="s">
        <v>181</v>
      </c>
      <c r="AU167" t="s">
        <v>181</v>
      </c>
      <c r="AV167" t="s">
        <v>181</v>
      </c>
      <c r="AW167" s="27">
        <v>20192</v>
      </c>
      <c r="AX167" s="28">
        <v>62.158333333333331</v>
      </c>
      <c r="AY167" s="36" t="s">
        <v>185</v>
      </c>
      <c r="AZ167" s="28" t="s">
        <v>186</v>
      </c>
      <c r="BA167" s="28" t="s">
        <v>200</v>
      </c>
      <c r="BB167" s="28" t="s">
        <v>187</v>
      </c>
      <c r="BC167" t="s">
        <v>179</v>
      </c>
      <c r="BD167" t="s">
        <v>276</v>
      </c>
      <c r="BE167" s="28" t="s">
        <v>189</v>
      </c>
      <c r="BF167" t="s">
        <v>190</v>
      </c>
      <c r="BG167" s="28" t="s">
        <v>181</v>
      </c>
      <c r="BH167" t="s">
        <v>190</v>
      </c>
      <c r="BI167">
        <v>85</v>
      </c>
      <c r="BJ167">
        <v>170</v>
      </c>
      <c r="BK167" s="28">
        <f t="shared" si="54"/>
        <v>29.411764705882351</v>
      </c>
      <c r="BL167" s="29">
        <f t="shared" si="55"/>
        <v>1.9653723193861494</v>
      </c>
      <c r="BM167">
        <v>149</v>
      </c>
      <c r="BN167" s="29">
        <v>0.89</v>
      </c>
      <c r="BO167">
        <v>3</v>
      </c>
      <c r="BP167" t="s">
        <v>184</v>
      </c>
      <c r="BQ167">
        <v>5</v>
      </c>
      <c r="BR167" t="s">
        <v>184</v>
      </c>
      <c r="BS167" t="s">
        <v>249</v>
      </c>
      <c r="BT167">
        <v>0</v>
      </c>
      <c r="BU167">
        <v>0</v>
      </c>
      <c r="BV167" t="s">
        <v>203</v>
      </c>
      <c r="BW167">
        <v>10</v>
      </c>
      <c r="BX167">
        <v>0</v>
      </c>
      <c r="BY167" t="s">
        <v>836</v>
      </c>
      <c r="BZ167" t="s">
        <v>417</v>
      </c>
      <c r="CA167" t="s">
        <v>205</v>
      </c>
      <c r="CB167">
        <v>0</v>
      </c>
      <c r="CC167">
        <v>0</v>
      </c>
      <c r="CD167">
        <f t="shared" si="56"/>
        <v>995</v>
      </c>
      <c r="CE167">
        <f>SUM((IF(D167&lt;40.1,0,(IF(D167&gt;60,3,1)))),(IF(S167&lt;15.1,0,IF(15&lt;S167&lt;25.1,6,IF(25&lt;S167&lt;35.1,11,16)))),(IF(E167=1,0,5)),(IF(CQ167&lt;601,0,1)),(IF(AX167&lt;40.1,0,(IF(AX167&gt;60,2,1)))))</f>
        <v>19</v>
      </c>
      <c r="CF167">
        <f>(IF(AX167&gt;70,3,0))+(IF(10&lt;AX167&lt;20,-2,0))+(IF(BD167="Cerebrovascular",2,0))+(IF(BN167&gt;1.5,2,0))+(IF(CQ167&lt;360,-3,0))+(IF(D167&gt;70,4,0))+(IF(H167&gt;35,2,0))+(IF(E167=2,9,0))+(IF(E167=3,14,0))+(IF(T167="yes",2,0))+(IF(J167&lt;2,2,0))+(IF(U167="yes",3,0))+(IF(V167="hospital",3,0))+(IF(V167="ICU",6,0))+(IF(S167&gt;29,4,0))+(IF(W167="yes",9,0))+(IF(X167="yes",2,0))+(IF(AA167="yes",5,0))+(IF(AB167="yes",6,0))+(IF(Z167="yes",3,0))</f>
        <v>4</v>
      </c>
      <c r="CG167" s="29">
        <f>EXP((IF(39&lt;AX167&lt;50,0.154,0))+(IF(49&lt;AX167&lt;60,0.274,0))+(IF(59&lt;AX167&lt;70,0.424,0))+(IF(AX167&gt;69,0.501,0))+(IF(BD167="anoxia",0.079,0))+(IF(BD167="Cerebrovascular",0.145,0))+(IF(BD167="other",0.184,0))+(IF(BB167="African",0.176,0))+(IF(BB167="Other",0.126,0))+(IF(AY167="DCD",0.411,0))+(IF(AZ167="other",0.422,0))+(0.066*((170-BJ167)/10)+(IF(BE167="regional",0.105,0.244))+(0.01*(CQ167/60))))</f>
        <v>1.3160919044417994</v>
      </c>
      <c r="CH167">
        <v>31</v>
      </c>
      <c r="CI167">
        <v>17</v>
      </c>
      <c r="CJ167" t="s">
        <v>197</v>
      </c>
      <c r="CK167" t="s">
        <v>197</v>
      </c>
      <c r="CL167" t="s">
        <v>197</v>
      </c>
      <c r="CM167" t="s">
        <v>197</v>
      </c>
      <c r="CN167">
        <v>22</v>
      </c>
      <c r="CO167" t="s">
        <v>196</v>
      </c>
      <c r="CP167">
        <v>25</v>
      </c>
      <c r="CQ167" s="28">
        <v>544</v>
      </c>
      <c r="CR167">
        <f t="shared" si="57"/>
        <v>22</v>
      </c>
      <c r="CS167">
        <f t="shared" si="58"/>
        <v>53</v>
      </c>
      <c r="CT167">
        <v>566</v>
      </c>
      <c r="CU167">
        <v>2000</v>
      </c>
      <c r="CV167">
        <v>3000</v>
      </c>
      <c r="CW167">
        <v>6500</v>
      </c>
      <c r="CX167">
        <v>2000</v>
      </c>
      <c r="CY167">
        <v>296</v>
      </c>
      <c r="CZ167">
        <v>1</v>
      </c>
      <c r="DA167" s="26">
        <v>9</v>
      </c>
      <c r="DB167" s="26">
        <v>67</v>
      </c>
      <c r="DC167" s="26">
        <v>70</v>
      </c>
      <c r="DD167" s="28">
        <f t="shared" si="60"/>
        <v>-4.4776119402985017</v>
      </c>
      <c r="DE167" s="26"/>
      <c r="DF167" t="str">
        <f t="shared" si="61"/>
        <v>no</v>
      </c>
      <c r="DG167" t="s">
        <v>837</v>
      </c>
      <c r="DH167">
        <v>19.5</v>
      </c>
      <c r="DI167">
        <v>13.6</v>
      </c>
      <c r="DJ167" t="s">
        <v>197</v>
      </c>
      <c r="DK167" t="s">
        <v>197</v>
      </c>
      <c r="DL167" t="s">
        <v>197</v>
      </c>
      <c r="DM167" t="s">
        <v>197</v>
      </c>
      <c r="DN167" t="s">
        <v>197</v>
      </c>
      <c r="DO167">
        <v>1810</v>
      </c>
      <c r="DP167" s="29">
        <f>((DO167/1000)*100)/F167</f>
        <v>2.0804597701149423</v>
      </c>
      <c r="DQ167">
        <v>2078</v>
      </c>
      <c r="DR167">
        <v>994</v>
      </c>
      <c r="DS167">
        <v>3.8</v>
      </c>
      <c r="DT167">
        <v>1.1000000000000001</v>
      </c>
      <c r="DU167" s="45">
        <v>1.75</v>
      </c>
      <c r="DV167" s="45">
        <v>2.0099999999999998</v>
      </c>
      <c r="DW167" t="str">
        <f t="shared" si="62"/>
        <v>yes</v>
      </c>
      <c r="DX167" t="str">
        <f t="shared" si="73"/>
        <v>mild</v>
      </c>
      <c r="DY167" t="str">
        <f>IF(OR(DV167&gt;M167*2.9, DV167 &gt; 3.9, FD167="yes"), "3", IF(DV167&gt;M167*1.9, "2", IF(OR(DV167&gt;M167*1.4, DV167&gt;(M167+0.2)), "1", "no")))</f>
        <v>3</v>
      </c>
      <c r="DZ167" t="s">
        <v>181</v>
      </c>
      <c r="EA167" t="s">
        <v>197</v>
      </c>
      <c r="EB167" t="s">
        <v>184</v>
      </c>
      <c r="EC167">
        <v>1000</v>
      </c>
      <c r="ED167" t="s">
        <v>198</v>
      </c>
      <c r="EE167" t="b">
        <v>0</v>
      </c>
      <c r="EF167">
        <v>4.8</v>
      </c>
      <c r="EG167">
        <v>5.6</v>
      </c>
      <c r="EH167">
        <v>5</v>
      </c>
      <c r="EI167">
        <v>6.8</v>
      </c>
      <c r="EJ167">
        <v>4.9000000000000004</v>
      </c>
      <c r="EK167">
        <v>6.8</v>
      </c>
      <c r="EL167">
        <v>10.7</v>
      </c>
      <c r="EM167">
        <v>8.3000000000000007</v>
      </c>
      <c r="EN167" t="b">
        <v>0</v>
      </c>
      <c r="EO167" t="b">
        <v>0</v>
      </c>
      <c r="EP167" t="b">
        <v>0</v>
      </c>
      <c r="EQ167" t="b">
        <v>0</v>
      </c>
      <c r="ER167" t="b">
        <v>0</v>
      </c>
      <c r="ES167" s="30">
        <f t="shared" si="63"/>
        <v>5.6499999999999995</v>
      </c>
      <c r="ET167" s="30">
        <f t="shared" si="64"/>
        <v>6.6124999999999989</v>
      </c>
      <c r="EU167" s="30">
        <f t="shared" si="65"/>
        <v>6.6124999999999989</v>
      </c>
      <c r="EV167" s="30" t="s">
        <v>184</v>
      </c>
      <c r="EW167">
        <v>1</v>
      </c>
      <c r="EX167" s="26" t="s">
        <v>181</v>
      </c>
      <c r="EY167" s="38" t="s">
        <v>181</v>
      </c>
      <c r="EZ167" s="30" t="s">
        <v>181</v>
      </c>
      <c r="FA167" s="30" t="s">
        <v>181</v>
      </c>
      <c r="FB167" s="34">
        <v>2</v>
      </c>
      <c r="FC167" s="30" t="s">
        <v>181</v>
      </c>
      <c r="FD167" s="30" t="s">
        <v>181</v>
      </c>
      <c r="FE167" s="30" t="s">
        <v>838</v>
      </c>
      <c r="FF167">
        <v>4</v>
      </c>
      <c r="FG167" s="46" t="s">
        <v>181</v>
      </c>
      <c r="FH167" s="26" t="s">
        <v>197</v>
      </c>
      <c r="FI167" s="26" t="s">
        <v>197</v>
      </c>
      <c r="FJ167" s="26" t="s">
        <v>181</v>
      </c>
      <c r="FK167" s="26" t="s">
        <v>181</v>
      </c>
      <c r="FL167" s="26" t="s">
        <v>181</v>
      </c>
      <c r="FM167" s="26" t="s">
        <v>181</v>
      </c>
      <c r="FN167" s="26" t="s">
        <v>181</v>
      </c>
      <c r="FO167" s="26" t="s">
        <v>181</v>
      </c>
      <c r="FP167" s="26" t="s">
        <v>181</v>
      </c>
      <c r="FQ167" s="26" t="s">
        <v>181</v>
      </c>
      <c r="FR167">
        <v>12</v>
      </c>
      <c r="FS167" s="30" t="s">
        <v>839</v>
      </c>
      <c r="FT167" s="38" t="s">
        <v>181</v>
      </c>
      <c r="FU167">
        <f t="shared" si="66"/>
        <v>0</v>
      </c>
      <c r="FV167">
        <f t="shared" si="67"/>
        <v>0</v>
      </c>
    </row>
    <row r="168" spans="1:178" ht="15.5" x14ac:dyDescent="0.35">
      <c r="A168" s="26">
        <v>2989</v>
      </c>
      <c r="B168" t="s">
        <v>200</v>
      </c>
      <c r="C168" t="s">
        <v>179</v>
      </c>
      <c r="D168" s="28">
        <v>58.56388888888889</v>
      </c>
      <c r="E168" s="28">
        <v>1</v>
      </c>
      <c r="F168">
        <v>56</v>
      </c>
      <c r="G168">
        <v>170</v>
      </c>
      <c r="H168" s="28">
        <f t="shared" si="51"/>
        <v>19.377162629757784</v>
      </c>
      <c r="I168" s="29">
        <f t="shared" si="52"/>
        <v>1.6459691957056599</v>
      </c>
      <c r="J168" s="30">
        <v>2.9</v>
      </c>
      <c r="K168">
        <v>137</v>
      </c>
      <c r="L168" t="s">
        <v>180</v>
      </c>
      <c r="M168" s="29">
        <v>0.94</v>
      </c>
      <c r="N168" s="30">
        <v>1.6</v>
      </c>
      <c r="O168" s="29">
        <v>1.31</v>
      </c>
      <c r="P168">
        <f t="shared" si="53"/>
        <v>1</v>
      </c>
      <c r="Q168">
        <f t="shared" si="53"/>
        <v>1.6</v>
      </c>
      <c r="R168">
        <f t="shared" si="53"/>
        <v>1.31</v>
      </c>
      <c r="S168" s="31">
        <f t="shared" si="72"/>
        <v>11</v>
      </c>
      <c r="T168" t="s">
        <v>181</v>
      </c>
      <c r="U168" t="s">
        <v>181</v>
      </c>
      <c r="V168" t="s">
        <v>182</v>
      </c>
      <c r="W168" t="s">
        <v>181</v>
      </c>
      <c r="X168" t="s">
        <v>181</v>
      </c>
      <c r="Y168" t="s">
        <v>183</v>
      </c>
      <c r="Z168" t="s">
        <v>184</v>
      </c>
      <c r="AA168" t="s">
        <v>181</v>
      </c>
      <c r="AB168" t="s">
        <v>181</v>
      </c>
      <c r="AC168">
        <v>0</v>
      </c>
      <c r="AD168" s="27">
        <v>43262</v>
      </c>
      <c r="AE168">
        <v>366</v>
      </c>
      <c r="AG168">
        <v>0</v>
      </c>
      <c r="AH168" s="27">
        <v>43262</v>
      </c>
      <c r="AI168" s="33">
        <v>366</v>
      </c>
      <c r="AJ168" s="27"/>
      <c r="AK168" t="s">
        <v>233</v>
      </c>
      <c r="AL168" t="s">
        <v>184</v>
      </c>
      <c r="AM168" t="s">
        <v>184</v>
      </c>
      <c r="AN168" t="s">
        <v>181</v>
      </c>
      <c r="AO168" t="s">
        <v>181</v>
      </c>
      <c r="AP168" t="s">
        <v>181</v>
      </c>
      <c r="AQ168" t="s">
        <v>181</v>
      </c>
      <c r="AR168" t="s">
        <v>181</v>
      </c>
      <c r="AS168" t="s">
        <v>181</v>
      </c>
      <c r="AT168" t="s">
        <v>181</v>
      </c>
      <c r="AU168" t="s">
        <v>181</v>
      </c>
      <c r="AV168" t="s">
        <v>181</v>
      </c>
      <c r="AW168" s="27">
        <v>16005</v>
      </c>
      <c r="AX168" s="28">
        <v>73.62222222222222</v>
      </c>
      <c r="AY168" s="36" t="s">
        <v>185</v>
      </c>
      <c r="AZ168" s="28" t="s">
        <v>186</v>
      </c>
      <c r="BA168" t="s">
        <v>200</v>
      </c>
      <c r="BB168" s="28" t="s">
        <v>187</v>
      </c>
      <c r="BC168" t="s">
        <v>201</v>
      </c>
      <c r="BD168" t="s">
        <v>188</v>
      </c>
      <c r="BE168" t="s">
        <v>189</v>
      </c>
      <c r="BF168" t="s">
        <v>190</v>
      </c>
      <c r="BG168" s="28" t="s">
        <v>181</v>
      </c>
      <c r="BH168" t="s">
        <v>180</v>
      </c>
      <c r="BI168">
        <v>75</v>
      </c>
      <c r="BJ168">
        <v>175</v>
      </c>
      <c r="BK168" s="28">
        <f t="shared" si="54"/>
        <v>24.489795918367346</v>
      </c>
      <c r="BL168" s="29">
        <f t="shared" si="55"/>
        <v>1.9031365319240381</v>
      </c>
      <c r="BM168">
        <v>141</v>
      </c>
      <c r="BN168" s="29">
        <v>1.91</v>
      </c>
      <c r="BO168">
        <v>1</v>
      </c>
      <c r="BP168" t="s">
        <v>181</v>
      </c>
      <c r="BQ168">
        <v>0</v>
      </c>
      <c r="BR168" t="s">
        <v>184</v>
      </c>
      <c r="BS168" t="s">
        <v>191</v>
      </c>
      <c r="BT168">
        <v>2</v>
      </c>
      <c r="BU168">
        <v>15</v>
      </c>
      <c r="BV168" t="s">
        <v>759</v>
      </c>
      <c r="BW168">
        <v>25</v>
      </c>
      <c r="BX168">
        <v>0</v>
      </c>
      <c r="BY168" t="s">
        <v>840</v>
      </c>
      <c r="BZ168" t="s">
        <v>181</v>
      </c>
      <c r="CA168" t="s">
        <v>205</v>
      </c>
      <c r="CB168">
        <v>0</v>
      </c>
      <c r="CC168">
        <v>0</v>
      </c>
      <c r="CD168">
        <f t="shared" si="56"/>
        <v>810</v>
      </c>
      <c r="CE168">
        <f>SUM((IF(D168&lt;40.1,0,(IF(D168&gt;60,3,1)))),(IF(S168&lt;15.1,0,IF(15&lt;S168&lt;25.1,6,IF(25&lt;S168&lt;35.1,11,16)))),(IF(E168=1,0,5)),(IF(CQ168&lt;601,0,1)),(IF(AX168&lt;40.1,0,(IF(AX168&gt;60,2,1)))))</f>
        <v>4</v>
      </c>
      <c r="CF168">
        <f>(IF(AX168&gt;70,3,0))+(IF(10&lt;AX168&lt;20,-2,0))+(IF(BD168="Cerebrovascular",2,0))+(IF(BN168&gt;1.5,2,0))+(IF(CQ168&lt;360,-3,0))+(IF(D168&gt;70,4,0))+(IF(H168&gt;35,2,0))+(IF(E168=2,9,0))+(IF(E168=3,14,0))+(IF(T168="yes",2,0))+(IF(J168&lt;2,2,0))+(IF(U168="yes",3,0))+(IF(V168="hospital",3,0))+(IF(V168="ICU",6,0))+(IF(S168&gt;29,4,0))+(IF(W168="yes",9,0))+(IF(X168="yes",2,0))+(IF(AA168="yes",5,0))+(IF(AB168="yes",6,0))+(IF(Z168="yes",3,0))</f>
        <v>10</v>
      </c>
      <c r="CG168" s="29">
        <f>EXP((IF(39&lt;AX168&lt;50,0.154,0))+(IF(49&lt;AX168&lt;60,0.274,0))+(IF(59&lt;AX168&lt;70,0.424,0))+(IF(AX168&gt;69,0.501,0))+(IF(BD168="anoxia",0.079,0))+(IF(BD168="Cerebrovascular",0.145,0))+(IF(BD168="other",0.184,0))+(IF(BB168="African",0.176,0))+(IF(BB168="Other",0.126,0))+(IF(AY168="DCD",0.411,0))+(IF(AZ168="other",0.422,0))+(0.066*((170-BJ168)/10)+(IF(BE168="regional",0.105,0.244))+(0.01*(CQ168/60))))</f>
        <v>2.2875926040661323</v>
      </c>
      <c r="CH168">
        <v>52</v>
      </c>
      <c r="CI168" t="s">
        <v>197</v>
      </c>
      <c r="CJ168" t="s">
        <v>197</v>
      </c>
      <c r="CK168" t="s">
        <v>197</v>
      </c>
      <c r="CL168" t="s">
        <v>197</v>
      </c>
      <c r="CM168" t="s">
        <v>197</v>
      </c>
      <c r="CN168">
        <v>13</v>
      </c>
      <c r="CO168" t="s">
        <v>196</v>
      </c>
      <c r="CP168">
        <v>61</v>
      </c>
      <c r="CQ168" s="28">
        <v>657</v>
      </c>
      <c r="CR168">
        <f t="shared" si="57"/>
        <v>13</v>
      </c>
      <c r="CS168">
        <f t="shared" si="58"/>
        <v>65</v>
      </c>
      <c r="CT168">
        <v>670</v>
      </c>
      <c r="CU168">
        <v>2000</v>
      </c>
      <c r="CV168">
        <v>2000</v>
      </c>
      <c r="CW168">
        <v>3000</v>
      </c>
      <c r="CX168">
        <v>2000</v>
      </c>
      <c r="CY168">
        <v>226</v>
      </c>
      <c r="CZ168">
        <v>2.5</v>
      </c>
      <c r="DA168">
        <v>9</v>
      </c>
      <c r="DB168" s="26">
        <v>70</v>
      </c>
      <c r="DC168" s="26">
        <v>70</v>
      </c>
      <c r="DD168" s="28">
        <f t="shared" si="60"/>
        <v>0</v>
      </c>
      <c r="DF168" t="str">
        <f t="shared" si="61"/>
        <v>no</v>
      </c>
      <c r="DG168" t="s">
        <v>181</v>
      </c>
      <c r="DH168" t="s">
        <v>197</v>
      </c>
      <c r="DI168" t="s">
        <v>197</v>
      </c>
      <c r="DJ168" t="s">
        <v>197</v>
      </c>
      <c r="DK168" t="s">
        <v>197</v>
      </c>
      <c r="DL168" t="s">
        <v>197</v>
      </c>
      <c r="DM168" t="s">
        <v>197</v>
      </c>
      <c r="DN168" t="s">
        <v>197</v>
      </c>
      <c r="DO168">
        <v>1320</v>
      </c>
      <c r="DP168" s="29">
        <f>((DO168/1000)*100)/F168</f>
        <v>2.3571428571428572</v>
      </c>
      <c r="DQ168">
        <v>1438</v>
      </c>
      <c r="DR168">
        <v>830</v>
      </c>
      <c r="DS168">
        <v>2.9</v>
      </c>
      <c r="DT168">
        <v>1.01</v>
      </c>
      <c r="DU168" s="45">
        <v>0.96</v>
      </c>
      <c r="DV168" s="45">
        <v>1.1299999999999999</v>
      </c>
      <c r="DW168" t="str">
        <f t="shared" si="62"/>
        <v>no</v>
      </c>
      <c r="DX168" t="str">
        <f t="shared" si="73"/>
        <v>no</v>
      </c>
      <c r="DY168" t="str">
        <f>IF(OR(DV168&gt;M168*2.9, DV168 &gt; 3.9, FD168="yes"), "3", IF(DV168&gt;M168*1.9, "2", IF(OR(DV168&gt;M168*1.4, DV168&gt;(M168+0.2)), "1", "no")))</f>
        <v>no</v>
      </c>
      <c r="DZ168" t="s">
        <v>181</v>
      </c>
      <c r="EA168" t="s">
        <v>197</v>
      </c>
      <c r="EB168" t="s">
        <v>184</v>
      </c>
      <c r="EC168">
        <v>500</v>
      </c>
      <c r="ED168" t="s">
        <v>198</v>
      </c>
      <c r="EE168" t="b">
        <v>0</v>
      </c>
      <c r="EF168">
        <v>4</v>
      </c>
      <c r="EG168">
        <v>5.7</v>
      </c>
      <c r="EH168">
        <v>11.7</v>
      </c>
      <c r="EI168">
        <v>11.4</v>
      </c>
      <c r="EJ168">
        <v>6.8</v>
      </c>
      <c r="EK168">
        <v>8.3000000000000007</v>
      </c>
      <c r="EL168">
        <v>6.5</v>
      </c>
      <c r="EM168" t="b">
        <v>0</v>
      </c>
      <c r="EN168" t="b">
        <v>0</v>
      </c>
      <c r="EO168" t="b">
        <v>0</v>
      </c>
      <c r="EP168" t="b">
        <v>0</v>
      </c>
      <c r="EQ168" t="b">
        <v>0</v>
      </c>
      <c r="ER168" t="b">
        <v>0</v>
      </c>
      <c r="ES168" s="30">
        <f t="shared" si="63"/>
        <v>7.9833333333333316</v>
      </c>
      <c r="ET168" s="30">
        <f t="shared" si="64"/>
        <v>7.7714285714285705</v>
      </c>
      <c r="EU168" s="30">
        <f t="shared" si="65"/>
        <v>7.7714285714285705</v>
      </c>
      <c r="EV168" s="30" t="s">
        <v>181</v>
      </c>
      <c r="EW168" t="s">
        <v>197</v>
      </c>
      <c r="EX168" s="26" t="s">
        <v>197</v>
      </c>
      <c r="EY168" s="38" t="s">
        <v>197</v>
      </c>
      <c r="EZ168" s="30" t="s">
        <v>181</v>
      </c>
      <c r="FA168" s="30" t="s">
        <v>181</v>
      </c>
      <c r="FB168" s="47">
        <v>2</v>
      </c>
      <c r="FC168" s="30" t="s">
        <v>181</v>
      </c>
      <c r="FD168" s="30" t="s">
        <v>181</v>
      </c>
      <c r="FE168" s="30" t="s">
        <v>412</v>
      </c>
      <c r="FF168">
        <v>1</v>
      </c>
      <c r="FG168" s="30" t="s">
        <v>184</v>
      </c>
      <c r="FH168">
        <v>4</v>
      </c>
      <c r="FI168">
        <v>4</v>
      </c>
      <c r="FJ168" t="s">
        <v>184</v>
      </c>
      <c r="FK168" t="s">
        <v>184</v>
      </c>
      <c r="FL168" t="s">
        <v>181</v>
      </c>
      <c r="FM168" t="s">
        <v>181</v>
      </c>
      <c r="FN168" t="s">
        <v>181</v>
      </c>
      <c r="FO168" t="s">
        <v>181</v>
      </c>
      <c r="FP168" t="s">
        <v>181</v>
      </c>
      <c r="FQ168" t="s">
        <v>181</v>
      </c>
      <c r="FR168">
        <v>10</v>
      </c>
      <c r="FS168" s="30" t="s">
        <v>199</v>
      </c>
      <c r="FT168" s="38" t="s">
        <v>184</v>
      </c>
      <c r="FU168">
        <f t="shared" si="66"/>
        <v>0</v>
      </c>
      <c r="FV168">
        <f t="shared" si="67"/>
        <v>1</v>
      </c>
    </row>
    <row r="169" spans="1:178" ht="15.5" x14ac:dyDescent="0.35">
      <c r="A169" s="26">
        <v>2990</v>
      </c>
      <c r="B169" t="s">
        <v>178</v>
      </c>
      <c r="C169" t="s">
        <v>201</v>
      </c>
      <c r="D169" s="28">
        <v>43.477777777777774</v>
      </c>
      <c r="E169" s="28">
        <v>1</v>
      </c>
      <c r="F169">
        <v>63</v>
      </c>
      <c r="G169">
        <v>158</v>
      </c>
      <c r="H169" s="28">
        <f t="shared" si="51"/>
        <v>25.236340330075308</v>
      </c>
      <c r="I169" s="29">
        <f t="shared" si="52"/>
        <v>1.6410146009785738</v>
      </c>
      <c r="J169" s="38">
        <v>3.1</v>
      </c>
      <c r="K169" s="26">
        <v>133</v>
      </c>
      <c r="L169" s="26" t="s">
        <v>180</v>
      </c>
      <c r="M169" s="29">
        <v>0.79</v>
      </c>
      <c r="N169" s="30">
        <v>2.9</v>
      </c>
      <c r="O169" s="29">
        <v>1.45</v>
      </c>
      <c r="P169">
        <f t="shared" si="53"/>
        <v>1</v>
      </c>
      <c r="Q169">
        <f t="shared" si="53"/>
        <v>2.9</v>
      </c>
      <c r="R169">
        <f t="shared" si="53"/>
        <v>1.45</v>
      </c>
      <c r="S169" s="31">
        <f t="shared" si="72"/>
        <v>15</v>
      </c>
      <c r="T169" t="s">
        <v>181</v>
      </c>
      <c r="U169" t="s">
        <v>181</v>
      </c>
      <c r="V169" t="s">
        <v>182</v>
      </c>
      <c r="W169" t="s">
        <v>181</v>
      </c>
      <c r="X169" t="s">
        <v>181</v>
      </c>
      <c r="Y169" t="s">
        <v>183</v>
      </c>
      <c r="Z169" t="s">
        <v>181</v>
      </c>
      <c r="AA169" t="s">
        <v>181</v>
      </c>
      <c r="AB169" t="s">
        <v>181</v>
      </c>
      <c r="AC169">
        <v>0</v>
      </c>
      <c r="AD169" s="27">
        <v>43262</v>
      </c>
      <c r="AE169">
        <v>365</v>
      </c>
      <c r="AG169">
        <v>0</v>
      </c>
      <c r="AH169" s="27">
        <v>43262</v>
      </c>
      <c r="AI169" s="33">
        <v>365</v>
      </c>
      <c r="AJ169" s="27"/>
      <c r="AK169" t="s">
        <v>253</v>
      </c>
      <c r="AL169" t="s">
        <v>184</v>
      </c>
      <c r="AM169" t="s">
        <v>181</v>
      </c>
      <c r="AN169" t="s">
        <v>181</v>
      </c>
      <c r="AO169" t="s">
        <v>181</v>
      </c>
      <c r="AP169" t="s">
        <v>184</v>
      </c>
      <c r="AQ169" t="s">
        <v>181</v>
      </c>
      <c r="AR169" t="s">
        <v>181</v>
      </c>
      <c r="AS169" t="s">
        <v>181</v>
      </c>
      <c r="AT169" t="s">
        <v>181</v>
      </c>
      <c r="AU169" t="s">
        <v>181</v>
      </c>
      <c r="AV169" t="s">
        <v>181</v>
      </c>
      <c r="AW169" s="27">
        <v>20239</v>
      </c>
      <c r="AX169" s="28">
        <v>62.030555555555559</v>
      </c>
      <c r="AY169" s="36" t="s">
        <v>185</v>
      </c>
      <c r="AZ169" s="28" t="s">
        <v>186</v>
      </c>
      <c r="BA169" t="s">
        <v>178</v>
      </c>
      <c r="BB169" s="28" t="s">
        <v>187</v>
      </c>
      <c r="BC169" t="s">
        <v>201</v>
      </c>
      <c r="BD169" t="s">
        <v>220</v>
      </c>
      <c r="BE169" t="s">
        <v>189</v>
      </c>
      <c r="BF169" t="s">
        <v>190</v>
      </c>
      <c r="BG169" s="28" t="s">
        <v>181</v>
      </c>
      <c r="BH169" t="s">
        <v>180</v>
      </c>
      <c r="BI169">
        <v>60</v>
      </c>
      <c r="BJ169">
        <v>160</v>
      </c>
      <c r="BK169" s="28">
        <f t="shared" si="54"/>
        <v>23.4375</v>
      </c>
      <c r="BL169" s="29">
        <f t="shared" si="55"/>
        <v>1.622062531435754</v>
      </c>
      <c r="BM169">
        <v>135</v>
      </c>
      <c r="BN169" s="29">
        <v>0.49</v>
      </c>
      <c r="BO169">
        <v>5</v>
      </c>
      <c r="BP169" t="s">
        <v>181</v>
      </c>
      <c r="BQ169">
        <v>0</v>
      </c>
      <c r="BR169" t="s">
        <v>184</v>
      </c>
      <c r="BS169" t="s">
        <v>191</v>
      </c>
      <c r="BT169">
        <v>1</v>
      </c>
      <c r="BU169">
        <v>5</v>
      </c>
      <c r="BV169" t="s">
        <v>192</v>
      </c>
      <c r="BW169">
        <v>3</v>
      </c>
      <c r="BX169">
        <v>0</v>
      </c>
      <c r="BY169" t="s">
        <v>841</v>
      </c>
      <c r="BZ169" t="s">
        <v>181</v>
      </c>
      <c r="CA169" t="s">
        <v>205</v>
      </c>
      <c r="CB169">
        <v>0</v>
      </c>
      <c r="CC169">
        <v>0</v>
      </c>
      <c r="CD169">
        <f t="shared" si="56"/>
        <v>930</v>
      </c>
      <c r="CE169">
        <f>SUM((IF(D169&lt;40.1,0,(IF(D169&gt;60,3,1)))),(IF(S169&lt;15.1,0,IF(15&lt;S169&lt;25.1,6,IF(25&lt;S169&lt;35.1,11,16)))),(IF(E169=1,0,5)),(IF(CQ169&lt;601,0,1)),(IF(AX169&lt;40.1,0,(IF(AX169&gt;60,2,1)))))</f>
        <v>3</v>
      </c>
      <c r="CF169">
        <f>(IF(AX169&gt;70,3,0))+(IF(10&lt;AX169&lt;20,-2,0))+(IF(BD169="Cerebrovascular",2,0))+(IF(BN169&gt;1.5,2,0))+(IF(CQ169&lt;360,-3,0))+(IF(D169&gt;70,4,0))+(IF(H169&gt;35,2,0))+(IF(E169=2,9,0))+(IF(E169=3,14,0))+(IF(T169="yes",2,0))+(IF(J169&lt;2,2,0))+(IF(U169="yes",3,0))+(IF(V169="hospital",3,0))+(IF(V169="ICU",6,0))+(IF(S169&gt;29,4,0))+(IF(W169="yes",9,0))+(IF(X169="yes",2,0))+(IF(AA169="yes",5,0))+(IF(AB169="yes",6,0))+(IF(Z169="yes",3,0))</f>
        <v>0</v>
      </c>
      <c r="CG169" s="29">
        <f>EXP((IF(39&lt;AX169&lt;50,0.154,0))+(IF(49&lt;AX169&lt;60,0.274,0))+(IF(59&lt;AX169&lt;70,0.424,0))+(IF(AX169&gt;69,0.501,0))+(IF(BD169="anoxia",0.079,0))+(IF(BD169="Cerebrovascular",0.145,0))+(IF(BD169="other",0.184,0))+(IF(BB169="African",0.176,0))+(IF(BB169="Other",0.126,0))+(IF(AY169="DCD",0.411,0))+(IF(AZ169="other",0.422,0))+(0.066*((170-BJ169)/10)+(IF(BE169="regional",0.105,0.244))+(0.01*(CQ169/60))))</f>
        <v>1.2915374537583941</v>
      </c>
      <c r="CH169">
        <v>36</v>
      </c>
      <c r="CI169">
        <v>32</v>
      </c>
      <c r="CJ169" t="s">
        <v>197</v>
      </c>
      <c r="CK169" t="s">
        <v>197</v>
      </c>
      <c r="CL169" t="s">
        <v>197</v>
      </c>
      <c r="CM169" t="s">
        <v>197</v>
      </c>
      <c r="CN169">
        <v>23</v>
      </c>
      <c r="CO169" t="s">
        <v>196</v>
      </c>
      <c r="CP169">
        <v>21</v>
      </c>
      <c r="CQ169" s="28">
        <v>509</v>
      </c>
      <c r="CR169">
        <f t="shared" si="57"/>
        <v>23</v>
      </c>
      <c r="CS169">
        <f t="shared" si="58"/>
        <v>59</v>
      </c>
      <c r="CT169">
        <f t="shared" ref="CT169:CT232" si="74">CQ169+CR169</f>
        <v>532</v>
      </c>
      <c r="CU169">
        <v>500</v>
      </c>
      <c r="CV169">
        <v>500</v>
      </c>
      <c r="CW169">
        <v>3000</v>
      </c>
      <c r="CX169">
        <v>1250</v>
      </c>
      <c r="CY169">
        <v>270</v>
      </c>
      <c r="CZ169">
        <v>0.7</v>
      </c>
      <c r="DA169" s="26">
        <v>12</v>
      </c>
      <c r="DB169" s="26">
        <v>80</v>
      </c>
      <c r="DC169" s="26">
        <v>60</v>
      </c>
      <c r="DD169" s="28">
        <f t="shared" si="60"/>
        <v>25</v>
      </c>
      <c r="DE169" s="26"/>
      <c r="DF169" t="str">
        <f t="shared" si="61"/>
        <v>no</v>
      </c>
      <c r="DG169" t="s">
        <v>181</v>
      </c>
      <c r="DH169" t="s">
        <v>197</v>
      </c>
      <c r="DI169" t="s">
        <v>197</v>
      </c>
      <c r="DJ169" t="s">
        <v>197</v>
      </c>
      <c r="DK169" t="s">
        <v>197</v>
      </c>
      <c r="DL169" t="s">
        <v>197</v>
      </c>
      <c r="DM169" t="s">
        <v>197</v>
      </c>
      <c r="DN169" t="s">
        <v>197</v>
      </c>
      <c r="DO169">
        <v>1170</v>
      </c>
      <c r="DP169" s="29">
        <f>((DO169/1000)*100)/F169</f>
        <v>1.8571428571428572</v>
      </c>
      <c r="DQ169">
        <v>614</v>
      </c>
      <c r="DR169">
        <v>245</v>
      </c>
      <c r="DS169">
        <v>1</v>
      </c>
      <c r="DT169">
        <v>1</v>
      </c>
      <c r="DU169" s="45">
        <v>1.53</v>
      </c>
      <c r="DV169" s="45">
        <v>1.53</v>
      </c>
      <c r="DW169" t="str">
        <f t="shared" si="62"/>
        <v>no</v>
      </c>
      <c r="DX169" t="str">
        <f t="shared" si="73"/>
        <v>no</v>
      </c>
      <c r="DY169" t="str">
        <f>IF(OR(DV169&gt;M169*2.9, DV169 &gt; 3.9, FD169="yes"), "3", IF(DV169&gt;M169*1.9, "2", IF(OR(DV169&gt;M169*1.4, DV169&gt;(M169+0.2)), "1", "no")))</f>
        <v>2</v>
      </c>
      <c r="DZ169" t="s">
        <v>181</v>
      </c>
      <c r="EA169" t="s">
        <v>197</v>
      </c>
      <c r="EB169" t="s">
        <v>184</v>
      </c>
      <c r="EC169">
        <v>500</v>
      </c>
      <c r="ED169" t="s">
        <v>198</v>
      </c>
      <c r="EE169" t="b">
        <v>0</v>
      </c>
      <c r="EF169">
        <v>0.7</v>
      </c>
      <c r="EG169">
        <v>1.5</v>
      </c>
      <c r="EH169">
        <v>3.2</v>
      </c>
      <c r="EI169">
        <v>4.7</v>
      </c>
      <c r="EJ169">
        <v>5.8</v>
      </c>
      <c r="EK169">
        <v>4.5999999999999996</v>
      </c>
      <c r="EL169">
        <v>5.3</v>
      </c>
      <c r="EM169" t="b">
        <v>0</v>
      </c>
      <c r="EN169" t="b">
        <v>0</v>
      </c>
      <c r="EO169" t="b">
        <v>0</v>
      </c>
      <c r="EP169" t="b">
        <v>0</v>
      </c>
      <c r="EQ169" t="b">
        <v>0</v>
      </c>
      <c r="ER169" t="b">
        <v>0</v>
      </c>
      <c r="ES169" s="30">
        <f t="shared" si="63"/>
        <v>3.4166666666666665</v>
      </c>
      <c r="ET169" s="30">
        <f t="shared" si="64"/>
        <v>3.6857142857142859</v>
      </c>
      <c r="EU169" s="30">
        <f t="shared" si="65"/>
        <v>3.6857142857142859</v>
      </c>
      <c r="EV169" s="30" t="s">
        <v>181</v>
      </c>
      <c r="EW169" t="s">
        <v>197</v>
      </c>
      <c r="EX169" s="26" t="s">
        <v>197</v>
      </c>
      <c r="EY169" s="38" t="s">
        <v>197</v>
      </c>
      <c r="EZ169" s="30" t="s">
        <v>181</v>
      </c>
      <c r="FA169" s="30" t="s">
        <v>181</v>
      </c>
      <c r="FB169" s="44">
        <v>2</v>
      </c>
      <c r="FC169" s="30" t="s">
        <v>181</v>
      </c>
      <c r="FD169" s="30" t="s">
        <v>181</v>
      </c>
      <c r="FE169" s="30" t="s">
        <v>842</v>
      </c>
      <c r="FF169">
        <v>2</v>
      </c>
      <c r="FG169" s="26" t="s">
        <v>181</v>
      </c>
      <c r="FH169" s="26" t="s">
        <v>197</v>
      </c>
      <c r="FI169" s="26" t="s">
        <v>197</v>
      </c>
      <c r="FJ169" s="26" t="s">
        <v>181</v>
      </c>
      <c r="FK169" s="26" t="s">
        <v>181</v>
      </c>
      <c r="FL169" s="26" t="s">
        <v>181</v>
      </c>
      <c r="FM169" s="26" t="s">
        <v>181</v>
      </c>
      <c r="FN169" s="26" t="s">
        <v>181</v>
      </c>
      <c r="FO169" s="26" t="s">
        <v>181</v>
      </c>
      <c r="FP169" s="26" t="s">
        <v>181</v>
      </c>
      <c r="FQ169" s="26" t="s">
        <v>181</v>
      </c>
      <c r="FR169">
        <v>9</v>
      </c>
      <c r="FS169" s="30" t="s">
        <v>843</v>
      </c>
      <c r="FT169" s="38" t="s">
        <v>181</v>
      </c>
      <c r="FU169">
        <f t="shared" si="66"/>
        <v>0</v>
      </c>
      <c r="FV169">
        <f t="shared" si="67"/>
        <v>0</v>
      </c>
    </row>
    <row r="170" spans="1:178" ht="15.5" x14ac:dyDescent="0.35">
      <c r="A170" s="26">
        <v>2991</v>
      </c>
      <c r="B170" t="s">
        <v>200</v>
      </c>
      <c r="C170" t="s">
        <v>201</v>
      </c>
      <c r="D170" s="28">
        <v>56.155555555555559</v>
      </c>
      <c r="E170" s="28">
        <v>1</v>
      </c>
      <c r="F170">
        <v>62</v>
      </c>
      <c r="G170">
        <v>172</v>
      </c>
      <c r="H170" s="28">
        <f t="shared" si="51"/>
        <v>20.957274202271499</v>
      </c>
      <c r="I170" s="29">
        <f t="shared" si="52"/>
        <v>1.7333685627075117</v>
      </c>
      <c r="J170" s="30">
        <v>4.2</v>
      </c>
      <c r="K170">
        <v>144</v>
      </c>
      <c r="L170" t="s">
        <v>180</v>
      </c>
      <c r="M170" s="29">
        <v>0.72</v>
      </c>
      <c r="N170" s="30">
        <v>1</v>
      </c>
      <c r="O170" s="29">
        <v>1.1599999999999999</v>
      </c>
      <c r="P170">
        <f t="shared" si="53"/>
        <v>1</v>
      </c>
      <c r="Q170">
        <f t="shared" si="53"/>
        <v>1</v>
      </c>
      <c r="R170">
        <f t="shared" si="53"/>
        <v>1.1599999999999999</v>
      </c>
      <c r="S170" s="31">
        <f t="shared" si="72"/>
        <v>8</v>
      </c>
      <c r="T170" t="s">
        <v>181</v>
      </c>
      <c r="U170" t="s">
        <v>181</v>
      </c>
      <c r="V170" t="s">
        <v>182</v>
      </c>
      <c r="W170" t="s">
        <v>181</v>
      </c>
      <c r="X170" t="s">
        <v>181</v>
      </c>
      <c r="Y170" t="s">
        <v>183</v>
      </c>
      <c r="Z170" t="s">
        <v>181</v>
      </c>
      <c r="AA170" t="s">
        <v>181</v>
      </c>
      <c r="AB170" t="s">
        <v>181</v>
      </c>
      <c r="AC170">
        <v>0</v>
      </c>
      <c r="AD170" s="27">
        <v>43263</v>
      </c>
      <c r="AE170">
        <v>366</v>
      </c>
      <c r="AG170">
        <v>0</v>
      </c>
      <c r="AH170" s="27">
        <v>43263</v>
      </c>
      <c r="AI170" s="33">
        <v>366</v>
      </c>
      <c r="AJ170" s="27"/>
      <c r="AK170" t="s">
        <v>224</v>
      </c>
      <c r="AL170" t="s">
        <v>184</v>
      </c>
      <c r="AM170" t="s">
        <v>184</v>
      </c>
      <c r="AN170" t="s">
        <v>181</v>
      </c>
      <c r="AO170" t="s">
        <v>181</v>
      </c>
      <c r="AP170" t="s">
        <v>184</v>
      </c>
      <c r="AQ170" t="s">
        <v>181</v>
      </c>
      <c r="AR170" t="s">
        <v>181</v>
      </c>
      <c r="AS170" t="s">
        <v>181</v>
      </c>
      <c r="AT170" t="s">
        <v>181</v>
      </c>
      <c r="AU170" t="s">
        <v>181</v>
      </c>
      <c r="AV170" t="s">
        <v>181</v>
      </c>
      <c r="AW170" s="27">
        <v>14847</v>
      </c>
      <c r="AX170" s="28">
        <v>76.797222222222217</v>
      </c>
      <c r="AY170" s="36" t="s">
        <v>185</v>
      </c>
      <c r="AZ170" s="28" t="s">
        <v>186</v>
      </c>
      <c r="BA170" t="s">
        <v>178</v>
      </c>
      <c r="BB170" s="28" t="s">
        <v>187</v>
      </c>
      <c r="BC170" t="s">
        <v>201</v>
      </c>
      <c r="BD170" t="s">
        <v>188</v>
      </c>
      <c r="BE170" t="s">
        <v>189</v>
      </c>
      <c r="BF170" t="s">
        <v>190</v>
      </c>
      <c r="BG170" s="28" t="s">
        <v>181</v>
      </c>
      <c r="BH170" t="s">
        <v>180</v>
      </c>
      <c r="BI170">
        <v>48</v>
      </c>
      <c r="BJ170">
        <v>160</v>
      </c>
      <c r="BK170" s="28">
        <f t="shared" si="54"/>
        <v>18.75</v>
      </c>
      <c r="BL170" s="29">
        <f t="shared" si="55"/>
        <v>1.4753016800087972</v>
      </c>
      <c r="BM170">
        <v>138</v>
      </c>
      <c r="BN170" s="29">
        <v>1</v>
      </c>
      <c r="BO170">
        <v>2</v>
      </c>
      <c r="BP170" t="s">
        <v>181</v>
      </c>
      <c r="BQ170">
        <v>0</v>
      </c>
      <c r="BR170" t="s">
        <v>184</v>
      </c>
      <c r="BS170" t="s">
        <v>191</v>
      </c>
      <c r="BT170">
        <v>1</v>
      </c>
      <c r="BU170">
        <v>7</v>
      </c>
      <c r="BV170" t="s">
        <v>192</v>
      </c>
      <c r="BW170">
        <v>1</v>
      </c>
      <c r="BX170">
        <v>0</v>
      </c>
      <c r="BY170" t="s">
        <v>844</v>
      </c>
      <c r="BZ170" t="s">
        <v>197</v>
      </c>
      <c r="CA170" t="s">
        <v>205</v>
      </c>
      <c r="CB170">
        <v>0</v>
      </c>
      <c r="CC170">
        <v>0</v>
      </c>
      <c r="CD170">
        <f t="shared" si="56"/>
        <v>614</v>
      </c>
      <c r="CE170">
        <f>SUM((IF(D170&lt;40.1,0,(IF(D170&gt;60,3,1)))),(IF(S170&lt;15.1,0,IF(15&lt;S170&lt;25.1,6,IF(25&lt;S170&lt;35.1,11,16)))),(IF(E170=1,0,5)),(IF(CQ170&lt;601,0,1)),(IF(AX170&lt;40.1,0,(IF(AX170&gt;60,2,1)))))</f>
        <v>3</v>
      </c>
      <c r="CF170">
        <f>(IF(AX170&gt;70,3,0))+(IF(10&lt;AX170&lt;20,-2,0))+(IF(BD170="Cerebrovascular",2,0))+(IF(BN170&gt;1.5,2,0))+(IF(CQ170&lt;360,-3,0))+(IF(D170&gt;70,4,0))+(IF(H170&gt;35,2,0))+(IF(E170=2,9,0))+(IF(E170=3,14,0))+(IF(T170="yes",2,0))+(IF(J170&lt;2,2,0))+(IF(U170="yes",3,0))+(IF(V170="hospital",3,0))+(IF(V170="ICU",6,0))+(IF(S170&gt;29,4,0))+(IF(W170="yes",9,0))+(IF(X170="yes",2,0))+(IF(AA170="yes",5,0))+(IF(AB170="yes",6,0))+(IF(Z170="yes",3,0))</f>
        <v>5</v>
      </c>
      <c r="CG170" s="29">
        <f>EXP((IF(39&lt;AX170&lt;50,0.154,0))+(IF(49&lt;AX170&lt;60,0.274,0))+(IF(59&lt;AX170&lt;70,0.424,0))+(IF(AX170&gt;69,0.501,0))+(IF(BD170="anoxia",0.079,0))+(IF(BD170="Cerebrovascular",0.145,0))+(IF(BD170="other",0.184,0))+(IF(BB170="African",0.176,0))+(IF(BB170="Other",0.126,0))+(IF(AY170="DCD",0.411,0))+(IF(AZ170="other",0.422,0))+(0.066*((170-BJ170)/10)+(IF(BE170="regional",0.105,0.244))+(0.01*(CQ170/60))))</f>
        <v>2.4161289854543577</v>
      </c>
      <c r="CH170">
        <v>54</v>
      </c>
      <c r="CI170" t="s">
        <v>197</v>
      </c>
      <c r="CJ170" t="s">
        <v>197</v>
      </c>
      <c r="CK170" t="s">
        <v>197</v>
      </c>
      <c r="CL170" t="s">
        <v>197</v>
      </c>
      <c r="CM170" t="s">
        <v>197</v>
      </c>
      <c r="CN170">
        <v>25</v>
      </c>
      <c r="CO170" t="s">
        <v>196</v>
      </c>
      <c r="CP170">
        <v>20</v>
      </c>
      <c r="CQ170" s="28">
        <v>391</v>
      </c>
      <c r="CR170">
        <f t="shared" si="57"/>
        <v>25</v>
      </c>
      <c r="CS170">
        <f t="shared" si="58"/>
        <v>79</v>
      </c>
      <c r="CT170">
        <f t="shared" si="74"/>
        <v>416</v>
      </c>
      <c r="CU170">
        <v>0</v>
      </c>
      <c r="CV170">
        <v>0</v>
      </c>
      <c r="CW170">
        <v>8000</v>
      </c>
      <c r="CX170">
        <v>1750</v>
      </c>
      <c r="CY170">
        <v>282</v>
      </c>
      <c r="CZ170">
        <v>1.3</v>
      </c>
      <c r="DA170">
        <v>11</v>
      </c>
      <c r="DB170" s="26">
        <v>88</v>
      </c>
      <c r="DC170" s="26">
        <v>85</v>
      </c>
      <c r="DD170" s="28">
        <f t="shared" si="60"/>
        <v>3.4090909090909065</v>
      </c>
      <c r="DF170" t="str">
        <f t="shared" si="61"/>
        <v>no</v>
      </c>
      <c r="DG170" t="s">
        <v>181</v>
      </c>
      <c r="DH170" t="s">
        <v>197</v>
      </c>
      <c r="DI170" t="s">
        <v>197</v>
      </c>
      <c r="DJ170" t="s">
        <v>197</v>
      </c>
      <c r="DK170" t="s">
        <v>197</v>
      </c>
      <c r="DL170" t="s">
        <v>197</v>
      </c>
      <c r="DM170" t="s">
        <v>197</v>
      </c>
      <c r="DN170" t="s">
        <v>197</v>
      </c>
      <c r="DO170">
        <v>1310</v>
      </c>
      <c r="DP170" s="29">
        <f>((DO170/1000)*100)/F170</f>
        <v>2.1129032258064515</v>
      </c>
      <c r="DQ170">
        <v>1957</v>
      </c>
      <c r="DR170">
        <v>1228</v>
      </c>
      <c r="DS170">
        <v>2.2999999999999998</v>
      </c>
      <c r="DT170">
        <v>1.1499999999999999</v>
      </c>
      <c r="DU170" s="45">
        <v>0.91</v>
      </c>
      <c r="DV170" s="45">
        <v>0.95</v>
      </c>
      <c r="DW170" t="str">
        <f t="shared" si="62"/>
        <v>no</v>
      </c>
      <c r="DX170" t="str">
        <f t="shared" si="73"/>
        <v>no</v>
      </c>
      <c r="DY170" t="str">
        <f>IF(OR(DV170&gt;M170*2.9, DV170 &gt; 3.9, FD170="yes"), "3", IF(DV170&gt;M170*1.9, "2", IF(OR(DV170&gt;M170*1.4, DV170&gt;(M170+0.2)), "1", "no")))</f>
        <v>1</v>
      </c>
      <c r="DZ170" t="s">
        <v>181</v>
      </c>
      <c r="EA170" t="s">
        <v>197</v>
      </c>
      <c r="EB170" t="s">
        <v>184</v>
      </c>
      <c r="EC170">
        <v>1000</v>
      </c>
      <c r="ED170" t="s">
        <v>198</v>
      </c>
      <c r="EE170" t="b">
        <v>0</v>
      </c>
      <c r="EF170">
        <v>2.2000000000000002</v>
      </c>
      <c r="EG170">
        <v>2.6</v>
      </c>
      <c r="EH170">
        <v>5.4</v>
      </c>
      <c r="EI170">
        <v>6</v>
      </c>
      <c r="EJ170">
        <v>8.4</v>
      </c>
      <c r="EK170">
        <v>6.1</v>
      </c>
      <c r="EL170" t="b">
        <v>0</v>
      </c>
      <c r="EM170" t="b">
        <v>0</v>
      </c>
      <c r="EN170" t="b">
        <v>0</v>
      </c>
      <c r="EO170" t="b">
        <v>0</v>
      </c>
      <c r="EP170" t="b">
        <v>0</v>
      </c>
      <c r="EQ170" t="b">
        <v>0</v>
      </c>
      <c r="ER170" t="b">
        <v>0</v>
      </c>
      <c r="ES170" s="30">
        <f t="shared" si="63"/>
        <v>5.1166666666666671</v>
      </c>
      <c r="ET170" s="30">
        <f t="shared" si="64"/>
        <v>5.1166666666666671</v>
      </c>
      <c r="EU170" s="30">
        <f t="shared" si="65"/>
        <v>5.1166666666666671</v>
      </c>
      <c r="EV170" s="30" t="s">
        <v>181</v>
      </c>
      <c r="EW170" t="s">
        <v>197</v>
      </c>
      <c r="EX170" s="26" t="s">
        <v>197</v>
      </c>
      <c r="EY170" s="38" t="s">
        <v>197</v>
      </c>
      <c r="EZ170" s="30" t="s">
        <v>181</v>
      </c>
      <c r="FA170" s="30" t="s">
        <v>181</v>
      </c>
      <c r="FB170" s="44">
        <v>1</v>
      </c>
      <c r="FC170" s="30" t="s">
        <v>181</v>
      </c>
      <c r="FD170" s="30" t="s">
        <v>181</v>
      </c>
      <c r="FE170" s="30" t="s">
        <v>181</v>
      </c>
      <c r="FF170">
        <v>2</v>
      </c>
      <c r="FG170" s="30" t="s">
        <v>181</v>
      </c>
      <c r="FH170" s="30" t="s">
        <v>197</v>
      </c>
      <c r="FI170" s="30" t="s">
        <v>197</v>
      </c>
      <c r="FJ170" s="30" t="s">
        <v>181</v>
      </c>
      <c r="FK170" s="30" t="s">
        <v>181</v>
      </c>
      <c r="FL170" s="30" t="s">
        <v>181</v>
      </c>
      <c r="FM170" s="30" t="s">
        <v>181</v>
      </c>
      <c r="FN170" s="30" t="s">
        <v>181</v>
      </c>
      <c r="FO170" s="30" t="s">
        <v>181</v>
      </c>
      <c r="FP170" s="30" t="s">
        <v>181</v>
      </c>
      <c r="FQ170" s="30" t="s">
        <v>181</v>
      </c>
      <c r="FR170">
        <v>8</v>
      </c>
      <c r="FS170" s="30" t="s">
        <v>845</v>
      </c>
      <c r="FT170" s="38" t="s">
        <v>184</v>
      </c>
      <c r="FU170">
        <f t="shared" si="66"/>
        <v>0</v>
      </c>
      <c r="FV170">
        <f t="shared" si="67"/>
        <v>1</v>
      </c>
    </row>
    <row r="171" spans="1:178" ht="15.5" x14ac:dyDescent="0.35">
      <c r="A171" s="26">
        <v>2992</v>
      </c>
      <c r="B171" t="s">
        <v>178</v>
      </c>
      <c r="C171" t="s">
        <v>201</v>
      </c>
      <c r="D171" s="28">
        <v>55.269444444444446</v>
      </c>
      <c r="E171" s="28">
        <v>1</v>
      </c>
      <c r="F171">
        <v>77</v>
      </c>
      <c r="G171">
        <v>161</v>
      </c>
      <c r="H171" s="28">
        <f t="shared" si="51"/>
        <v>29.705644072373751</v>
      </c>
      <c r="I171" s="29">
        <f t="shared" si="52"/>
        <v>1.811647262034737</v>
      </c>
      <c r="J171" s="30">
        <v>2.6</v>
      </c>
      <c r="K171">
        <v>138</v>
      </c>
      <c r="L171" t="s">
        <v>180</v>
      </c>
      <c r="M171" s="29">
        <v>1.3</v>
      </c>
      <c r="N171" s="30">
        <v>2.8</v>
      </c>
      <c r="O171" s="29">
        <v>1.5</v>
      </c>
      <c r="P171">
        <f t="shared" si="53"/>
        <v>1.3</v>
      </c>
      <c r="Q171">
        <f t="shared" si="53"/>
        <v>2.8</v>
      </c>
      <c r="R171">
        <f t="shared" si="53"/>
        <v>1.5</v>
      </c>
      <c r="S171" s="31">
        <f t="shared" si="72"/>
        <v>17</v>
      </c>
      <c r="T171" t="s">
        <v>181</v>
      </c>
      <c r="U171" t="s">
        <v>181</v>
      </c>
      <c r="V171" t="s">
        <v>182</v>
      </c>
      <c r="W171" t="s">
        <v>181</v>
      </c>
      <c r="X171" t="s">
        <v>181</v>
      </c>
      <c r="Y171" t="s">
        <v>183</v>
      </c>
      <c r="Z171" t="s">
        <v>181</v>
      </c>
      <c r="AA171" t="s">
        <v>181</v>
      </c>
      <c r="AB171" t="s">
        <v>181</v>
      </c>
      <c r="AC171">
        <v>0</v>
      </c>
      <c r="AD171" s="27">
        <v>43269</v>
      </c>
      <c r="AE171">
        <v>366</v>
      </c>
      <c r="AG171">
        <v>0</v>
      </c>
      <c r="AH171" s="27">
        <v>43269</v>
      </c>
      <c r="AI171" s="33">
        <v>366</v>
      </c>
      <c r="AJ171" s="27"/>
      <c r="AK171" t="s">
        <v>233</v>
      </c>
      <c r="AL171" t="s">
        <v>184</v>
      </c>
      <c r="AM171" t="s">
        <v>184</v>
      </c>
      <c r="AN171" t="s">
        <v>181</v>
      </c>
      <c r="AO171" t="s">
        <v>181</v>
      </c>
      <c r="AP171" t="s">
        <v>181</v>
      </c>
      <c r="AQ171" t="s">
        <v>181</v>
      </c>
      <c r="AR171" t="s">
        <v>181</v>
      </c>
      <c r="AS171" t="s">
        <v>181</v>
      </c>
      <c r="AT171" t="s">
        <v>181</v>
      </c>
      <c r="AU171" t="s">
        <v>181</v>
      </c>
      <c r="AV171" t="s">
        <v>181</v>
      </c>
      <c r="AW171" s="27">
        <v>26459</v>
      </c>
      <c r="AX171" s="28">
        <v>45.022222222222226</v>
      </c>
      <c r="AY171" s="36" t="s">
        <v>185</v>
      </c>
      <c r="AZ171" s="28" t="s">
        <v>186</v>
      </c>
      <c r="BA171" t="s">
        <v>178</v>
      </c>
      <c r="BB171" s="28" t="s">
        <v>187</v>
      </c>
      <c r="BC171" t="s">
        <v>201</v>
      </c>
      <c r="BD171" t="s">
        <v>276</v>
      </c>
      <c r="BE171" t="s">
        <v>202</v>
      </c>
      <c r="BF171" t="s">
        <v>190</v>
      </c>
      <c r="BG171" s="28" t="s">
        <v>181</v>
      </c>
      <c r="BH171" t="s">
        <v>180</v>
      </c>
      <c r="BI171">
        <v>65</v>
      </c>
      <c r="BJ171">
        <v>160</v>
      </c>
      <c r="BK171" s="28">
        <f t="shared" si="54"/>
        <v>25.390625</v>
      </c>
      <c r="BL171" s="29">
        <f t="shared" si="55"/>
        <v>1.6781913863486266</v>
      </c>
      <c r="BM171">
        <v>159</v>
      </c>
      <c r="BN171" s="29">
        <v>1.4</v>
      </c>
      <c r="BO171">
        <v>2</v>
      </c>
      <c r="BP171" t="s">
        <v>184</v>
      </c>
      <c r="BQ171">
        <v>14</v>
      </c>
      <c r="BR171" t="s">
        <v>184</v>
      </c>
      <c r="BS171" t="s">
        <v>191</v>
      </c>
      <c r="BT171">
        <v>1</v>
      </c>
      <c r="BU171">
        <v>10</v>
      </c>
      <c r="BV171" t="s">
        <v>846</v>
      </c>
      <c r="BW171">
        <v>5</v>
      </c>
      <c r="BX171">
        <v>0</v>
      </c>
      <c r="BY171" t="s">
        <v>847</v>
      </c>
      <c r="BZ171" t="s">
        <v>181</v>
      </c>
      <c r="CA171" t="s">
        <v>205</v>
      </c>
      <c r="CB171">
        <v>0</v>
      </c>
      <c r="CC171">
        <v>0</v>
      </c>
      <c r="CD171">
        <f t="shared" si="56"/>
        <v>765</v>
      </c>
      <c r="CE171">
        <f>SUM((IF(D171&lt;40.1,0,(IF(D171&gt;60,3,1)))),(IF(S171&lt;15.1,0,IF(15&lt;S171&lt;25.1,6,IF(25&lt;S171&lt;35.1,11,16)))),(IF(E171=1,0,5)),(IF(CQ171&lt;601,0,1)),(IF(AX171&lt;40.1,0,(IF(AX171&gt;60,2,1)))))</f>
        <v>18</v>
      </c>
      <c r="CF171">
        <f>(IF(AX171&gt;70,3,0))+(IF(10&lt;AX171&lt;20,-2,0))+(IF(BD171="Cerebrovascular",2,0))+(IF(BN171&gt;1.5,2,0))+(IF(CQ171&lt;360,-3,0))+(IF(D171&gt;70,4,0))+(IF(H171&gt;35,2,0))+(IF(E171=2,9,0))+(IF(E171=3,14,0))+(IF(T171="yes",2,0))+(IF(J171&lt;2,2,0))+(IF(U171="yes",3,0))+(IF(V171="hospital",3,0))+(IF(V171="ICU",6,0))+(IF(S171&gt;29,4,0))+(IF(W171="yes",9,0))+(IF(X171="yes",2,0))+(IF(AA171="yes",5,0))+(IF(AB171="yes",6,0))+(IF(Z171="yes",3,0))</f>
        <v>-3</v>
      </c>
      <c r="CG171" s="29">
        <f>EXP((IF(39&lt;AX171&lt;50,0.154,0))+(IF(49&lt;AX171&lt;60,0.274,0))+(IF(59&lt;AX171&lt;70,0.424,0))+(IF(AX171&gt;69,0.501,0))+(IF(BD171="anoxia",0.079,0))+(IF(BD171="Cerebrovascular",0.145,0))+(IF(BD171="other",0.184,0))+(IF(BB171="African",0.176,0))+(IF(BB171="Other",0.126,0))+(IF(AY171="DCD",0.411,0))+(IF(AZ171="other",0.422,0))+(0.066*((170-BJ171)/10)+(IF(BE171="regional",0.105,0.244))+(0.01*(CQ171/60))))</f>
        <v>1.5475401443575483</v>
      </c>
      <c r="CH171">
        <v>35</v>
      </c>
      <c r="CI171">
        <v>10</v>
      </c>
      <c r="CJ171" t="s">
        <v>197</v>
      </c>
      <c r="CK171" t="s">
        <v>197</v>
      </c>
      <c r="CL171" t="s">
        <v>197</v>
      </c>
      <c r="CM171" t="s">
        <v>197</v>
      </c>
      <c r="CN171">
        <v>27</v>
      </c>
      <c r="CO171" t="s">
        <v>196</v>
      </c>
      <c r="CP171">
        <v>25</v>
      </c>
      <c r="CQ171" s="28">
        <v>286</v>
      </c>
      <c r="CR171">
        <f t="shared" si="57"/>
        <v>27</v>
      </c>
      <c r="CS171">
        <f t="shared" si="58"/>
        <v>62</v>
      </c>
      <c r="CT171">
        <f t="shared" si="74"/>
        <v>313</v>
      </c>
      <c r="CU171">
        <v>250</v>
      </c>
      <c r="CV171">
        <v>1200</v>
      </c>
      <c r="CW171">
        <v>7000</v>
      </c>
      <c r="CX171">
        <v>1000</v>
      </c>
      <c r="CY171">
        <v>362</v>
      </c>
      <c r="CZ171" s="26">
        <v>0.8</v>
      </c>
      <c r="DA171">
        <v>15</v>
      </c>
      <c r="DB171" s="26">
        <v>77</v>
      </c>
      <c r="DC171" s="26">
        <v>70</v>
      </c>
      <c r="DD171" s="28">
        <f t="shared" si="60"/>
        <v>9.0909090909090935</v>
      </c>
      <c r="DF171" t="str">
        <f t="shared" si="61"/>
        <v>no</v>
      </c>
      <c r="DG171" t="s">
        <v>181</v>
      </c>
      <c r="DH171" t="s">
        <v>197</v>
      </c>
      <c r="DI171" t="s">
        <v>197</v>
      </c>
      <c r="DJ171" t="s">
        <v>197</v>
      </c>
      <c r="DK171" t="s">
        <v>197</v>
      </c>
      <c r="DL171" t="s">
        <v>197</v>
      </c>
      <c r="DM171" t="s">
        <v>197</v>
      </c>
      <c r="DN171" t="s">
        <v>197</v>
      </c>
      <c r="DO171">
        <v>1540</v>
      </c>
      <c r="DP171" s="29">
        <f>((DO171/1000)*100)/F171</f>
        <v>2</v>
      </c>
      <c r="DQ171">
        <v>461</v>
      </c>
      <c r="DR171">
        <v>279</v>
      </c>
      <c r="DS171">
        <v>1.1000000000000001</v>
      </c>
      <c r="DT171">
        <v>1.18</v>
      </c>
      <c r="DU171">
        <v>1.67</v>
      </c>
      <c r="DV171">
        <v>1.67</v>
      </c>
      <c r="DW171" t="str">
        <f t="shared" si="62"/>
        <v>no</v>
      </c>
      <c r="DX171" t="str">
        <f t="shared" si="73"/>
        <v>no</v>
      </c>
      <c r="DY171" t="str">
        <f>IF(OR(DV171&gt;M171*2.9, DV171 &gt; 3.9, FD171="yes"), "3", IF(DV171&gt;M171*1.9, "2", IF(OR(DV171&gt;M171*1.4, DV171&gt;(M171+0.2)), "1", "no")))</f>
        <v>1</v>
      </c>
      <c r="DZ171" t="s">
        <v>181</v>
      </c>
      <c r="EA171" t="s">
        <v>197</v>
      </c>
      <c r="EB171" s="26" t="s">
        <v>184</v>
      </c>
      <c r="EC171" s="26">
        <v>500</v>
      </c>
      <c r="ED171" t="s">
        <v>198</v>
      </c>
      <c r="EE171">
        <v>8.3000000000000007</v>
      </c>
      <c r="EF171">
        <v>14.4</v>
      </c>
      <c r="EG171">
        <v>11.9</v>
      </c>
      <c r="EH171">
        <v>8.3000000000000007</v>
      </c>
      <c r="EI171">
        <v>6</v>
      </c>
      <c r="EJ171">
        <v>3.8</v>
      </c>
      <c r="EK171">
        <v>3.9</v>
      </c>
      <c r="EL171">
        <v>6.3</v>
      </c>
      <c r="EM171" t="b">
        <v>0</v>
      </c>
      <c r="EN171" t="b">
        <v>0</v>
      </c>
      <c r="EO171" t="b">
        <v>0</v>
      </c>
      <c r="EP171" t="b">
        <v>0</v>
      </c>
      <c r="EQ171" t="b">
        <v>0</v>
      </c>
      <c r="ER171" t="b">
        <v>0</v>
      </c>
      <c r="ES171" s="30">
        <f t="shared" si="63"/>
        <v>8.0857142857142854</v>
      </c>
      <c r="ET171" s="30">
        <f t="shared" si="64"/>
        <v>7.8624999999999998</v>
      </c>
      <c r="EU171" s="30">
        <f t="shared" si="65"/>
        <v>7.8624999999999998</v>
      </c>
      <c r="EV171" s="30" t="s">
        <v>181</v>
      </c>
      <c r="EW171" t="s">
        <v>197</v>
      </c>
      <c r="EX171" s="26" t="s">
        <v>197</v>
      </c>
      <c r="EY171" s="38" t="s">
        <v>197</v>
      </c>
      <c r="EZ171" s="30" t="s">
        <v>181</v>
      </c>
      <c r="FA171" s="30" t="s">
        <v>181</v>
      </c>
      <c r="FB171" s="44">
        <v>1</v>
      </c>
      <c r="FC171" s="30" t="s">
        <v>181</v>
      </c>
      <c r="FD171" s="30" t="s">
        <v>197</v>
      </c>
      <c r="FE171" s="30" t="s">
        <v>181</v>
      </c>
      <c r="FF171">
        <v>4</v>
      </c>
      <c r="FG171" s="30" t="s">
        <v>181</v>
      </c>
      <c r="FH171" s="30" t="s">
        <v>197</v>
      </c>
      <c r="FI171" s="30" t="s">
        <v>197</v>
      </c>
      <c r="FJ171" s="30" t="s">
        <v>181</v>
      </c>
      <c r="FK171" s="30" t="s">
        <v>181</v>
      </c>
      <c r="FL171" s="30" t="s">
        <v>181</v>
      </c>
      <c r="FM171" s="30" t="s">
        <v>181</v>
      </c>
      <c r="FN171" s="30" t="s">
        <v>181</v>
      </c>
      <c r="FO171" s="30" t="s">
        <v>181</v>
      </c>
      <c r="FP171" s="30" t="s">
        <v>181</v>
      </c>
      <c r="FQ171" s="30" t="s">
        <v>181</v>
      </c>
      <c r="FR171">
        <v>10</v>
      </c>
      <c r="FS171" s="30" t="s">
        <v>848</v>
      </c>
      <c r="FT171" s="38" t="s">
        <v>181</v>
      </c>
      <c r="FU171">
        <f t="shared" si="66"/>
        <v>0</v>
      </c>
      <c r="FV171">
        <f t="shared" si="67"/>
        <v>0</v>
      </c>
    </row>
    <row r="172" spans="1:178" ht="15.5" x14ac:dyDescent="0.35">
      <c r="A172" s="48">
        <v>2993</v>
      </c>
      <c r="B172" t="s">
        <v>200</v>
      </c>
      <c r="C172" s="49" t="s">
        <v>179</v>
      </c>
      <c r="D172" s="28">
        <v>54.825000000000003</v>
      </c>
      <c r="E172" s="28">
        <v>1</v>
      </c>
      <c r="F172">
        <v>106</v>
      </c>
      <c r="G172">
        <v>175</v>
      </c>
      <c r="H172" s="28">
        <f t="shared" si="51"/>
        <v>34.612244897959187</v>
      </c>
      <c r="I172" s="29">
        <f t="shared" si="52"/>
        <v>2.2045700431350146</v>
      </c>
      <c r="J172" s="30">
        <v>2.9</v>
      </c>
      <c r="K172">
        <v>127</v>
      </c>
      <c r="L172" t="s">
        <v>180</v>
      </c>
      <c r="M172" s="29">
        <v>1.57</v>
      </c>
      <c r="N172" s="30">
        <v>17.399999999999999</v>
      </c>
      <c r="O172" s="29">
        <v>10.38</v>
      </c>
      <c r="P172">
        <f t="shared" si="53"/>
        <v>1.57</v>
      </c>
      <c r="Q172">
        <f t="shared" si="53"/>
        <v>17.399999999999999</v>
      </c>
      <c r="R172">
        <f t="shared" si="53"/>
        <v>10.38</v>
      </c>
      <c r="S172" s="31">
        <f t="shared" si="72"/>
        <v>57</v>
      </c>
      <c r="T172" t="s">
        <v>184</v>
      </c>
      <c r="U172" t="s">
        <v>184</v>
      </c>
      <c r="V172" t="s">
        <v>182</v>
      </c>
      <c r="W172" t="s">
        <v>181</v>
      </c>
      <c r="X172" t="s">
        <v>184</v>
      </c>
      <c r="Y172" t="s">
        <v>475</v>
      </c>
      <c r="Z172" t="s">
        <v>181</v>
      </c>
      <c r="AA172" t="s">
        <v>181</v>
      </c>
      <c r="AB172" t="s">
        <v>181</v>
      </c>
      <c r="AC172">
        <v>0</v>
      </c>
      <c r="AD172" s="27">
        <v>43263</v>
      </c>
      <c r="AE172">
        <v>346</v>
      </c>
      <c r="AG172">
        <v>0</v>
      </c>
      <c r="AH172" s="27">
        <v>43263</v>
      </c>
      <c r="AI172" s="33">
        <v>346</v>
      </c>
      <c r="AK172" t="s">
        <v>849</v>
      </c>
      <c r="AL172" t="s">
        <v>181</v>
      </c>
      <c r="AM172" t="s">
        <v>181</v>
      </c>
      <c r="AN172" t="s">
        <v>184</v>
      </c>
      <c r="AO172" t="s">
        <v>181</v>
      </c>
      <c r="AP172" t="s">
        <v>181</v>
      </c>
      <c r="AQ172" t="s">
        <v>181</v>
      </c>
      <c r="AR172" t="s">
        <v>181</v>
      </c>
      <c r="AS172" t="s">
        <v>184</v>
      </c>
      <c r="AT172" t="s">
        <v>181</v>
      </c>
      <c r="AU172" t="s">
        <v>181</v>
      </c>
      <c r="AV172" t="s">
        <v>181</v>
      </c>
      <c r="AW172" s="27">
        <v>26990</v>
      </c>
      <c r="AX172" s="28">
        <v>43.608333333333334</v>
      </c>
      <c r="AY172" s="28" t="s">
        <v>185</v>
      </c>
      <c r="AZ172" s="28" t="s">
        <v>186</v>
      </c>
      <c r="BA172" t="s">
        <v>200</v>
      </c>
      <c r="BB172" s="28" t="s">
        <v>187</v>
      </c>
      <c r="BC172" s="28" t="s">
        <v>201</v>
      </c>
      <c r="BD172" s="28" t="s">
        <v>188</v>
      </c>
      <c r="BE172" s="28" t="s">
        <v>202</v>
      </c>
      <c r="BF172" t="s">
        <v>190</v>
      </c>
      <c r="BG172" s="28" t="s">
        <v>181</v>
      </c>
      <c r="BH172" s="28" t="s">
        <v>197</v>
      </c>
      <c r="BI172">
        <v>86</v>
      </c>
      <c r="BJ172">
        <v>183</v>
      </c>
      <c r="BK172" s="28">
        <f t="shared" si="54"/>
        <v>25.68007405416704</v>
      </c>
      <c r="BL172" s="29">
        <f t="shared" si="55"/>
        <v>2.0835561341114035</v>
      </c>
      <c r="BM172">
        <v>145</v>
      </c>
      <c r="BN172" s="29">
        <v>0.5</v>
      </c>
      <c r="BO172">
        <v>5</v>
      </c>
      <c r="BP172" t="s">
        <v>181</v>
      </c>
      <c r="BQ172">
        <v>0</v>
      </c>
      <c r="BR172" t="s">
        <v>184</v>
      </c>
      <c r="BS172" t="s">
        <v>191</v>
      </c>
      <c r="BT172" s="33">
        <v>0</v>
      </c>
      <c r="BU172" s="33">
        <v>0</v>
      </c>
      <c r="BV172" s="33" t="s">
        <v>203</v>
      </c>
      <c r="BW172" s="33">
        <v>15</v>
      </c>
      <c r="BX172">
        <v>0</v>
      </c>
      <c r="BY172" t="s">
        <v>850</v>
      </c>
      <c r="BZ172" t="s">
        <v>851</v>
      </c>
      <c r="CA172" t="s">
        <v>852</v>
      </c>
      <c r="CB172">
        <v>0</v>
      </c>
      <c r="CC172">
        <v>0</v>
      </c>
      <c r="CD172">
        <f t="shared" si="56"/>
        <v>2486</v>
      </c>
      <c r="CE172">
        <f>SUM((IF(D172&lt;40.1,0,(IF(D172&gt;60,3,1)))),(IF(S172&lt;15.1,0,IF(15&lt;S172&lt;25.1,6,IF(25&lt;S172&lt;35.1,11,16)))),(IF(E172=1,0,5)),(IF(CQ172&lt;601,0,1)),(IF(AX172&lt;40.1,0,(IF(AX172&gt;60,2,1)))))</f>
        <v>18</v>
      </c>
      <c r="CF172">
        <f>(IF(AX172&gt;70,3,0))+(IF(10&lt;AX172&lt;20,-2,0))+(IF(BD172="Cerebrovascular",2,0))+(IF(BN172&gt;1.5,2,0))+(IF(CQ172&lt;360,-3,0))+(IF(D172&gt;70,4,0))+(IF(H172&gt;35,2,0))+(IF(E172=2,9,0))+(IF(E172=3,14,0))+(IF(T172="yes",2,0))+(IF(J172&lt;2,2,0))+(IF(U172="yes",3,0))+(IF(V172="hospital",3,0))+(IF(V172="ICU",6,0))+(IF(S172&gt;29,4,0))+(IF(W172="yes",9,0))+(IF(X172="yes",2,0))+(IF(AA172="yes",5,0))+(IF(AB172="yes",6,0))+(IF(Z172="yes",3,0))</f>
        <v>13</v>
      </c>
      <c r="CG172" s="29">
        <f>EXP((IF(39&lt;AX172&lt;50,0.154,0))+(IF(49&lt;AX172&lt;60,0.274,0))+(IF(59&lt;AX172&lt;70,0.424,0))+(IF(AX172&gt;69,0.501,0))+(IF(BD172="anoxia",0.079,0))+(IF(BD172="Cerebrovascular",0.145,0))+(IF(BD172="other",0.184,0))+(IF(BB172="African",0.176,0))+(IF(BB172="Other",0.126,0))+(IF(AY172="DCD",0.411,0))+(IF(AZ172="other",0.422,0))+(0.066*((170-BJ172)/10)+(IF(BE172="regional",0.105,0.244))+(0.01*(CQ172/60))))</f>
        <v>1.4574670036775483</v>
      </c>
      <c r="CH172">
        <v>55</v>
      </c>
      <c r="CI172">
        <v>10</v>
      </c>
      <c r="CJ172" t="s">
        <v>197</v>
      </c>
      <c r="CK172" t="s">
        <v>197</v>
      </c>
      <c r="CL172" t="s">
        <v>197</v>
      </c>
      <c r="CM172" t="s">
        <v>197</v>
      </c>
      <c r="CN172">
        <v>22</v>
      </c>
      <c r="CO172" t="s">
        <v>196</v>
      </c>
      <c r="CP172">
        <v>22</v>
      </c>
      <c r="CQ172" s="28">
        <v>441</v>
      </c>
      <c r="CR172">
        <f t="shared" si="57"/>
        <v>22</v>
      </c>
      <c r="CS172">
        <f t="shared" si="58"/>
        <v>77</v>
      </c>
      <c r="CT172">
        <f t="shared" si="74"/>
        <v>463</v>
      </c>
      <c r="CU172">
        <v>2500</v>
      </c>
      <c r="CV172">
        <v>2500</v>
      </c>
      <c r="CW172">
        <v>4000</v>
      </c>
      <c r="CX172">
        <v>1750</v>
      </c>
      <c r="CY172">
        <v>607</v>
      </c>
      <c r="CZ172" s="26">
        <v>5.4</v>
      </c>
      <c r="DA172" s="26">
        <v>10</v>
      </c>
      <c r="DB172" s="26">
        <v>65</v>
      </c>
      <c r="DC172" s="26">
        <v>71</v>
      </c>
      <c r="DD172" s="28">
        <f t="shared" si="60"/>
        <v>-9.2307692307692264</v>
      </c>
      <c r="DF172" t="str">
        <f t="shared" si="61"/>
        <v>no</v>
      </c>
      <c r="DG172" t="s">
        <v>181</v>
      </c>
      <c r="DH172" t="s">
        <v>197</v>
      </c>
      <c r="DI172" t="s">
        <v>197</v>
      </c>
      <c r="DJ172" t="s">
        <v>197</v>
      </c>
      <c r="DK172" t="s">
        <v>197</v>
      </c>
      <c r="DL172" t="s">
        <v>197</v>
      </c>
      <c r="DM172" t="s">
        <v>197</v>
      </c>
      <c r="DN172" t="s">
        <v>197</v>
      </c>
      <c r="DO172">
        <v>1830</v>
      </c>
      <c r="DP172" s="29">
        <f>((DO172/1000)*100)/F172</f>
        <v>1.7264150943396226</v>
      </c>
      <c r="DQ172">
        <v>4261</v>
      </c>
      <c r="DR172">
        <v>3119</v>
      </c>
      <c r="DS172">
        <v>5</v>
      </c>
      <c r="DT172">
        <v>1.07</v>
      </c>
      <c r="DU172">
        <v>4.09</v>
      </c>
      <c r="DV172">
        <v>4.58</v>
      </c>
      <c r="DW172" t="str">
        <f t="shared" si="62"/>
        <v>yes</v>
      </c>
      <c r="DX172" t="str">
        <f t="shared" si="73"/>
        <v>moderate</v>
      </c>
      <c r="DY172" t="str">
        <f>IF(OR(DV172&gt;M172*2.9, DV172 &gt; 3.9, FD172="yes"), "3", IF(DV172&gt;M172*1.9, "2", IF(OR(DV172&gt;M172*1.4, DV172&gt;(M172+0.2)), "1", "no")))</f>
        <v>3</v>
      </c>
      <c r="DZ172" t="s">
        <v>184</v>
      </c>
      <c r="EA172" t="s">
        <v>263</v>
      </c>
      <c r="EB172" s="26" t="s">
        <v>184</v>
      </c>
      <c r="EC172" s="26">
        <v>1000</v>
      </c>
      <c r="ED172" s="26" t="s">
        <v>198</v>
      </c>
      <c r="EE172" s="26" t="s">
        <v>197</v>
      </c>
      <c r="EF172" s="26" t="s">
        <v>197</v>
      </c>
      <c r="EG172" s="26" t="s">
        <v>197</v>
      </c>
      <c r="EH172" s="26" t="s">
        <v>197</v>
      </c>
      <c r="EI172" s="26" t="s">
        <v>197</v>
      </c>
      <c r="EJ172" s="26" t="s">
        <v>197</v>
      </c>
      <c r="EK172" s="26" t="s">
        <v>197</v>
      </c>
      <c r="EL172" s="26" t="s">
        <v>197</v>
      </c>
      <c r="EM172" s="26" t="s">
        <v>197</v>
      </c>
      <c r="EN172" s="26" t="s">
        <v>197</v>
      </c>
      <c r="EO172" s="26" t="s">
        <v>197</v>
      </c>
      <c r="EP172" s="26" t="s">
        <v>197</v>
      </c>
      <c r="EQ172" s="26" t="s">
        <v>197</v>
      </c>
      <c r="ER172" s="26" t="s">
        <v>197</v>
      </c>
      <c r="ES172" s="30" t="b">
        <f>EN171</f>
        <v>0</v>
      </c>
      <c r="ET172" s="30" t="e">
        <f t="shared" si="64"/>
        <v>#DIV/0!</v>
      </c>
      <c r="EU172" s="30" t="e">
        <f t="shared" si="65"/>
        <v>#DIV/0!</v>
      </c>
      <c r="EV172" s="30" t="s">
        <v>184</v>
      </c>
      <c r="EW172">
        <v>1</v>
      </c>
      <c r="EX172" s="26" t="s">
        <v>184</v>
      </c>
      <c r="EY172" s="38" t="s">
        <v>181</v>
      </c>
      <c r="EZ172" s="30" t="s">
        <v>181</v>
      </c>
      <c r="FA172" s="30" t="s">
        <v>181</v>
      </c>
      <c r="FB172" s="44">
        <v>2</v>
      </c>
      <c r="FC172" s="30" t="s">
        <v>184</v>
      </c>
      <c r="FD172" s="30" t="s">
        <v>184</v>
      </c>
      <c r="FE172" s="30" t="s">
        <v>853</v>
      </c>
      <c r="FF172">
        <v>11</v>
      </c>
      <c r="FG172" s="30" t="s">
        <v>181</v>
      </c>
      <c r="FH172" s="38" t="s">
        <v>197</v>
      </c>
      <c r="FI172" s="38" t="s">
        <v>197</v>
      </c>
      <c r="FJ172" s="38" t="s">
        <v>181</v>
      </c>
      <c r="FK172" s="38" t="s">
        <v>181</v>
      </c>
      <c r="FL172" s="38" t="s">
        <v>181</v>
      </c>
      <c r="FM172" s="38" t="s">
        <v>181</v>
      </c>
      <c r="FN172" s="38" t="s">
        <v>181</v>
      </c>
      <c r="FO172" s="38" t="s">
        <v>181</v>
      </c>
      <c r="FP172" s="38" t="s">
        <v>181</v>
      </c>
      <c r="FQ172" s="38" t="s">
        <v>181</v>
      </c>
      <c r="FR172">
        <v>20</v>
      </c>
      <c r="FS172" s="30" t="s">
        <v>219</v>
      </c>
      <c r="FT172" s="30" t="s">
        <v>181</v>
      </c>
      <c r="FU172">
        <f t="shared" si="66"/>
        <v>0</v>
      </c>
      <c r="FV172">
        <f t="shared" si="67"/>
        <v>0</v>
      </c>
    </row>
    <row r="173" spans="1:178" ht="15.5" x14ac:dyDescent="0.35">
      <c r="A173" s="48">
        <v>2994</v>
      </c>
      <c r="B173" s="49" t="s">
        <v>200</v>
      </c>
      <c r="C173" s="49" t="s">
        <v>179</v>
      </c>
      <c r="D173" s="28">
        <v>29.169444444444444</v>
      </c>
      <c r="E173" s="28">
        <v>1</v>
      </c>
      <c r="F173">
        <v>72</v>
      </c>
      <c r="G173">
        <v>175</v>
      </c>
      <c r="H173" s="28">
        <f t="shared" si="51"/>
        <v>23.510204081632654</v>
      </c>
      <c r="I173" s="29">
        <f t="shared" si="52"/>
        <v>1.8704031272337291</v>
      </c>
      <c r="J173" s="30">
        <v>3.3</v>
      </c>
      <c r="K173">
        <v>137</v>
      </c>
      <c r="L173" t="s">
        <v>180</v>
      </c>
      <c r="M173" s="29">
        <v>1.4</v>
      </c>
      <c r="N173" s="30">
        <v>0.9</v>
      </c>
      <c r="O173" s="29">
        <v>2.5499999999999998</v>
      </c>
      <c r="P173">
        <f t="shared" si="53"/>
        <v>1.4</v>
      </c>
      <c r="Q173">
        <f t="shared" si="53"/>
        <v>1</v>
      </c>
      <c r="R173">
        <f t="shared" si="53"/>
        <v>2.5499999999999998</v>
      </c>
      <c r="S173" s="31">
        <f t="shared" si="72"/>
        <v>20</v>
      </c>
      <c r="T173" t="s">
        <v>181</v>
      </c>
      <c r="U173" t="s">
        <v>181</v>
      </c>
      <c r="V173" t="s">
        <v>182</v>
      </c>
      <c r="W173" t="s">
        <v>181</v>
      </c>
      <c r="X173" t="s">
        <v>181</v>
      </c>
      <c r="Y173" t="s">
        <v>183</v>
      </c>
      <c r="Z173" t="s">
        <v>184</v>
      </c>
      <c r="AA173" t="s">
        <v>181</v>
      </c>
      <c r="AB173" t="s">
        <v>181</v>
      </c>
      <c r="AC173">
        <v>0</v>
      </c>
      <c r="AD173" s="27">
        <v>43256</v>
      </c>
      <c r="AE173">
        <v>337</v>
      </c>
      <c r="AG173">
        <v>0</v>
      </c>
      <c r="AH173" s="27">
        <v>43256</v>
      </c>
      <c r="AI173" s="33">
        <v>337</v>
      </c>
      <c r="AK173" t="s">
        <v>854</v>
      </c>
      <c r="AL173" t="s">
        <v>181</v>
      </c>
      <c r="AM173" t="s">
        <v>181</v>
      </c>
      <c r="AN173" t="s">
        <v>181</v>
      </c>
      <c r="AO173" t="s">
        <v>181</v>
      </c>
      <c r="AP173" t="s">
        <v>181</v>
      </c>
      <c r="AQ173" t="s">
        <v>181</v>
      </c>
      <c r="AR173" t="s">
        <v>181</v>
      </c>
      <c r="AS173" t="s">
        <v>181</v>
      </c>
      <c r="AT173" t="s">
        <v>181</v>
      </c>
      <c r="AU173" t="s">
        <v>181</v>
      </c>
      <c r="AV173" t="s">
        <v>181</v>
      </c>
      <c r="AW173" s="27">
        <v>33521</v>
      </c>
      <c r="AX173" s="28">
        <v>25.730555555555554</v>
      </c>
      <c r="AY173" s="28" t="s">
        <v>185</v>
      </c>
      <c r="AZ173" s="28" t="s">
        <v>186</v>
      </c>
      <c r="BA173" t="s">
        <v>200</v>
      </c>
      <c r="BB173" s="28" t="s">
        <v>187</v>
      </c>
      <c r="BC173" s="28" t="s">
        <v>179</v>
      </c>
      <c r="BD173" s="28" t="s">
        <v>220</v>
      </c>
      <c r="BE173" s="28" t="s">
        <v>202</v>
      </c>
      <c r="BF173" t="s">
        <v>190</v>
      </c>
      <c r="BG173" s="28" t="s">
        <v>181</v>
      </c>
      <c r="BH173" s="28" t="s">
        <v>190</v>
      </c>
      <c r="BI173">
        <v>84</v>
      </c>
      <c r="BJ173">
        <v>180</v>
      </c>
      <c r="BK173" s="28">
        <f t="shared" si="54"/>
        <v>25.925925925925927</v>
      </c>
      <c r="BL173" s="29">
        <f t="shared" si="55"/>
        <v>2.0382506356501482</v>
      </c>
      <c r="BM173">
        <v>146</v>
      </c>
      <c r="BN173" s="29">
        <v>0.99</v>
      </c>
      <c r="BO173">
        <v>2</v>
      </c>
      <c r="BP173" t="s">
        <v>181</v>
      </c>
      <c r="BQ173">
        <v>0</v>
      </c>
      <c r="BR173" t="s">
        <v>184</v>
      </c>
      <c r="BS173" t="s">
        <v>770</v>
      </c>
      <c r="BT173" s="33">
        <v>0</v>
      </c>
      <c r="BU173" s="33">
        <v>0</v>
      </c>
      <c r="BV173" s="33" t="s">
        <v>192</v>
      </c>
      <c r="BW173" s="33">
        <v>10</v>
      </c>
      <c r="BX173">
        <v>0</v>
      </c>
      <c r="BY173" t="s">
        <v>855</v>
      </c>
      <c r="BZ173" t="s">
        <v>856</v>
      </c>
      <c r="CA173" t="s">
        <v>205</v>
      </c>
      <c r="CB173">
        <v>0</v>
      </c>
      <c r="CC173">
        <v>0</v>
      </c>
      <c r="CD173">
        <f t="shared" si="56"/>
        <v>515</v>
      </c>
      <c r="CE173">
        <f>SUM((IF(D173&lt;40.1,0,(IF(D173&gt;60,3,1)))),(IF(S173&lt;15.1,0,IF(15&lt;S173&lt;25.1,6,IF(25&lt;S173&lt;35.1,11,16)))),(IF(E173=1,0,5)),(IF(CQ173&lt;601,0,1)),(IF(AX173&lt;40.1,0,(IF(AX173&gt;60,2,1)))))</f>
        <v>16</v>
      </c>
      <c r="CF173">
        <f>(IF(AX173&gt;70,3,0))+(IF(10&lt;AX173&lt;20,-2,0))+(IF(BD173="Cerebrovascular",2,0))+(IF(BN173&gt;1.5,2,0))+(IF(CQ173&lt;360,-3,0))+(IF(D173&gt;70,4,0))+(IF(H173&gt;35,2,0))+(IF(E173=2,9,0))+(IF(E173=3,14,0))+(IF(T173="yes",2,0))+(IF(J173&lt;2,2,0))+(IF(U173="yes",3,0))+(IF(V173="hospital",3,0))+(IF(V173="ICU",6,0))+(IF(S173&gt;29,4,0))+(IF(W173="yes",9,0))+(IF(X173="yes",2,0))+(IF(AA173="yes",5,0))+(IF(AB173="yes",6,0))+(IF(Z173="yes",3,0))</f>
        <v>3</v>
      </c>
      <c r="CG173" s="29">
        <f>EXP((IF(39&lt;AX173&lt;50,0.154,0))+(IF(49&lt;AX173&lt;60,0.274,0))+(IF(59&lt;AX173&lt;70,0.424,0))+(IF(AX173&gt;69,0.501,0))+(IF(BD173="anoxia",0.079,0))+(IF(BD173="Cerebrovascular",0.145,0))+(IF(BD173="other",0.184,0))+(IF(BB173="African",0.176,0))+(IF(BB173="Other",0.126,0))+(IF(AY173="DCD",0.411,0))+(IF(AZ173="other",0.422,0))+(0.066*((170-BJ173)/10)+(IF(BE173="regional",0.105,0.244))+(0.01*(CQ173/60))))</f>
        <v>1.2769826622243345</v>
      </c>
      <c r="CH173">
        <v>44</v>
      </c>
      <c r="CI173">
        <v>15</v>
      </c>
      <c r="CJ173" t="s">
        <v>197</v>
      </c>
      <c r="CK173" t="s">
        <v>197</v>
      </c>
      <c r="CL173" t="s">
        <v>197</v>
      </c>
      <c r="CM173" t="s">
        <v>197</v>
      </c>
      <c r="CN173">
        <v>35</v>
      </c>
      <c r="CO173" t="s">
        <v>196</v>
      </c>
      <c r="CP173">
        <v>21</v>
      </c>
      <c r="CQ173" s="28">
        <v>399</v>
      </c>
      <c r="CR173">
        <f t="shared" si="57"/>
        <v>35</v>
      </c>
      <c r="CS173">
        <f t="shared" si="58"/>
        <v>79</v>
      </c>
      <c r="CT173">
        <f t="shared" si="74"/>
        <v>434</v>
      </c>
      <c r="CU173">
        <v>0</v>
      </c>
      <c r="CV173">
        <v>500</v>
      </c>
      <c r="CW173">
        <v>11500</v>
      </c>
      <c r="CX173">
        <v>1500</v>
      </c>
      <c r="CY173">
        <v>430</v>
      </c>
      <c r="CZ173" s="26">
        <v>1.1000000000000001</v>
      </c>
      <c r="DA173" s="26">
        <v>14</v>
      </c>
      <c r="DB173" s="26">
        <v>62</v>
      </c>
      <c r="DC173" s="26">
        <v>58</v>
      </c>
      <c r="DD173" s="28">
        <f t="shared" si="60"/>
        <v>6.4516129032258078</v>
      </c>
      <c r="DF173" t="str">
        <f t="shared" si="61"/>
        <v>no</v>
      </c>
      <c r="DG173" t="s">
        <v>181</v>
      </c>
      <c r="DH173" t="s">
        <v>197</v>
      </c>
      <c r="DI173" t="s">
        <v>197</v>
      </c>
      <c r="DJ173" t="s">
        <v>197</v>
      </c>
      <c r="DK173" s="51" t="s">
        <v>197</v>
      </c>
      <c r="DL173" t="s">
        <v>197</v>
      </c>
      <c r="DM173" t="s">
        <v>197</v>
      </c>
      <c r="DN173" t="s">
        <v>197</v>
      </c>
      <c r="DO173">
        <v>1450</v>
      </c>
      <c r="DP173" s="29">
        <f>((DO173/1000)*100)/F173</f>
        <v>2.0138888888888888</v>
      </c>
      <c r="DQ173">
        <v>916</v>
      </c>
      <c r="DR173">
        <v>886</v>
      </c>
      <c r="DS173">
        <v>0.8</v>
      </c>
      <c r="DT173">
        <v>0.12</v>
      </c>
      <c r="DU173">
        <v>1.22</v>
      </c>
      <c r="DV173">
        <v>1.44</v>
      </c>
      <c r="DW173" t="str">
        <f t="shared" si="62"/>
        <v>no</v>
      </c>
      <c r="DX173" t="str">
        <f t="shared" si="73"/>
        <v>no</v>
      </c>
      <c r="DY173" t="str">
        <f>IF(OR(DV173&gt;M173*2.9, DV173 &gt; 3.9, FD173="yes"), "3", IF(DV173&gt;M173*1.9, "2", IF(OR(DV173&gt;M173*1.4, DV173&gt;(M173+0.2)), "1", "no")))</f>
        <v>no</v>
      </c>
      <c r="DZ173" t="s">
        <v>184</v>
      </c>
      <c r="EA173" t="s">
        <v>263</v>
      </c>
      <c r="EB173" s="26" t="s">
        <v>184</v>
      </c>
      <c r="EC173" s="26">
        <v>1000</v>
      </c>
      <c r="ED173" s="26" t="s">
        <v>198</v>
      </c>
      <c r="EE173" s="26" t="s">
        <v>197</v>
      </c>
      <c r="EF173" s="26" t="s">
        <v>197</v>
      </c>
      <c r="EG173" s="26" t="s">
        <v>197</v>
      </c>
      <c r="EH173" s="26" t="s">
        <v>197</v>
      </c>
      <c r="EI173" s="26" t="s">
        <v>197</v>
      </c>
      <c r="EJ173" s="26" t="s">
        <v>197</v>
      </c>
      <c r="EK173" s="26" t="s">
        <v>197</v>
      </c>
      <c r="EL173" s="26" t="s">
        <v>197</v>
      </c>
      <c r="EM173" s="26" t="s">
        <v>197</v>
      </c>
      <c r="EN173" s="26" t="s">
        <v>197</v>
      </c>
      <c r="EO173" s="26" t="s">
        <v>197</v>
      </c>
      <c r="EP173" s="26" t="s">
        <v>197</v>
      </c>
      <c r="EQ173" s="26" t="s">
        <v>197</v>
      </c>
      <c r="ER173" s="26" t="s">
        <v>197</v>
      </c>
      <c r="ES173" s="30" t="e">
        <f t="shared" ref="ES173:ES236" si="75">AVERAGEIF(EE173:EK173,"&gt;0")</f>
        <v>#DIV/0!</v>
      </c>
      <c r="ET173" s="30" t="e">
        <f t="shared" si="64"/>
        <v>#DIV/0!</v>
      </c>
      <c r="EU173" s="30" t="e">
        <f t="shared" si="65"/>
        <v>#DIV/0!</v>
      </c>
      <c r="EV173" s="30" t="s">
        <v>181</v>
      </c>
      <c r="EW173" t="s">
        <v>197</v>
      </c>
      <c r="EX173" s="26" t="s">
        <v>197</v>
      </c>
      <c r="EY173" s="38" t="s">
        <v>197</v>
      </c>
      <c r="EZ173" s="30" t="s">
        <v>181</v>
      </c>
      <c r="FA173" s="30" t="s">
        <v>181</v>
      </c>
      <c r="FB173" s="44">
        <v>1</v>
      </c>
      <c r="FC173" s="30" t="s">
        <v>181</v>
      </c>
      <c r="FD173" s="30" t="s">
        <v>181</v>
      </c>
      <c r="FE173" s="30" t="s">
        <v>181</v>
      </c>
      <c r="FF173">
        <v>2</v>
      </c>
      <c r="FG173" s="30" t="s">
        <v>181</v>
      </c>
      <c r="FH173" s="38" t="s">
        <v>197</v>
      </c>
      <c r="FI173" s="38" t="s">
        <v>197</v>
      </c>
      <c r="FJ173" s="38" t="s">
        <v>181</v>
      </c>
      <c r="FK173" s="38" t="s">
        <v>181</v>
      </c>
      <c r="FL173" s="38" t="s">
        <v>181</v>
      </c>
      <c r="FM173" s="38" t="s">
        <v>181</v>
      </c>
      <c r="FN173" s="38" t="s">
        <v>181</v>
      </c>
      <c r="FO173" s="38" t="s">
        <v>181</v>
      </c>
      <c r="FP173" s="38" t="s">
        <v>181</v>
      </c>
      <c r="FQ173" s="38" t="s">
        <v>181</v>
      </c>
      <c r="FR173">
        <v>11</v>
      </c>
      <c r="FS173" s="30" t="s">
        <v>199</v>
      </c>
      <c r="FT173" s="30" t="s">
        <v>181</v>
      </c>
      <c r="FU173">
        <f t="shared" si="66"/>
        <v>0</v>
      </c>
      <c r="FV173">
        <f t="shared" si="67"/>
        <v>0</v>
      </c>
    </row>
    <row r="174" spans="1:178" ht="15.5" x14ac:dyDescent="0.35">
      <c r="A174" s="48">
        <v>2995</v>
      </c>
      <c r="B174" s="50" t="s">
        <v>200</v>
      </c>
      <c r="C174" s="50" t="s">
        <v>179</v>
      </c>
      <c r="D174" s="28">
        <v>66.019444444444446</v>
      </c>
      <c r="E174" s="28">
        <v>1</v>
      </c>
      <c r="F174">
        <v>74</v>
      </c>
      <c r="G174">
        <v>172</v>
      </c>
      <c r="H174" s="28">
        <f t="shared" si="51"/>
        <v>25.013520822065981</v>
      </c>
      <c r="I174" s="29">
        <f t="shared" si="52"/>
        <v>1.8687358987692386</v>
      </c>
      <c r="J174" s="30">
        <v>3.7</v>
      </c>
      <c r="K174">
        <v>147</v>
      </c>
      <c r="L174" t="s">
        <v>180</v>
      </c>
      <c r="M174" s="29">
        <v>0.9</v>
      </c>
      <c r="N174" s="30">
        <v>0.6</v>
      </c>
      <c r="O174" s="29">
        <v>1.25</v>
      </c>
      <c r="P174">
        <f t="shared" si="53"/>
        <v>1</v>
      </c>
      <c r="Q174">
        <f t="shared" si="53"/>
        <v>1</v>
      </c>
      <c r="R174">
        <f t="shared" si="53"/>
        <v>1.25</v>
      </c>
      <c r="S174" s="31">
        <f t="shared" si="72"/>
        <v>9</v>
      </c>
      <c r="T174" t="s">
        <v>181</v>
      </c>
      <c r="U174" t="s">
        <v>181</v>
      </c>
      <c r="V174" t="s">
        <v>182</v>
      </c>
      <c r="W174" t="s">
        <v>181</v>
      </c>
      <c r="X174" t="s">
        <v>181</v>
      </c>
      <c r="Y174" t="s">
        <v>183</v>
      </c>
      <c r="Z174" t="s">
        <v>181</v>
      </c>
      <c r="AA174" t="s">
        <v>181</v>
      </c>
      <c r="AB174" t="s">
        <v>181</v>
      </c>
      <c r="AC174">
        <v>0</v>
      </c>
      <c r="AD174" s="27">
        <v>43263</v>
      </c>
      <c r="AE174">
        <v>343</v>
      </c>
      <c r="AG174">
        <v>0</v>
      </c>
      <c r="AH174" s="27">
        <v>43263</v>
      </c>
      <c r="AI174" s="33">
        <v>343</v>
      </c>
      <c r="AK174" t="s">
        <v>857</v>
      </c>
      <c r="AL174" t="s">
        <v>184</v>
      </c>
      <c r="AM174" t="s">
        <v>184</v>
      </c>
      <c r="AN174" t="s">
        <v>181</v>
      </c>
      <c r="AO174" t="s">
        <v>181</v>
      </c>
      <c r="AP174" t="s">
        <v>181</v>
      </c>
      <c r="AQ174" t="s">
        <v>181</v>
      </c>
      <c r="AR174" t="s">
        <v>181</v>
      </c>
      <c r="AS174" t="s">
        <v>181</v>
      </c>
      <c r="AT174" t="s">
        <v>181</v>
      </c>
      <c r="AU174" t="s">
        <v>181</v>
      </c>
      <c r="AV174" t="s">
        <v>181</v>
      </c>
      <c r="AW174" s="27">
        <v>18734</v>
      </c>
      <c r="AX174" s="28">
        <v>66.216666666666669</v>
      </c>
      <c r="AY174" s="28" t="s">
        <v>185</v>
      </c>
      <c r="AZ174" s="28" t="s">
        <v>186</v>
      </c>
      <c r="BA174" t="s">
        <v>178</v>
      </c>
      <c r="BB174" s="28" t="s">
        <v>187</v>
      </c>
      <c r="BC174" s="28" t="s">
        <v>179</v>
      </c>
      <c r="BD174" s="28" t="s">
        <v>188</v>
      </c>
      <c r="BE174" s="28" t="s">
        <v>189</v>
      </c>
      <c r="BF174" t="s">
        <v>190</v>
      </c>
      <c r="BG174" s="28" t="s">
        <v>181</v>
      </c>
      <c r="BH174" s="28" t="s">
        <v>180</v>
      </c>
      <c r="BI174">
        <v>70</v>
      </c>
      <c r="BJ174">
        <v>165</v>
      </c>
      <c r="BK174" s="28">
        <f t="shared" si="54"/>
        <v>25.711662075298438</v>
      </c>
      <c r="BL174" s="29">
        <f t="shared" si="55"/>
        <v>1.7709604002911536</v>
      </c>
      <c r="BM174">
        <v>142</v>
      </c>
      <c r="BN174" s="29">
        <v>0.81</v>
      </c>
      <c r="BO174">
        <v>2</v>
      </c>
      <c r="BP174" t="s">
        <v>181</v>
      </c>
      <c r="BQ174">
        <v>0</v>
      </c>
      <c r="BR174" t="s">
        <v>184</v>
      </c>
      <c r="BS174" t="s">
        <v>191</v>
      </c>
      <c r="BT174" s="33">
        <v>5</v>
      </c>
      <c r="BU174" s="33">
        <v>1</v>
      </c>
      <c r="BV174" s="33" t="s">
        <v>192</v>
      </c>
      <c r="BW174" s="33">
        <v>5</v>
      </c>
      <c r="BX174" t="s">
        <v>192</v>
      </c>
      <c r="BY174" t="s">
        <v>858</v>
      </c>
      <c r="BZ174" t="s">
        <v>197</v>
      </c>
      <c r="CA174" t="s">
        <v>205</v>
      </c>
      <c r="CB174">
        <v>0</v>
      </c>
      <c r="CC174">
        <v>0</v>
      </c>
      <c r="CD174">
        <f t="shared" si="56"/>
        <v>596</v>
      </c>
      <c r="CE174">
        <f>SUM((IF(D174&lt;40.1,0,(IF(D174&gt;60,3,1)))),(IF(S174&lt;15.1,0,IF(15&lt;S174&lt;25.1,6,IF(25&lt;S174&lt;35.1,11,16)))),(IF(E174=1,0,5)),(IF(CQ174&lt;601,0,1)),(IF(AX174&lt;40.1,0,(IF(AX174&gt;60,2,1)))))</f>
        <v>5</v>
      </c>
      <c r="CF174">
        <f>(IF(AX174&gt;70,3,0))+(IF(10&lt;AX174&lt;20,-2,0))+(IF(BD174="Cerebrovascular",2,0))+(IF(BN174&gt;1.5,2,0))+(IF(CQ174&lt;360,-3,0))+(IF(D174&gt;70,4,0))+(IF(H174&gt;35,2,0))+(IF(E174=2,9,0))+(IF(E174=3,14,0))+(IF(T174="yes",2,0))+(IF(J174&lt;2,2,0))+(IF(U174="yes",3,0))+(IF(V174="hospital",3,0))+(IF(V174="ICU",6,0))+(IF(S174&gt;29,4,0))+(IF(W174="yes",9,0))+(IF(X174="yes",2,0))+(IF(AA174="yes",5,0))+(IF(AB174="yes",6,0))+(IF(Z174="yes",3,0))</f>
        <v>2</v>
      </c>
      <c r="CG174" s="29">
        <f>EXP((IF(39&lt;AX174&lt;50,0.154,0))+(IF(49&lt;AX174&lt;60,0.274,0))+(IF(59&lt;AX174&lt;70,0.424,0))+(IF(AX174&gt;69,0.501,0))+(IF(BD174="anoxia",0.079,0))+(IF(BD174="Cerebrovascular",0.145,0))+(IF(BD174="other",0.184,0))+(IF(BB174="African",0.176,0))+(IF(BB174="Other",0.126,0))+(IF(AY174="DCD",0.411,0))+(IF(AZ174="other",0.422,0))+(0.066*((170-BJ174)/10)+(IF(BE174="regional",0.105,0.244))+(0.01*(CQ174/60))))</f>
        <v>1.4338072706701208</v>
      </c>
      <c r="CH174">
        <v>43</v>
      </c>
      <c r="CI174">
        <v>12</v>
      </c>
      <c r="CJ174" t="s">
        <v>197</v>
      </c>
      <c r="CK174" t="s">
        <v>197</v>
      </c>
      <c r="CL174" t="s">
        <v>197</v>
      </c>
      <c r="CM174" t="s">
        <v>197</v>
      </c>
      <c r="CN174">
        <v>25</v>
      </c>
      <c r="CO174" t="s">
        <v>196</v>
      </c>
      <c r="CP174">
        <v>23</v>
      </c>
      <c r="CQ174" s="28">
        <v>464</v>
      </c>
      <c r="CR174">
        <f t="shared" si="57"/>
        <v>25</v>
      </c>
      <c r="CS174">
        <f t="shared" si="58"/>
        <v>68</v>
      </c>
      <c r="CT174">
        <f t="shared" si="74"/>
        <v>489</v>
      </c>
      <c r="CU174">
        <v>1000</v>
      </c>
      <c r="CV174">
        <v>1000</v>
      </c>
      <c r="CW174">
        <v>7000</v>
      </c>
      <c r="CX174">
        <v>1000</v>
      </c>
      <c r="CY174">
        <v>308</v>
      </c>
      <c r="CZ174" s="26">
        <v>2.4</v>
      </c>
      <c r="DA174" s="26">
        <v>12</v>
      </c>
      <c r="DB174" s="26">
        <v>68</v>
      </c>
      <c r="DC174" s="26">
        <v>47</v>
      </c>
      <c r="DD174" s="28">
        <f t="shared" si="60"/>
        <v>30.882352941176464</v>
      </c>
      <c r="DF174" t="str">
        <f t="shared" si="61"/>
        <v>yes</v>
      </c>
      <c r="DG174" t="s">
        <v>859</v>
      </c>
      <c r="DH174" t="s">
        <v>197</v>
      </c>
      <c r="DI174" t="s">
        <v>197</v>
      </c>
      <c r="DJ174" t="s">
        <v>197</v>
      </c>
      <c r="DK174" t="s">
        <v>197</v>
      </c>
      <c r="DL174" t="s">
        <v>197</v>
      </c>
      <c r="DM174" t="s">
        <v>197</v>
      </c>
      <c r="DN174" t="s">
        <v>197</v>
      </c>
      <c r="DO174">
        <v>1560</v>
      </c>
      <c r="DP174" s="29">
        <f>((DO174/1000)*100)/F174</f>
        <v>2.1081081081081079</v>
      </c>
      <c r="DQ174">
        <v>897</v>
      </c>
      <c r="DR174">
        <v>992</v>
      </c>
      <c r="DS174">
        <v>4.4000000000000004</v>
      </c>
      <c r="DT174">
        <v>1.1399999999999999</v>
      </c>
      <c r="DU174">
        <v>1.44</v>
      </c>
      <c r="DV174">
        <v>1.44</v>
      </c>
      <c r="DW174" t="str">
        <f t="shared" si="62"/>
        <v>no</v>
      </c>
      <c r="DX174" t="str">
        <f t="shared" si="73"/>
        <v>no</v>
      </c>
      <c r="DY174" t="str">
        <f>IF(OR(DV174&gt;M174*2.9, DV174 &gt; 3.9, FD174="yes"), "3", IF(DV174&gt;M174*1.9, "2", IF(OR(DV174&gt;M174*1.4, DV174&gt;(M174+0.2)), "1", "no")))</f>
        <v>1</v>
      </c>
      <c r="DZ174" t="s">
        <v>181</v>
      </c>
      <c r="EA174" t="s">
        <v>197</v>
      </c>
      <c r="EB174" s="26" t="s">
        <v>184</v>
      </c>
      <c r="EC174" s="26">
        <v>1000</v>
      </c>
      <c r="ED174" s="26" t="s">
        <v>198</v>
      </c>
      <c r="EE174" s="26" t="s">
        <v>197</v>
      </c>
      <c r="EF174" s="26" t="s">
        <v>197</v>
      </c>
      <c r="EG174" s="26" t="s">
        <v>197</v>
      </c>
      <c r="EH174" s="26" t="s">
        <v>197</v>
      </c>
      <c r="EI174" s="26" t="s">
        <v>197</v>
      </c>
      <c r="EJ174" s="26" t="s">
        <v>197</v>
      </c>
      <c r="EK174" s="26" t="s">
        <v>197</v>
      </c>
      <c r="EL174" s="26" t="s">
        <v>197</v>
      </c>
      <c r="EM174" s="26" t="s">
        <v>197</v>
      </c>
      <c r="EN174" s="26" t="s">
        <v>197</v>
      </c>
      <c r="EO174" s="26" t="s">
        <v>197</v>
      </c>
      <c r="EP174" s="26" t="s">
        <v>197</v>
      </c>
      <c r="EQ174" s="26" t="s">
        <v>197</v>
      </c>
      <c r="ER174" s="26" t="s">
        <v>197</v>
      </c>
      <c r="ES174" s="30" t="e">
        <f t="shared" si="75"/>
        <v>#DIV/0!</v>
      </c>
      <c r="ET174" s="30" t="e">
        <f t="shared" si="64"/>
        <v>#DIV/0!</v>
      </c>
      <c r="EU174" s="30" t="e">
        <f t="shared" si="65"/>
        <v>#DIV/0!</v>
      </c>
      <c r="EV174" s="30" t="s">
        <v>181</v>
      </c>
      <c r="EW174" t="s">
        <v>197</v>
      </c>
      <c r="EX174" s="26" t="s">
        <v>197</v>
      </c>
      <c r="EY174" s="38" t="s">
        <v>197</v>
      </c>
      <c r="EZ174" s="30" t="s">
        <v>181</v>
      </c>
      <c r="FA174" s="30" t="s">
        <v>181</v>
      </c>
      <c r="FB174" s="44">
        <v>2</v>
      </c>
      <c r="FC174" s="30" t="s">
        <v>181</v>
      </c>
      <c r="FD174" s="30" t="s">
        <v>181</v>
      </c>
      <c r="FE174" s="30" t="s">
        <v>181</v>
      </c>
      <c r="FF174">
        <v>3</v>
      </c>
      <c r="FG174" s="30" t="s">
        <v>181</v>
      </c>
      <c r="FH174" s="38" t="s">
        <v>197</v>
      </c>
      <c r="FI174" s="38" t="s">
        <v>197</v>
      </c>
      <c r="FJ174" s="38" t="s">
        <v>181</v>
      </c>
      <c r="FK174" s="38" t="s">
        <v>181</v>
      </c>
      <c r="FL174" s="38" t="s">
        <v>181</v>
      </c>
      <c r="FM174" s="38" t="s">
        <v>181</v>
      </c>
      <c r="FN174" s="38" t="s">
        <v>181</v>
      </c>
      <c r="FO174" s="38" t="s">
        <v>181</v>
      </c>
      <c r="FP174" s="38" t="s">
        <v>181</v>
      </c>
      <c r="FQ174" s="38" t="s">
        <v>181</v>
      </c>
      <c r="FR174">
        <v>7</v>
      </c>
      <c r="FS174" s="30" t="s">
        <v>199</v>
      </c>
      <c r="FT174" s="30" t="s">
        <v>181</v>
      </c>
      <c r="FU174">
        <f t="shared" si="66"/>
        <v>0</v>
      </c>
      <c r="FV174">
        <f t="shared" si="67"/>
        <v>0</v>
      </c>
    </row>
    <row r="175" spans="1:178" ht="15.5" x14ac:dyDescent="0.35">
      <c r="A175" s="48">
        <v>2996</v>
      </c>
      <c r="B175" s="50" t="s">
        <v>200</v>
      </c>
      <c r="C175" s="50" t="s">
        <v>179</v>
      </c>
      <c r="D175" s="28">
        <v>59.202777777777776</v>
      </c>
      <c r="E175" s="28">
        <v>1</v>
      </c>
      <c r="F175">
        <v>72</v>
      </c>
      <c r="G175">
        <v>172</v>
      </c>
      <c r="H175" s="28">
        <f t="shared" si="51"/>
        <v>24.3374797187669</v>
      </c>
      <c r="I175" s="29">
        <f t="shared" si="52"/>
        <v>1.8471014900306826</v>
      </c>
      <c r="J175" s="30">
        <v>3.9</v>
      </c>
      <c r="K175">
        <v>141</v>
      </c>
      <c r="L175" t="s">
        <v>180</v>
      </c>
      <c r="M175" s="29">
        <v>0.83</v>
      </c>
      <c r="N175" s="30">
        <v>2.2999999999999998</v>
      </c>
      <c r="O175" s="29">
        <v>1.49</v>
      </c>
      <c r="P175">
        <f t="shared" si="53"/>
        <v>1</v>
      </c>
      <c r="Q175">
        <f t="shared" si="53"/>
        <v>2.2999999999999998</v>
      </c>
      <c r="R175">
        <f t="shared" si="53"/>
        <v>1.49</v>
      </c>
      <c r="S175" s="31">
        <f t="shared" si="72"/>
        <v>14</v>
      </c>
      <c r="T175" t="s">
        <v>181</v>
      </c>
      <c r="U175" t="s">
        <v>181</v>
      </c>
      <c r="V175" t="s">
        <v>182</v>
      </c>
      <c r="W175" t="s">
        <v>181</v>
      </c>
      <c r="X175" t="s">
        <v>181</v>
      </c>
      <c r="Y175" t="s">
        <v>183</v>
      </c>
      <c r="Z175" t="s">
        <v>181</v>
      </c>
      <c r="AA175" t="s">
        <v>181</v>
      </c>
      <c r="AB175" t="s">
        <v>181</v>
      </c>
      <c r="AC175">
        <v>0</v>
      </c>
      <c r="AD175" s="27">
        <v>43263</v>
      </c>
      <c r="AE175">
        <v>340</v>
      </c>
      <c r="AG175">
        <v>0</v>
      </c>
      <c r="AH175" s="27">
        <v>43263</v>
      </c>
      <c r="AI175" s="33">
        <v>340</v>
      </c>
      <c r="AK175" t="s">
        <v>233</v>
      </c>
      <c r="AL175" t="s">
        <v>184</v>
      </c>
      <c r="AM175" t="s">
        <v>184</v>
      </c>
      <c r="AN175" t="s">
        <v>181</v>
      </c>
      <c r="AO175" t="s">
        <v>181</v>
      </c>
      <c r="AP175" t="s">
        <v>181</v>
      </c>
      <c r="AQ175" t="s">
        <v>181</v>
      </c>
      <c r="AR175" t="s">
        <v>181</v>
      </c>
      <c r="AS175" t="s">
        <v>181</v>
      </c>
      <c r="AT175" t="s">
        <v>181</v>
      </c>
      <c r="AU175" t="s">
        <v>181</v>
      </c>
      <c r="AV175" t="s">
        <v>181</v>
      </c>
      <c r="AW175" s="27">
        <v>18978</v>
      </c>
      <c r="AX175" s="28">
        <v>65.558333333333337</v>
      </c>
      <c r="AY175" s="28" t="s">
        <v>185</v>
      </c>
      <c r="AZ175" s="28" t="s">
        <v>186</v>
      </c>
      <c r="BA175" t="s">
        <v>200</v>
      </c>
      <c r="BB175" s="28" t="s">
        <v>187</v>
      </c>
      <c r="BC175" s="28" t="s">
        <v>179</v>
      </c>
      <c r="BD175" s="28" t="s">
        <v>276</v>
      </c>
      <c r="BE175" s="28" t="s">
        <v>189</v>
      </c>
      <c r="BF175" t="s">
        <v>190</v>
      </c>
      <c r="BG175" s="28" t="s">
        <v>181</v>
      </c>
      <c r="BH175" s="28" t="s">
        <v>180</v>
      </c>
      <c r="BI175">
        <v>83</v>
      </c>
      <c r="BJ175">
        <v>185</v>
      </c>
      <c r="BK175" s="28">
        <f t="shared" si="54"/>
        <v>24.25127830533236</v>
      </c>
      <c r="BL175" s="29">
        <f t="shared" si="55"/>
        <v>2.068588071559097</v>
      </c>
      <c r="BM175">
        <v>156</v>
      </c>
      <c r="BN175" s="29">
        <v>1.5</v>
      </c>
      <c r="BO175">
        <v>8</v>
      </c>
      <c r="BP175" t="s">
        <v>184</v>
      </c>
      <c r="BQ175">
        <v>35</v>
      </c>
      <c r="BR175" t="s">
        <v>184</v>
      </c>
      <c r="BS175" t="s">
        <v>191</v>
      </c>
      <c r="BT175" s="33">
        <v>0</v>
      </c>
      <c r="BU175" s="33">
        <v>0</v>
      </c>
      <c r="BV175" s="33" t="s">
        <v>192</v>
      </c>
      <c r="BW175" s="33">
        <v>1</v>
      </c>
      <c r="BX175">
        <v>0</v>
      </c>
      <c r="BY175" t="s">
        <v>860</v>
      </c>
      <c r="BZ175" t="s">
        <v>861</v>
      </c>
      <c r="CA175" t="s">
        <v>862</v>
      </c>
      <c r="CB175">
        <v>0</v>
      </c>
      <c r="CC175">
        <v>0</v>
      </c>
      <c r="CD175">
        <f t="shared" si="56"/>
        <v>918</v>
      </c>
      <c r="CE175">
        <f>SUM((IF(D175&lt;40.1,0,(IF(D175&gt;60,3,1)))),(IF(S175&lt;15.1,0,IF(15&lt;S175&lt;25.1,6,IF(25&lt;S175&lt;35.1,11,16)))),(IF(E175=1,0,5)),(IF(CQ175&lt;601,0,1)),(IF(AX175&lt;40.1,0,(IF(AX175&gt;60,2,1)))))</f>
        <v>3</v>
      </c>
      <c r="CF175">
        <f>(IF(AX175&gt;70,3,0))+(IF(10&lt;AX175&lt;20,-2,0))+(IF(BD175="Cerebrovascular",2,0))+(IF(BN175&gt;1.5,2,0))+(IF(CQ175&lt;360,-3,0))+(IF(D175&gt;70,4,0))+(IF(H175&gt;35,2,0))+(IF(E175=2,9,0))+(IF(E175=3,14,0))+(IF(T175="yes",2,0))+(IF(J175&lt;2,2,0))+(IF(U175="yes",3,0))+(IF(V175="hospital",3,0))+(IF(V175="ICU",6,0))+(IF(S175&gt;29,4,0))+(IF(W175="yes",9,0))+(IF(X175="yes",2,0))+(IF(AA175="yes",5,0))+(IF(AB175="yes",6,0))+(IF(Z175="yes",3,0))</f>
        <v>0</v>
      </c>
      <c r="CG175" s="29">
        <f>EXP((IF(39&lt;AX175&lt;50,0.154,0))+(IF(49&lt;AX175&lt;60,0.274,0))+(IF(59&lt;AX175&lt;70,0.424,0))+(IF(AX175&gt;69,0.501,0))+(IF(BD175="anoxia",0.079,0))+(IF(BD175="Cerebrovascular",0.145,0))+(IF(BD175="other",0.184,0))+(IF(BB175="African",0.176,0))+(IF(BB175="Other",0.126,0))+(IF(AY175="DCD",0.411,0))+(IF(AZ175="other",0.422,0))+(0.066*((170-BJ175)/10)+(IF(BE175="regional",0.105,0.244))+(0.01*(CQ175/60))))</f>
        <v>1.1694107623190431</v>
      </c>
      <c r="CH175">
        <v>31</v>
      </c>
      <c r="CI175" t="s">
        <v>197</v>
      </c>
      <c r="CJ175" t="s">
        <v>197</v>
      </c>
      <c r="CK175" t="s">
        <v>197</v>
      </c>
      <c r="CL175" t="s">
        <v>197</v>
      </c>
      <c r="CM175" t="s">
        <v>197</v>
      </c>
      <c r="CN175">
        <v>30</v>
      </c>
      <c r="CO175" t="s">
        <v>196</v>
      </c>
      <c r="CP175">
        <v>29</v>
      </c>
      <c r="CQ175" s="28">
        <v>429</v>
      </c>
      <c r="CR175">
        <f t="shared" si="57"/>
        <v>30</v>
      </c>
      <c r="CS175">
        <f t="shared" si="58"/>
        <v>61</v>
      </c>
      <c r="CT175">
        <f t="shared" si="74"/>
        <v>459</v>
      </c>
      <c r="CU175">
        <v>500</v>
      </c>
      <c r="CV175">
        <v>500</v>
      </c>
      <c r="CW175">
        <v>5500</v>
      </c>
      <c r="CX175">
        <v>1500</v>
      </c>
      <c r="CY175">
        <v>405</v>
      </c>
      <c r="CZ175" s="26">
        <v>1.2</v>
      </c>
      <c r="DA175" s="26">
        <v>13</v>
      </c>
      <c r="DB175" s="26">
        <v>74</v>
      </c>
      <c r="DC175" s="26">
        <v>51</v>
      </c>
      <c r="DD175" s="28">
        <f t="shared" si="60"/>
        <v>31.081081081081081</v>
      </c>
      <c r="DF175" t="str">
        <f t="shared" si="61"/>
        <v>yes</v>
      </c>
      <c r="DG175" t="s">
        <v>181</v>
      </c>
      <c r="DH175" t="s">
        <v>197</v>
      </c>
      <c r="DI175" t="s">
        <v>197</v>
      </c>
      <c r="DJ175" t="s">
        <v>197</v>
      </c>
      <c r="DK175" t="s">
        <v>197</v>
      </c>
      <c r="DL175" t="s">
        <v>197</v>
      </c>
      <c r="DM175" t="s">
        <v>197</v>
      </c>
      <c r="DN175" t="s">
        <v>197</v>
      </c>
      <c r="DO175">
        <v>2200</v>
      </c>
      <c r="DP175" s="29">
        <f>((DO175/1000)*100)/F175</f>
        <v>3.0555555555555558</v>
      </c>
      <c r="DQ175">
        <v>3561</v>
      </c>
      <c r="DR175">
        <v>1135</v>
      </c>
      <c r="DS175">
        <v>4.5999999999999996</v>
      </c>
      <c r="DT175">
        <v>0.97</v>
      </c>
      <c r="DU175">
        <v>1.17</v>
      </c>
      <c r="DV175">
        <v>1.17</v>
      </c>
      <c r="DW175" t="str">
        <f t="shared" si="62"/>
        <v>yes</v>
      </c>
      <c r="DX175" t="str">
        <f t="shared" si="73"/>
        <v>moderate</v>
      </c>
      <c r="DY175" t="str">
        <f>IF(OR(DV175&gt;M175*2.9, DV175 &gt; 3.9, FD175="yes"), "3", IF(DV175&gt;M175*1.9, "2", IF(OR(DV175&gt;M175*1.4, DV175&gt;(M175+0.2)), "1", "no")))</f>
        <v>1</v>
      </c>
      <c r="DZ175" t="s">
        <v>181</v>
      </c>
      <c r="EA175" t="s">
        <v>197</v>
      </c>
      <c r="EB175" s="26" t="s">
        <v>184</v>
      </c>
      <c r="EC175" s="26">
        <v>1000</v>
      </c>
      <c r="ED175" s="26" t="s">
        <v>198</v>
      </c>
      <c r="EE175" s="26" t="s">
        <v>197</v>
      </c>
      <c r="EF175" s="26" t="s">
        <v>197</v>
      </c>
      <c r="EG175" s="26" t="s">
        <v>197</v>
      </c>
      <c r="EH175" s="26" t="s">
        <v>197</v>
      </c>
      <c r="EI175" s="26" t="s">
        <v>197</v>
      </c>
      <c r="EJ175" s="26" t="s">
        <v>197</v>
      </c>
      <c r="EK175" s="26" t="s">
        <v>197</v>
      </c>
      <c r="EL175" s="26" t="s">
        <v>197</v>
      </c>
      <c r="EM175" s="26" t="s">
        <v>197</v>
      </c>
      <c r="EN175" s="26" t="s">
        <v>197</v>
      </c>
      <c r="EO175" s="26" t="s">
        <v>197</v>
      </c>
      <c r="EP175" s="26" t="s">
        <v>197</v>
      </c>
      <c r="EQ175" s="26" t="s">
        <v>197</v>
      </c>
      <c r="ER175" s="26" t="s">
        <v>197</v>
      </c>
      <c r="ES175" s="30" t="e">
        <f t="shared" si="75"/>
        <v>#DIV/0!</v>
      </c>
      <c r="ET175" s="30" t="e">
        <f t="shared" si="64"/>
        <v>#DIV/0!</v>
      </c>
      <c r="EU175" s="30" t="e">
        <f t="shared" si="65"/>
        <v>#DIV/0!</v>
      </c>
      <c r="EV175" s="30" t="s">
        <v>181</v>
      </c>
      <c r="EW175" t="s">
        <v>197</v>
      </c>
      <c r="EX175" s="26" t="s">
        <v>197</v>
      </c>
      <c r="EY175" s="38" t="s">
        <v>197</v>
      </c>
      <c r="EZ175" s="30" t="s">
        <v>181</v>
      </c>
      <c r="FA175" s="30" t="s">
        <v>181</v>
      </c>
      <c r="FB175" s="44">
        <v>2</v>
      </c>
      <c r="FC175" s="30" t="s">
        <v>181</v>
      </c>
      <c r="FD175" s="30" t="s">
        <v>181</v>
      </c>
      <c r="FE175" s="30" t="s">
        <v>181</v>
      </c>
      <c r="FF175">
        <v>2</v>
      </c>
      <c r="FG175" s="30" t="s">
        <v>181</v>
      </c>
      <c r="FH175" s="38" t="s">
        <v>197</v>
      </c>
      <c r="FI175" s="38" t="s">
        <v>197</v>
      </c>
      <c r="FJ175" s="38" t="s">
        <v>181</v>
      </c>
      <c r="FK175" s="38" t="s">
        <v>181</v>
      </c>
      <c r="FL175" s="38" t="s">
        <v>181</v>
      </c>
      <c r="FM175" s="38" t="s">
        <v>181</v>
      </c>
      <c r="FN175" s="38" t="s">
        <v>181</v>
      </c>
      <c r="FO175" s="38" t="s">
        <v>181</v>
      </c>
      <c r="FP175" s="38" t="s">
        <v>181</v>
      </c>
      <c r="FQ175" s="38" t="s">
        <v>181</v>
      </c>
      <c r="FR175">
        <v>8</v>
      </c>
      <c r="FS175" s="30" t="s">
        <v>199</v>
      </c>
      <c r="FT175" s="30" t="s">
        <v>181</v>
      </c>
      <c r="FU175">
        <f t="shared" si="66"/>
        <v>0</v>
      </c>
      <c r="FV175">
        <f t="shared" si="67"/>
        <v>0</v>
      </c>
    </row>
    <row r="176" spans="1:178" ht="15.5" x14ac:dyDescent="0.35">
      <c r="A176" s="48">
        <v>2997</v>
      </c>
      <c r="B176" s="50" t="s">
        <v>200</v>
      </c>
      <c r="C176" s="50" t="s">
        <v>179</v>
      </c>
      <c r="D176" s="28">
        <v>62.1</v>
      </c>
      <c r="E176" s="28">
        <v>1</v>
      </c>
      <c r="F176">
        <v>73</v>
      </c>
      <c r="G176">
        <v>171</v>
      </c>
      <c r="H176" s="28">
        <f t="shared" si="51"/>
        <v>24.964946479258575</v>
      </c>
      <c r="I176" s="29">
        <f t="shared" si="52"/>
        <v>1.8501234988000086</v>
      </c>
      <c r="J176" s="30">
        <v>3.2</v>
      </c>
      <c r="K176">
        <v>139</v>
      </c>
      <c r="L176" t="s">
        <v>180</v>
      </c>
      <c r="M176" s="29">
        <v>0.81</v>
      </c>
      <c r="N176" s="30">
        <v>0.9</v>
      </c>
      <c r="O176" s="29">
        <v>1.24</v>
      </c>
      <c r="P176">
        <f t="shared" si="53"/>
        <v>1</v>
      </c>
      <c r="Q176">
        <f t="shared" si="53"/>
        <v>1</v>
      </c>
      <c r="R176">
        <f t="shared" si="53"/>
        <v>1.24</v>
      </c>
      <c r="S176" s="31">
        <f t="shared" si="72"/>
        <v>9</v>
      </c>
      <c r="T176" t="s">
        <v>184</v>
      </c>
      <c r="U176" t="s">
        <v>181</v>
      </c>
      <c r="V176" t="s">
        <v>182</v>
      </c>
      <c r="W176" t="s">
        <v>181</v>
      </c>
      <c r="X176" t="s">
        <v>181</v>
      </c>
      <c r="Y176" t="s">
        <v>183</v>
      </c>
      <c r="Z176" t="s">
        <v>184</v>
      </c>
      <c r="AA176" t="s">
        <v>181</v>
      </c>
      <c r="AB176" t="s">
        <v>181</v>
      </c>
      <c r="AC176">
        <v>0</v>
      </c>
      <c r="AD176" s="27">
        <v>43263</v>
      </c>
      <c r="AE176">
        <v>337</v>
      </c>
      <c r="AG176">
        <v>0</v>
      </c>
      <c r="AH176" s="27">
        <v>43263</v>
      </c>
      <c r="AI176" s="33">
        <v>337</v>
      </c>
      <c r="AK176" t="s">
        <v>347</v>
      </c>
      <c r="AL176" t="s">
        <v>184</v>
      </c>
      <c r="AM176" t="s">
        <v>181</v>
      </c>
      <c r="AN176" t="s">
        <v>184</v>
      </c>
      <c r="AO176" t="s">
        <v>181</v>
      </c>
      <c r="AP176" t="s">
        <v>181</v>
      </c>
      <c r="AQ176" t="s">
        <v>181</v>
      </c>
      <c r="AR176" t="s">
        <v>181</v>
      </c>
      <c r="AS176" t="s">
        <v>181</v>
      </c>
      <c r="AT176" t="s">
        <v>181</v>
      </c>
      <c r="AU176" t="s">
        <v>181</v>
      </c>
      <c r="AV176" t="s">
        <v>181</v>
      </c>
      <c r="AW176" s="27">
        <v>18297</v>
      </c>
      <c r="AX176" s="28">
        <v>67.436111111111117</v>
      </c>
      <c r="AY176" s="28" t="s">
        <v>185</v>
      </c>
      <c r="AZ176" s="28" t="s">
        <v>186</v>
      </c>
      <c r="BA176" t="s">
        <v>200</v>
      </c>
      <c r="BB176" s="28" t="s">
        <v>187</v>
      </c>
      <c r="BC176" s="28" t="s">
        <v>179</v>
      </c>
      <c r="BD176" s="28" t="s">
        <v>276</v>
      </c>
      <c r="BE176" s="28" t="s">
        <v>189</v>
      </c>
      <c r="BF176" t="s">
        <v>190</v>
      </c>
      <c r="BG176" s="28" t="s">
        <v>181</v>
      </c>
      <c r="BH176" s="28" t="s">
        <v>180</v>
      </c>
      <c r="BI176">
        <v>75</v>
      </c>
      <c r="BJ176">
        <v>170</v>
      </c>
      <c r="BK176" s="28">
        <f t="shared" si="54"/>
        <v>25.951557093425606</v>
      </c>
      <c r="BL176" s="29">
        <f t="shared" si="55"/>
        <v>1.8635576337190232</v>
      </c>
      <c r="BM176">
        <v>153</v>
      </c>
      <c r="BN176" s="29">
        <v>1.1399999999999999</v>
      </c>
      <c r="BO176">
        <v>3</v>
      </c>
      <c r="BP176" t="s">
        <v>197</v>
      </c>
      <c r="BQ176" t="s">
        <v>197</v>
      </c>
      <c r="BR176" t="s">
        <v>184</v>
      </c>
      <c r="BS176" t="s">
        <v>863</v>
      </c>
      <c r="BT176" s="33">
        <v>5</v>
      </c>
      <c r="BU176" s="33">
        <v>3</v>
      </c>
      <c r="BV176" s="33" t="s">
        <v>203</v>
      </c>
      <c r="BW176" s="33">
        <v>15</v>
      </c>
      <c r="BX176">
        <v>0</v>
      </c>
      <c r="BY176" t="s">
        <v>864</v>
      </c>
      <c r="BZ176" t="s">
        <v>197</v>
      </c>
      <c r="CA176" t="s">
        <v>205</v>
      </c>
      <c r="CB176">
        <v>0</v>
      </c>
      <c r="CC176">
        <v>0</v>
      </c>
      <c r="CD176">
        <f t="shared" si="56"/>
        <v>607</v>
      </c>
      <c r="CE176">
        <f>SUM((IF(D176&lt;40.1,0,(IF(D176&gt;60,3,1)))),(IF(S176&lt;15.1,0,IF(15&lt;S176&lt;25.1,6,IF(25&lt;S176&lt;35.1,11,16)))),(IF(E176=1,0,5)),(IF(CQ176&lt;601,0,1)),(IF(AX176&lt;40.1,0,(IF(AX176&gt;60,2,1)))))</f>
        <v>5</v>
      </c>
      <c r="CF176">
        <f>(IF(AX176&gt;70,3,0))+(IF(10&lt;AX176&lt;20,-2,0))+(IF(BD176="Cerebrovascular",2,0))+(IF(BN176&gt;1.5,2,0))+(IF(CQ176&lt;360,-3,0))+(IF(D176&gt;70,4,0))+(IF(H176&gt;35,2,0))+(IF(E176=2,9,0))+(IF(E176=3,14,0))+(IF(T176="yes",2,0))+(IF(J176&lt;2,2,0))+(IF(U176="yes",3,0))+(IF(V176="hospital",3,0))+(IF(V176="ICU",6,0))+(IF(S176&gt;29,4,0))+(IF(W176="yes",9,0))+(IF(X176="yes",2,0))+(IF(AA176="yes",5,0))+(IF(AB176="yes",6,0))+(IF(Z176="yes",3,0))</f>
        <v>5</v>
      </c>
      <c r="CG176" s="29">
        <f>EXP((IF(39&lt;AX176&lt;50,0.154,0))+(IF(49&lt;AX176&lt;60,0.274,0))+(IF(59&lt;AX176&lt;70,0.424,0))+(IF(AX176&gt;69,0.501,0))+(IF(BD176="anoxia",0.079,0))+(IF(BD176="Cerebrovascular",0.145,0))+(IF(BD176="other",0.184,0))+(IF(BB176="African",0.176,0))+(IF(BB176="Other",0.126,0))+(IF(AY176="DCD",0.411,0))+(IF(AZ176="other",0.422,0))+(0.066*((170-BJ176)/10)+(IF(BE176="regional",0.105,0.244))+(0.01*(CQ176/60))))</f>
        <v>1.3121495452240697</v>
      </c>
      <c r="CH176">
        <v>55</v>
      </c>
      <c r="CI176">
        <v>9</v>
      </c>
      <c r="CJ176" t="s">
        <v>197</v>
      </c>
      <c r="CK176" t="s">
        <v>197</v>
      </c>
      <c r="CL176" t="s">
        <v>197</v>
      </c>
      <c r="CM176" t="s">
        <v>197</v>
      </c>
      <c r="CN176">
        <v>27</v>
      </c>
      <c r="CO176" t="s">
        <v>196</v>
      </c>
      <c r="CP176">
        <v>22</v>
      </c>
      <c r="CQ176" s="28">
        <v>526</v>
      </c>
      <c r="CR176">
        <f t="shared" si="57"/>
        <v>27</v>
      </c>
      <c r="CS176">
        <f t="shared" si="58"/>
        <v>82</v>
      </c>
      <c r="CT176">
        <f t="shared" si="74"/>
        <v>553</v>
      </c>
      <c r="CU176">
        <v>250</v>
      </c>
      <c r="CV176">
        <v>500</v>
      </c>
      <c r="CW176">
        <v>6000</v>
      </c>
      <c r="CX176">
        <v>1000</v>
      </c>
      <c r="CY176">
        <v>302</v>
      </c>
      <c r="CZ176" s="26">
        <v>1.5</v>
      </c>
      <c r="DA176" s="26">
        <v>17</v>
      </c>
      <c r="DB176" s="26">
        <v>92</v>
      </c>
      <c r="DC176" s="26">
        <v>60</v>
      </c>
      <c r="DD176" s="28">
        <f t="shared" si="60"/>
        <v>34.782608695652172</v>
      </c>
      <c r="DF176" t="str">
        <f t="shared" si="61"/>
        <v>yes</v>
      </c>
      <c r="DG176" t="s">
        <v>865</v>
      </c>
      <c r="DH176" t="s">
        <v>197</v>
      </c>
      <c r="DI176" t="s">
        <v>197</v>
      </c>
      <c r="DJ176" t="s">
        <v>197</v>
      </c>
      <c r="DK176" t="s">
        <v>197</v>
      </c>
      <c r="DL176" t="s">
        <v>197</v>
      </c>
      <c r="DM176" t="s">
        <v>197</v>
      </c>
      <c r="DN176" t="s">
        <v>197</v>
      </c>
      <c r="DO176">
        <v>1500</v>
      </c>
      <c r="DP176" s="29">
        <f>((DO176/1000)*100)/F176</f>
        <v>2.0547945205479454</v>
      </c>
      <c r="DQ176">
        <v>1895</v>
      </c>
      <c r="DR176">
        <v>863</v>
      </c>
      <c r="DS176">
        <v>1.1000000000000001</v>
      </c>
      <c r="DT176">
        <v>1.18</v>
      </c>
      <c r="DU176">
        <v>1.1000000000000001</v>
      </c>
      <c r="DV176">
        <v>1.1000000000000001</v>
      </c>
      <c r="DW176" t="str">
        <f t="shared" si="62"/>
        <v>no</v>
      </c>
      <c r="DX176" t="str">
        <f t="shared" si="73"/>
        <v>no</v>
      </c>
      <c r="DY176" t="str">
        <f>IF(OR(DV176&gt;M176*2.9, DV176 &gt; 3.9, FD176="yes"), "3", IF(DV176&gt;M176*1.9, "2", IF(OR(DV176&gt;M176*1.4, DV176&gt;(M176+0.2)), "1", "no")))</f>
        <v>1</v>
      </c>
      <c r="DZ176" t="s">
        <v>181</v>
      </c>
      <c r="EA176" t="s">
        <v>197</v>
      </c>
      <c r="EB176" s="26" t="s">
        <v>184</v>
      </c>
      <c r="EC176" s="26">
        <v>1000</v>
      </c>
      <c r="ED176" s="26" t="s">
        <v>198</v>
      </c>
      <c r="EE176" s="26" t="s">
        <v>197</v>
      </c>
      <c r="EF176" s="26" t="s">
        <v>197</v>
      </c>
      <c r="EG176" s="26" t="s">
        <v>197</v>
      </c>
      <c r="EH176" s="26" t="s">
        <v>197</v>
      </c>
      <c r="EI176" s="26" t="s">
        <v>197</v>
      </c>
      <c r="EJ176" s="26" t="s">
        <v>197</v>
      </c>
      <c r="EK176" s="26" t="s">
        <v>197</v>
      </c>
      <c r="EL176" s="26" t="s">
        <v>197</v>
      </c>
      <c r="EM176" s="26" t="s">
        <v>197</v>
      </c>
      <c r="EN176" s="26" t="s">
        <v>197</v>
      </c>
      <c r="EO176" s="26" t="s">
        <v>197</v>
      </c>
      <c r="EP176" s="26" t="s">
        <v>197</v>
      </c>
      <c r="EQ176" s="26" t="s">
        <v>197</v>
      </c>
      <c r="ER176" s="26" t="s">
        <v>197</v>
      </c>
      <c r="ES176" s="30" t="e">
        <f t="shared" si="75"/>
        <v>#DIV/0!</v>
      </c>
      <c r="ET176" s="30" t="e">
        <f t="shared" si="64"/>
        <v>#DIV/0!</v>
      </c>
      <c r="EU176" s="30" t="e">
        <f t="shared" si="65"/>
        <v>#DIV/0!</v>
      </c>
      <c r="EV176" s="30" t="s">
        <v>181</v>
      </c>
      <c r="EW176" t="s">
        <v>197</v>
      </c>
      <c r="EX176" s="26" t="s">
        <v>197</v>
      </c>
      <c r="EY176" s="38" t="s">
        <v>197</v>
      </c>
      <c r="EZ176" s="30" t="s">
        <v>181</v>
      </c>
      <c r="FA176" s="30" t="s">
        <v>181</v>
      </c>
      <c r="FB176" s="44">
        <v>2</v>
      </c>
      <c r="FC176" s="30" t="s">
        <v>181</v>
      </c>
      <c r="FD176" s="30" t="s">
        <v>181</v>
      </c>
      <c r="FE176" s="30" t="s">
        <v>866</v>
      </c>
      <c r="FF176">
        <v>3</v>
      </c>
      <c r="FG176" s="30" t="s">
        <v>181</v>
      </c>
      <c r="FH176" s="38" t="s">
        <v>197</v>
      </c>
      <c r="FI176" s="38" t="s">
        <v>197</v>
      </c>
      <c r="FJ176" s="38" t="s">
        <v>181</v>
      </c>
      <c r="FK176" s="38" t="s">
        <v>181</v>
      </c>
      <c r="FL176" s="38" t="s">
        <v>181</v>
      </c>
      <c r="FM176" s="38" t="s">
        <v>181</v>
      </c>
      <c r="FN176" s="38" t="s">
        <v>181</v>
      </c>
      <c r="FO176" s="38" t="s">
        <v>181</v>
      </c>
      <c r="FP176" s="38" t="s">
        <v>181</v>
      </c>
      <c r="FQ176" s="38" t="s">
        <v>181</v>
      </c>
      <c r="FR176">
        <v>10</v>
      </c>
      <c r="FS176" s="30" t="s">
        <v>199</v>
      </c>
      <c r="FT176" t="s">
        <v>181</v>
      </c>
      <c r="FU176">
        <f t="shared" si="66"/>
        <v>0</v>
      </c>
      <c r="FV176">
        <f t="shared" si="67"/>
        <v>0</v>
      </c>
    </row>
    <row r="177" spans="1:178" ht="15.5" x14ac:dyDescent="0.35">
      <c r="A177" s="48">
        <v>2998</v>
      </c>
      <c r="B177" s="50" t="s">
        <v>867</v>
      </c>
      <c r="C177" s="50" t="s">
        <v>179</v>
      </c>
      <c r="D177" s="28">
        <v>52.361111111111114</v>
      </c>
      <c r="E177" s="28">
        <v>1</v>
      </c>
      <c r="F177">
        <v>70</v>
      </c>
      <c r="G177">
        <v>173</v>
      </c>
      <c r="H177" s="28">
        <f t="shared" si="51"/>
        <v>23.388686558187711</v>
      </c>
      <c r="I177" s="29">
        <f t="shared" si="52"/>
        <v>1.8328056518919322</v>
      </c>
      <c r="J177" s="30">
        <v>3.3</v>
      </c>
      <c r="K177">
        <v>142</v>
      </c>
      <c r="L177" t="s">
        <v>180</v>
      </c>
      <c r="M177" s="29">
        <v>0.82</v>
      </c>
      <c r="N177" s="30">
        <v>0.5</v>
      </c>
      <c r="O177" s="29">
        <v>1.18</v>
      </c>
      <c r="P177">
        <f t="shared" si="53"/>
        <v>1</v>
      </c>
      <c r="Q177">
        <f t="shared" si="53"/>
        <v>1</v>
      </c>
      <c r="R177">
        <f t="shared" si="53"/>
        <v>1.18</v>
      </c>
      <c r="S177" s="31">
        <f t="shared" si="72"/>
        <v>8</v>
      </c>
      <c r="T177" t="s">
        <v>184</v>
      </c>
      <c r="U177" t="s">
        <v>181</v>
      </c>
      <c r="V177" t="s">
        <v>182</v>
      </c>
      <c r="W177" t="s">
        <v>181</v>
      </c>
      <c r="X177" t="s">
        <v>181</v>
      </c>
      <c r="Y177" t="s">
        <v>183</v>
      </c>
      <c r="Z177" t="s">
        <v>181</v>
      </c>
      <c r="AA177" t="s">
        <v>181</v>
      </c>
      <c r="AB177" t="s">
        <v>181</v>
      </c>
      <c r="AC177">
        <v>0</v>
      </c>
      <c r="AD177" s="27">
        <v>43262</v>
      </c>
      <c r="AE177">
        <v>336</v>
      </c>
      <c r="AG177">
        <v>1</v>
      </c>
      <c r="AH177" s="27">
        <v>42965</v>
      </c>
      <c r="AI177" s="33">
        <v>39</v>
      </c>
      <c r="AJ177" t="s">
        <v>758</v>
      </c>
      <c r="AK177" t="s">
        <v>868</v>
      </c>
      <c r="AL177" t="s">
        <v>184</v>
      </c>
      <c r="AM177" t="s">
        <v>184</v>
      </c>
      <c r="AN177" t="s">
        <v>181</v>
      </c>
      <c r="AO177" t="s">
        <v>181</v>
      </c>
      <c r="AP177" t="s">
        <v>184</v>
      </c>
      <c r="AQ177" t="s">
        <v>181</v>
      </c>
      <c r="AR177" t="s">
        <v>181</v>
      </c>
      <c r="AS177" t="s">
        <v>181</v>
      </c>
      <c r="AT177" t="s">
        <v>181</v>
      </c>
      <c r="AU177" t="s">
        <v>181</v>
      </c>
      <c r="AV177" t="s">
        <v>181</v>
      </c>
      <c r="AW177" s="27">
        <v>23917</v>
      </c>
      <c r="AX177" s="28">
        <v>52.044444444444444</v>
      </c>
      <c r="AY177" s="28" t="s">
        <v>185</v>
      </c>
      <c r="AZ177" s="28" t="s">
        <v>186</v>
      </c>
      <c r="BA177" t="s">
        <v>178</v>
      </c>
      <c r="BB177" s="28" t="s">
        <v>187</v>
      </c>
      <c r="BC177" t="s">
        <v>201</v>
      </c>
      <c r="BD177" s="28" t="s">
        <v>188</v>
      </c>
      <c r="BE177" s="28" t="s">
        <v>202</v>
      </c>
      <c r="BF177" t="s">
        <v>190</v>
      </c>
      <c r="BG177" s="28" t="s">
        <v>184</v>
      </c>
      <c r="BH177" s="28" t="s">
        <v>180</v>
      </c>
      <c r="BI177">
        <v>55</v>
      </c>
      <c r="BJ177">
        <v>155</v>
      </c>
      <c r="BK177" s="28">
        <f t="shared" si="54"/>
        <v>22.892819979188346</v>
      </c>
      <c r="BL177" s="29">
        <f t="shared" si="55"/>
        <v>1.5276045662152418</v>
      </c>
      <c r="BM177">
        <v>146</v>
      </c>
      <c r="BN177" s="29">
        <v>0.69</v>
      </c>
      <c r="BO177">
        <v>1</v>
      </c>
      <c r="BP177" t="s">
        <v>184</v>
      </c>
      <c r="BQ177">
        <v>45</v>
      </c>
      <c r="BR177" t="s">
        <v>184</v>
      </c>
      <c r="BS177" t="s">
        <v>191</v>
      </c>
      <c r="BT177" s="33">
        <v>0</v>
      </c>
      <c r="BU177" s="33">
        <v>3</v>
      </c>
      <c r="BV177" s="33" t="s">
        <v>203</v>
      </c>
      <c r="BW177" s="33">
        <v>1</v>
      </c>
      <c r="BX177">
        <v>0</v>
      </c>
      <c r="BY177" t="s">
        <v>869</v>
      </c>
      <c r="BZ177" t="s">
        <v>181</v>
      </c>
      <c r="CA177" t="s">
        <v>205</v>
      </c>
      <c r="CB177">
        <v>0</v>
      </c>
      <c r="CC177">
        <v>0</v>
      </c>
      <c r="CD177">
        <f t="shared" si="56"/>
        <v>416</v>
      </c>
      <c r="CE177">
        <f>SUM((IF(D177&lt;40.1,0,(IF(D177&gt;60,3,1)))),(IF(S177&lt;15.1,0,IF(15&lt;S177&lt;25.1,6,IF(25&lt;S177&lt;35.1,11,16)))),(IF(E177=1,0,5)),(IF(CQ177&lt;601,0,1)),(IF(AX177&lt;40.1,0,(IF(AX177&gt;60,2,1)))))</f>
        <v>2</v>
      </c>
      <c r="CF177">
        <f>(IF(AX177&gt;70,3,0))+(IF(10&lt;AX177&lt;20,-2,0))+(IF(BD177="Cerebrovascular",2,0))+(IF(BN177&gt;1.5,2,0))+(IF(CQ177&lt;360,-3,0))+(IF(D177&gt;70,4,0))+(IF(H177&gt;35,2,0))+(IF(E177=2,9,0))+(IF(E177=3,14,0))+(IF(T177="yes",2,0))+(IF(J177&lt;2,2,0))+(IF(U177="yes",3,0))+(IF(V177="hospital",3,0))+(IF(V177="ICU",6,0))+(IF(S177&gt;29,4,0))+(IF(W177="yes",9,0))+(IF(X177="yes",2,0))+(IF(AA177="yes",5,0))+(IF(AB177="yes",6,0))+(IF(Z177="yes",3,0))</f>
        <v>4</v>
      </c>
      <c r="CG177" s="29">
        <f>EXP((IF(39&lt;AX177&lt;50,0.154,0))+(IF(49&lt;AX177&lt;60,0.274,0))+(IF(59&lt;AX177&lt;70,0.424,0))+(IF(AX177&gt;69,0.501,0))+(IF(BD177="anoxia",0.079,0))+(IF(BD177="Cerebrovascular",0.145,0))+(IF(BD177="other",0.184,0))+(IF(BB177="African",0.176,0))+(IF(BB177="Other",0.126,0))+(IF(AY177="DCD",0.411,0))+(IF(AZ177="other",0.422,0))+(0.066*((170-BJ177)/10)+(IF(BE177="regional",0.105,0.244))+(0.01*(CQ177/60))))</f>
        <v>1.7908075559061338</v>
      </c>
      <c r="CH177">
        <v>50</v>
      </c>
      <c r="CI177">
        <v>15</v>
      </c>
      <c r="CJ177" t="s">
        <v>197</v>
      </c>
      <c r="CK177" t="s">
        <v>197</v>
      </c>
      <c r="CL177" t="s">
        <v>197</v>
      </c>
      <c r="CM177" t="s">
        <v>197</v>
      </c>
      <c r="CN177">
        <v>31</v>
      </c>
      <c r="CO177" t="s">
        <v>196</v>
      </c>
      <c r="CP177">
        <v>36</v>
      </c>
      <c r="CQ177" s="28">
        <v>568</v>
      </c>
      <c r="CR177">
        <f t="shared" si="57"/>
        <v>31</v>
      </c>
      <c r="CS177">
        <f t="shared" si="58"/>
        <v>81</v>
      </c>
      <c r="CT177">
        <f t="shared" si="74"/>
        <v>599</v>
      </c>
      <c r="CU177">
        <v>750</v>
      </c>
      <c r="CV177">
        <v>900</v>
      </c>
      <c r="CW177">
        <v>11000</v>
      </c>
      <c r="CX177">
        <v>1700</v>
      </c>
      <c r="CY177">
        <v>335</v>
      </c>
      <c r="CZ177" s="26">
        <v>1.7</v>
      </c>
      <c r="DA177" s="26">
        <v>18</v>
      </c>
      <c r="DB177" s="26">
        <v>77</v>
      </c>
      <c r="DC177" s="26">
        <v>70</v>
      </c>
      <c r="DD177" s="28">
        <f t="shared" si="60"/>
        <v>9.0909090909090935</v>
      </c>
      <c r="DF177" t="str">
        <f t="shared" si="61"/>
        <v>no</v>
      </c>
      <c r="DG177" t="s">
        <v>870</v>
      </c>
      <c r="DH177" t="s">
        <v>197</v>
      </c>
      <c r="DI177" t="s">
        <v>197</v>
      </c>
      <c r="DJ177" t="s">
        <v>197</v>
      </c>
      <c r="DK177" t="s">
        <v>197</v>
      </c>
      <c r="DL177" t="s">
        <v>197</v>
      </c>
      <c r="DM177" t="s">
        <v>197</v>
      </c>
      <c r="DN177" t="s">
        <v>197</v>
      </c>
      <c r="DO177">
        <v>1480</v>
      </c>
      <c r="DP177" s="29">
        <f>((DO177/1000)*100)/F177</f>
        <v>2.1142857142857143</v>
      </c>
      <c r="DQ177">
        <v>538</v>
      </c>
      <c r="DR177">
        <v>448</v>
      </c>
      <c r="DS177">
        <v>15</v>
      </c>
      <c r="DT177">
        <v>1.1299999999999999</v>
      </c>
      <c r="DU177">
        <v>0.95</v>
      </c>
      <c r="DV177">
        <v>1</v>
      </c>
      <c r="DW177" t="str">
        <f t="shared" si="62"/>
        <v>yes</v>
      </c>
      <c r="DX177" s="26" t="s">
        <v>192</v>
      </c>
      <c r="DY177" t="str">
        <f>IF(OR(DV177&gt;M177*2.9, DV177 &gt; 3.9, FD177="yes"), "3", IF(DV177&gt;M177*1.9, "2", IF(OR(DV177&gt;M177*1.4, DV177&gt;(M177+0.2)), "1", "no")))</f>
        <v>no</v>
      </c>
      <c r="DZ177" t="s">
        <v>181</v>
      </c>
      <c r="EA177" t="s">
        <v>197</v>
      </c>
      <c r="EB177" s="26" t="s">
        <v>184</v>
      </c>
      <c r="EC177" s="26">
        <v>500</v>
      </c>
      <c r="ED177" s="26" t="s">
        <v>198</v>
      </c>
      <c r="EE177" s="26" t="s">
        <v>197</v>
      </c>
      <c r="EF177" s="26" t="s">
        <v>197</v>
      </c>
      <c r="EG177" s="26" t="s">
        <v>197</v>
      </c>
      <c r="EH177" s="26" t="s">
        <v>197</v>
      </c>
      <c r="EI177" s="26" t="s">
        <v>197</v>
      </c>
      <c r="EJ177" s="26" t="s">
        <v>197</v>
      </c>
      <c r="EK177" s="26" t="s">
        <v>197</v>
      </c>
      <c r="EL177" s="26" t="s">
        <v>197</v>
      </c>
      <c r="EM177" s="26" t="s">
        <v>197</v>
      </c>
      <c r="EN177" s="26" t="s">
        <v>197</v>
      </c>
      <c r="EO177" s="26" t="s">
        <v>197</v>
      </c>
      <c r="EP177" s="26" t="s">
        <v>197</v>
      </c>
      <c r="EQ177" s="26" t="s">
        <v>197</v>
      </c>
      <c r="ER177" s="26" t="s">
        <v>197</v>
      </c>
      <c r="ES177" s="30" t="e">
        <f t="shared" si="75"/>
        <v>#DIV/0!</v>
      </c>
      <c r="ET177" s="30" t="e">
        <f t="shared" si="64"/>
        <v>#DIV/0!</v>
      </c>
      <c r="EU177" s="30" t="e">
        <f t="shared" si="65"/>
        <v>#DIV/0!</v>
      </c>
      <c r="EV177" s="30" t="s">
        <v>184</v>
      </c>
      <c r="EW177">
        <v>1</v>
      </c>
      <c r="EX177" s="26" t="s">
        <v>184</v>
      </c>
      <c r="EY177" s="38" t="s">
        <v>181</v>
      </c>
      <c r="EZ177" s="30" t="s">
        <v>184</v>
      </c>
      <c r="FA177" s="30" t="s">
        <v>184</v>
      </c>
      <c r="FB177" s="44" t="s">
        <v>217</v>
      </c>
      <c r="FC177" s="30" t="s">
        <v>181</v>
      </c>
      <c r="FD177" s="30" t="s">
        <v>181</v>
      </c>
      <c r="FE177" s="30" t="s">
        <v>871</v>
      </c>
      <c r="FF177">
        <v>3</v>
      </c>
      <c r="FG177" s="30" t="s">
        <v>181</v>
      </c>
      <c r="FH177" s="38" t="s">
        <v>197</v>
      </c>
      <c r="FI177" s="38" t="s">
        <v>197</v>
      </c>
      <c r="FJ177" s="38" t="s">
        <v>181</v>
      </c>
      <c r="FK177" s="38" t="s">
        <v>181</v>
      </c>
      <c r="FL177" s="38" t="s">
        <v>181</v>
      </c>
      <c r="FM177" s="38" t="s">
        <v>181</v>
      </c>
      <c r="FN177" s="38" t="s">
        <v>181</v>
      </c>
      <c r="FO177" s="38" t="s">
        <v>181</v>
      </c>
      <c r="FP177" s="38" t="s">
        <v>181</v>
      </c>
      <c r="FQ177" s="38" t="s">
        <v>181</v>
      </c>
      <c r="FR177">
        <v>116</v>
      </c>
      <c r="FS177" s="30" t="s">
        <v>219</v>
      </c>
      <c r="FT177" s="30" t="s">
        <v>181</v>
      </c>
      <c r="FU177">
        <f t="shared" si="66"/>
        <v>1</v>
      </c>
      <c r="FV177">
        <f t="shared" si="67"/>
        <v>1</v>
      </c>
    </row>
    <row r="178" spans="1:178" ht="15.5" x14ac:dyDescent="0.35">
      <c r="A178" s="48">
        <v>2999</v>
      </c>
      <c r="B178" s="50" t="s">
        <v>178</v>
      </c>
      <c r="C178" s="50" t="s">
        <v>179</v>
      </c>
      <c r="D178" s="28">
        <v>58.141666666666666</v>
      </c>
      <c r="E178" s="28">
        <v>1</v>
      </c>
      <c r="F178">
        <v>75</v>
      </c>
      <c r="G178">
        <v>160</v>
      </c>
      <c r="H178" s="28">
        <f t="shared" si="51"/>
        <v>29.296875</v>
      </c>
      <c r="I178" s="29">
        <f t="shared" si="52"/>
        <v>1.7834229375188384</v>
      </c>
      <c r="J178" s="30">
        <v>3.4</v>
      </c>
      <c r="K178">
        <v>142</v>
      </c>
      <c r="L178" t="s">
        <v>180</v>
      </c>
      <c r="M178" s="29">
        <v>0.8</v>
      </c>
      <c r="N178" s="30">
        <v>1.5</v>
      </c>
      <c r="O178" s="29">
        <v>1.97</v>
      </c>
      <c r="P178">
        <f t="shared" si="53"/>
        <v>1</v>
      </c>
      <c r="Q178">
        <f t="shared" si="53"/>
        <v>1.5</v>
      </c>
      <c r="R178">
        <f t="shared" si="53"/>
        <v>1.97</v>
      </c>
      <c r="S178" s="31">
        <f t="shared" si="72"/>
        <v>16</v>
      </c>
      <c r="T178" t="s">
        <v>181</v>
      </c>
      <c r="U178" t="s">
        <v>181</v>
      </c>
      <c r="V178" t="s">
        <v>182</v>
      </c>
      <c r="W178" t="s">
        <v>181</v>
      </c>
      <c r="X178" t="s">
        <v>181</v>
      </c>
      <c r="Y178" t="s">
        <v>183</v>
      </c>
      <c r="Z178" t="s">
        <v>181</v>
      </c>
      <c r="AA178" t="s">
        <v>184</v>
      </c>
      <c r="AB178" t="s">
        <v>181</v>
      </c>
      <c r="AC178">
        <v>0</v>
      </c>
      <c r="AD178" s="27">
        <v>43263</v>
      </c>
      <c r="AE178">
        <v>334</v>
      </c>
      <c r="AG178">
        <v>0</v>
      </c>
      <c r="AH178" s="27">
        <v>43263</v>
      </c>
      <c r="AI178" s="33">
        <v>334</v>
      </c>
      <c r="AK178" t="s">
        <v>233</v>
      </c>
      <c r="AL178" t="s">
        <v>184</v>
      </c>
      <c r="AM178" t="s">
        <v>184</v>
      </c>
      <c r="AN178" t="s">
        <v>181</v>
      </c>
      <c r="AO178" t="s">
        <v>181</v>
      </c>
      <c r="AP178" t="s">
        <v>181</v>
      </c>
      <c r="AQ178" t="s">
        <v>181</v>
      </c>
      <c r="AR178" t="s">
        <v>181</v>
      </c>
      <c r="AS178" t="s">
        <v>181</v>
      </c>
      <c r="AT178" t="s">
        <v>181</v>
      </c>
      <c r="AU178" t="s">
        <v>181</v>
      </c>
      <c r="AV178" t="s">
        <v>181</v>
      </c>
      <c r="AW178" s="27">
        <v>17885</v>
      </c>
      <c r="AX178" s="28">
        <v>68.569444444444443</v>
      </c>
      <c r="AY178" s="28" t="s">
        <v>185</v>
      </c>
      <c r="AZ178" s="28" t="s">
        <v>186</v>
      </c>
      <c r="BA178" t="s">
        <v>200</v>
      </c>
      <c r="BB178" s="28" t="s">
        <v>187</v>
      </c>
      <c r="BC178" s="28" t="s">
        <v>179</v>
      </c>
      <c r="BD178" s="28" t="s">
        <v>188</v>
      </c>
      <c r="BE178" s="28" t="s">
        <v>189</v>
      </c>
      <c r="BF178" t="s">
        <v>190</v>
      </c>
      <c r="BG178" s="28" t="s">
        <v>181</v>
      </c>
      <c r="BH178" s="28" t="s">
        <v>190</v>
      </c>
      <c r="BI178">
        <v>58</v>
      </c>
      <c r="BJ178">
        <v>160</v>
      </c>
      <c r="BK178" s="28">
        <f t="shared" si="54"/>
        <v>22.65625</v>
      </c>
      <c r="BL178" s="29">
        <f t="shared" si="55"/>
        <v>1.5988591561979177</v>
      </c>
      <c r="BM178">
        <v>134</v>
      </c>
      <c r="BN178" s="29">
        <v>0.83</v>
      </c>
      <c r="BO178">
        <v>2</v>
      </c>
      <c r="BP178" t="s">
        <v>181</v>
      </c>
      <c r="BQ178">
        <v>0</v>
      </c>
      <c r="BR178" t="s">
        <v>184</v>
      </c>
      <c r="BS178" t="s">
        <v>191</v>
      </c>
      <c r="BT178" s="33">
        <v>0</v>
      </c>
      <c r="BU178" s="33">
        <v>1</v>
      </c>
      <c r="BV178" s="33" t="s">
        <v>192</v>
      </c>
      <c r="BW178" s="33">
        <v>8</v>
      </c>
      <c r="BX178">
        <v>0</v>
      </c>
      <c r="BY178" t="s">
        <v>872</v>
      </c>
      <c r="BZ178" t="s">
        <v>873</v>
      </c>
      <c r="CA178" t="s">
        <v>874</v>
      </c>
      <c r="CB178">
        <v>0</v>
      </c>
      <c r="CC178">
        <v>0</v>
      </c>
      <c r="CD178">
        <f t="shared" si="56"/>
        <v>1097</v>
      </c>
      <c r="CE178">
        <f>SUM((IF(D178&lt;40.1,0,(IF(D178&gt;60,3,1)))),(IF(S178&lt;15.1,0,IF(15&lt;S178&lt;25.1,6,IF(25&lt;S178&lt;35.1,11,16)))),(IF(E178=1,0,5)),(IF(CQ178&lt;601,0,1)),(IF(AX178&lt;40.1,0,(IF(AX178&gt;60,2,1)))))</f>
        <v>19</v>
      </c>
      <c r="CF178">
        <f>(IF(AX178&gt;70,3,0))+(IF(10&lt;AX178&lt;20,-2,0))+(IF(BD178="Cerebrovascular",2,0))+(IF(BN178&gt;1.5,2,0))+(IF(CQ178&lt;360,-3,0))+(IF(D178&gt;70,4,0))+(IF(H178&gt;35,2,0))+(IF(E178=2,9,0))+(IF(E178=3,14,0))+(IF(T178="yes",2,0))+(IF(J178&lt;2,2,0))+(IF(U178="yes",3,0))+(IF(V178="hospital",3,0))+(IF(V178="ICU",6,0))+(IF(S178&gt;29,4,0))+(IF(W178="yes",9,0))+(IF(X178="yes",2,0))+(IF(AA178="yes",5,0))+(IF(AB178="yes",6,0))+(IF(Z178="yes",3,0))</f>
        <v>7</v>
      </c>
      <c r="CG178" s="29">
        <f>EXP((IF(39&lt;AX178&lt;50,0.154,0))+(IF(49&lt;AX178&lt;60,0.274,0))+(IF(59&lt;AX178&lt;70,0.424,0))+(IF(AX178&gt;69,0.501,0))+(IF(BD178="anoxia",0.079,0))+(IF(BD178="Cerebrovascular",0.145,0))+(IF(BD178="other",0.184,0))+(IF(BB178="African",0.176,0))+(IF(BB178="Other",0.126,0))+(IF(AY178="DCD",0.411,0))+(IF(AZ178="other",0.422,0))+(0.066*((170-BJ178)/10)+(IF(BE178="regional",0.105,0.244))+(0.01*(CQ178/60))))</f>
        <v>1.4688796979516008</v>
      </c>
      <c r="CH178">
        <v>39</v>
      </c>
      <c r="CI178">
        <v>15</v>
      </c>
      <c r="CJ178" t="s">
        <v>197</v>
      </c>
      <c r="CK178" t="s">
        <v>197</v>
      </c>
      <c r="CL178" t="s">
        <v>197</v>
      </c>
      <c r="CM178" t="s">
        <v>197</v>
      </c>
      <c r="CN178">
        <v>20</v>
      </c>
      <c r="CO178" t="s">
        <v>196</v>
      </c>
      <c r="CP178">
        <v>25</v>
      </c>
      <c r="CQ178" s="28">
        <v>411</v>
      </c>
      <c r="CR178">
        <f t="shared" si="57"/>
        <v>20</v>
      </c>
      <c r="CS178">
        <f t="shared" si="58"/>
        <v>59</v>
      </c>
      <c r="CT178">
        <f t="shared" si="74"/>
        <v>431</v>
      </c>
      <c r="CU178">
        <v>3000</v>
      </c>
      <c r="CV178">
        <v>4000</v>
      </c>
      <c r="CW178">
        <v>6500</v>
      </c>
      <c r="CX178">
        <v>750</v>
      </c>
      <c r="CY178">
        <v>300</v>
      </c>
      <c r="CZ178" s="26">
        <v>1.8</v>
      </c>
      <c r="DA178" s="26">
        <v>9</v>
      </c>
      <c r="DB178" s="26">
        <v>61</v>
      </c>
      <c r="DC178" s="26">
        <v>72</v>
      </c>
      <c r="DD178" s="28">
        <f t="shared" si="60"/>
        <v>-18.032786885245898</v>
      </c>
      <c r="DE178" s="26"/>
      <c r="DF178" t="str">
        <f t="shared" si="61"/>
        <v>no</v>
      </c>
      <c r="DG178" t="s">
        <v>875</v>
      </c>
      <c r="DH178" t="s">
        <v>197</v>
      </c>
      <c r="DI178" t="s">
        <v>197</v>
      </c>
      <c r="DJ178" t="s">
        <v>197</v>
      </c>
      <c r="DK178" t="s">
        <v>197</v>
      </c>
      <c r="DL178" t="s">
        <v>197</v>
      </c>
      <c r="DM178" t="s">
        <v>197</v>
      </c>
      <c r="DN178" t="s">
        <v>197</v>
      </c>
      <c r="DO178">
        <v>1440</v>
      </c>
      <c r="DP178" s="29">
        <f>((DO178/1000)*100)/F178</f>
        <v>1.92</v>
      </c>
      <c r="DQ178">
        <v>1881</v>
      </c>
      <c r="DR178">
        <v>1925</v>
      </c>
      <c r="DS178">
        <v>7.5</v>
      </c>
      <c r="DT178">
        <v>0.97</v>
      </c>
      <c r="DU178">
        <v>1.63</v>
      </c>
      <c r="DV178">
        <v>2.0499999999999998</v>
      </c>
      <c r="DW178" t="str">
        <f t="shared" si="62"/>
        <v>no</v>
      </c>
      <c r="DX178" t="str">
        <f>IF(OR(DQ178&gt;1999,DR178&gt;1999),IF(OR(DQ178&gt;2999,DR178&gt;2999),IF(OR(DS178&gt;9.9,DT178&gt;1.6),"severe","moderate"),"mild"),"no")</f>
        <v>no</v>
      </c>
      <c r="DY178" t="str">
        <f>IF(OR(DV178&gt;M178*2.9, DV178 &gt; 3.9, FD178="yes"), "3", IF(DV178&gt;M178*1.9, "2", IF(OR(DV178&gt;M178*1.4, DV178&gt;(M178+0.2)), "1", "no")))</f>
        <v>2</v>
      </c>
      <c r="DZ178" t="s">
        <v>181</v>
      </c>
      <c r="EA178" t="s">
        <v>197</v>
      </c>
      <c r="EB178" t="s">
        <v>184</v>
      </c>
      <c r="EC178">
        <v>1000</v>
      </c>
      <c r="ED178" t="s">
        <v>198</v>
      </c>
      <c r="EE178" s="26" t="s">
        <v>197</v>
      </c>
      <c r="EF178" s="26" t="s">
        <v>197</v>
      </c>
      <c r="EG178" s="26" t="s">
        <v>197</v>
      </c>
      <c r="EH178" s="26" t="s">
        <v>197</v>
      </c>
      <c r="EI178" s="26" t="s">
        <v>197</v>
      </c>
      <c r="EJ178" s="26" t="s">
        <v>197</v>
      </c>
      <c r="EK178" s="26" t="s">
        <v>197</v>
      </c>
      <c r="EL178" s="26" t="s">
        <v>197</v>
      </c>
      <c r="EM178" s="26" t="s">
        <v>197</v>
      </c>
      <c r="EN178" s="26" t="s">
        <v>197</v>
      </c>
      <c r="EO178" s="26" t="s">
        <v>197</v>
      </c>
      <c r="EP178" s="26" t="s">
        <v>197</v>
      </c>
      <c r="EQ178" s="26" t="s">
        <v>197</v>
      </c>
      <c r="ER178" s="26" t="s">
        <v>197</v>
      </c>
      <c r="ES178" s="30" t="e">
        <f t="shared" si="75"/>
        <v>#DIV/0!</v>
      </c>
      <c r="ET178" s="30" t="e">
        <f t="shared" si="64"/>
        <v>#DIV/0!</v>
      </c>
      <c r="EU178" s="30" t="e">
        <f t="shared" si="65"/>
        <v>#DIV/0!</v>
      </c>
      <c r="EV178" s="30" t="s">
        <v>181</v>
      </c>
      <c r="EW178" t="s">
        <v>197</v>
      </c>
      <c r="EX178" t="s">
        <v>197</v>
      </c>
      <c r="EY178" s="38" t="s">
        <v>197</v>
      </c>
      <c r="EZ178" s="30" t="s">
        <v>181</v>
      </c>
      <c r="FA178" s="30" t="s">
        <v>181</v>
      </c>
      <c r="FB178" s="34">
        <v>2</v>
      </c>
      <c r="FC178" s="30" t="s">
        <v>184</v>
      </c>
      <c r="FD178" s="30" t="s">
        <v>181</v>
      </c>
      <c r="FE178" s="30" t="s">
        <v>181</v>
      </c>
      <c r="FF178">
        <v>4</v>
      </c>
      <c r="FG178" s="30" t="s">
        <v>181</v>
      </c>
      <c r="FH178" s="38" t="s">
        <v>197</v>
      </c>
      <c r="FI178" s="38" t="s">
        <v>197</v>
      </c>
      <c r="FJ178" s="38" t="s">
        <v>181</v>
      </c>
      <c r="FK178" s="38" t="s">
        <v>181</v>
      </c>
      <c r="FL178" s="38" t="s">
        <v>181</v>
      </c>
      <c r="FM178" s="38" t="s">
        <v>181</v>
      </c>
      <c r="FN178" s="38" t="s">
        <v>181</v>
      </c>
      <c r="FO178" s="38" t="s">
        <v>181</v>
      </c>
      <c r="FP178" s="38" t="s">
        <v>181</v>
      </c>
      <c r="FQ178" s="38" t="s">
        <v>181</v>
      </c>
      <c r="FR178">
        <v>14</v>
      </c>
      <c r="FS178" s="30" t="s">
        <v>199</v>
      </c>
      <c r="FT178" t="s">
        <v>184</v>
      </c>
      <c r="FU178">
        <f t="shared" si="66"/>
        <v>0</v>
      </c>
      <c r="FV178">
        <f t="shared" si="67"/>
        <v>1</v>
      </c>
    </row>
    <row r="179" spans="1:178" ht="15.5" x14ac:dyDescent="0.35">
      <c r="A179" s="48">
        <v>3000</v>
      </c>
      <c r="B179" s="50" t="s">
        <v>200</v>
      </c>
      <c r="C179" t="s">
        <v>201</v>
      </c>
      <c r="D179" s="28">
        <v>55.19166666666667</v>
      </c>
      <c r="E179" s="28">
        <v>1</v>
      </c>
      <c r="F179">
        <v>66</v>
      </c>
      <c r="G179">
        <v>166</v>
      </c>
      <c r="H179" s="28">
        <f t="shared" si="51"/>
        <v>23.951226593119465</v>
      </c>
      <c r="I179" s="29">
        <f t="shared" si="52"/>
        <v>1.7348057785562776</v>
      </c>
      <c r="J179" s="30">
        <v>3.1</v>
      </c>
      <c r="K179">
        <v>130</v>
      </c>
      <c r="L179" t="s">
        <v>180</v>
      </c>
      <c r="M179" s="29">
        <v>0.98</v>
      </c>
      <c r="N179" s="30">
        <v>16.600000000000001</v>
      </c>
      <c r="O179" s="29">
        <v>3.1</v>
      </c>
      <c r="P179">
        <f t="shared" si="53"/>
        <v>1</v>
      </c>
      <c r="Q179">
        <f t="shared" si="53"/>
        <v>16.600000000000001</v>
      </c>
      <c r="R179">
        <f t="shared" si="53"/>
        <v>3.1</v>
      </c>
      <c r="S179" s="31">
        <f t="shared" si="72"/>
        <v>30</v>
      </c>
      <c r="T179" t="s">
        <v>184</v>
      </c>
      <c r="U179" t="s">
        <v>181</v>
      </c>
      <c r="V179" t="s">
        <v>182</v>
      </c>
      <c r="W179" t="s">
        <v>181</v>
      </c>
      <c r="X179" t="s">
        <v>184</v>
      </c>
      <c r="Y179" t="s">
        <v>183</v>
      </c>
      <c r="Z179" t="s">
        <v>184</v>
      </c>
      <c r="AA179" t="s">
        <v>181</v>
      </c>
      <c r="AB179" t="s">
        <v>181</v>
      </c>
      <c r="AC179">
        <v>0</v>
      </c>
      <c r="AD179" s="27">
        <v>43229</v>
      </c>
      <c r="AE179">
        <v>296</v>
      </c>
      <c r="AG179">
        <v>0</v>
      </c>
      <c r="AH179" s="27">
        <v>43229</v>
      </c>
      <c r="AI179" s="33">
        <v>296</v>
      </c>
      <c r="AK179" t="s">
        <v>876</v>
      </c>
      <c r="AL179" t="s">
        <v>181</v>
      </c>
      <c r="AM179" t="s">
        <v>184</v>
      </c>
      <c r="AN179" t="s">
        <v>184</v>
      </c>
      <c r="AO179" t="s">
        <v>184</v>
      </c>
      <c r="AP179" t="s">
        <v>184</v>
      </c>
      <c r="AQ179" t="s">
        <v>181</v>
      </c>
      <c r="AR179" t="s">
        <v>181</v>
      </c>
      <c r="AS179" t="s">
        <v>181</v>
      </c>
      <c r="AT179" t="s">
        <v>181</v>
      </c>
      <c r="AU179" t="s">
        <v>181</v>
      </c>
      <c r="AV179" t="s">
        <v>181</v>
      </c>
      <c r="AW179" s="27">
        <v>16974</v>
      </c>
      <c r="AX179" s="28">
        <v>71.072222222222223</v>
      </c>
      <c r="AY179" s="28" t="s">
        <v>185</v>
      </c>
      <c r="AZ179" s="28" t="s">
        <v>186</v>
      </c>
      <c r="BA179" t="s">
        <v>178</v>
      </c>
      <c r="BB179" s="28" t="s">
        <v>187</v>
      </c>
      <c r="BC179" t="s">
        <v>201</v>
      </c>
      <c r="BD179" s="28" t="s">
        <v>188</v>
      </c>
      <c r="BE179" s="28" t="s">
        <v>189</v>
      </c>
      <c r="BF179" s="28" t="s">
        <v>180</v>
      </c>
      <c r="BG179" s="28" t="s">
        <v>181</v>
      </c>
      <c r="BH179" s="28" t="s">
        <v>180</v>
      </c>
      <c r="BI179">
        <v>65</v>
      </c>
      <c r="BJ179">
        <v>156</v>
      </c>
      <c r="BK179" s="28">
        <f t="shared" si="54"/>
        <v>26.70940170940171</v>
      </c>
      <c r="BL179" s="29">
        <f t="shared" si="55"/>
        <v>1.6476684812802176</v>
      </c>
      <c r="BM179">
        <v>144</v>
      </c>
      <c r="BN179" s="29">
        <v>0.86</v>
      </c>
      <c r="BO179">
        <v>3</v>
      </c>
      <c r="BP179" t="s">
        <v>184</v>
      </c>
      <c r="BQ179">
        <v>2</v>
      </c>
      <c r="BR179" t="s">
        <v>184</v>
      </c>
      <c r="BS179" t="s">
        <v>191</v>
      </c>
      <c r="BT179" s="33">
        <v>1</v>
      </c>
      <c r="BU179" s="33">
        <v>4</v>
      </c>
      <c r="BV179" s="33" t="s">
        <v>192</v>
      </c>
      <c r="BW179" s="33">
        <v>5</v>
      </c>
      <c r="BX179" s="33">
        <v>0</v>
      </c>
      <c r="BY179" t="s">
        <v>877</v>
      </c>
      <c r="BZ179" t="s">
        <v>181</v>
      </c>
      <c r="CA179" t="s">
        <v>231</v>
      </c>
      <c r="CB179">
        <v>0</v>
      </c>
      <c r="CC179">
        <v>0</v>
      </c>
      <c r="CD179">
        <f t="shared" si="56"/>
        <v>2132</v>
      </c>
      <c r="CE179">
        <f>SUM((IF(D179&lt;40.1,0,(IF(D179&gt;60,3,1)))),(IF(S179&lt;15.1,0,IF(15&lt;S179&lt;25.1,6,IF(25&lt;S179&lt;35.1,11,16)))),(IF(E179=1,0,5)),(IF(CQ179&lt;601,0,1)),(IF(AX179&lt;40.1,0,(IF(AX179&gt;60,2,1)))))</f>
        <v>19</v>
      </c>
      <c r="CF179">
        <f>(IF(AX179&gt;70,3,0))+(IF(10&lt;AX179&lt;20,-2,0))+(IF(BD179="Cerebrovascular",2,0))+(IF(BN179&gt;1.5,2,0))+(IF(CQ179&lt;360,-3,0))+(IF(D179&gt;70,4,0))+(IF(H179&gt;35,2,0))+(IF(E179=2,9,0))+(IF(E179=3,14,0))+(IF(T179="yes",2,0))+(IF(J179&lt;2,2,0))+(IF(U179="yes",3,0))+(IF(V179="hospital",3,0))+(IF(V179="ICU",6,0))+(IF(S179&gt;29,4,0))+(IF(W179="yes",9,0))+(IF(X179="yes",2,0))+(IF(AA179="yes",5,0))+(IF(AB179="yes",6,0))+(IF(Z179="yes",3,0))</f>
        <v>16</v>
      </c>
      <c r="CG179" s="29">
        <f>EXP((IF(39&lt;AX179&lt;50,0.154,0))+(IF(49&lt;AX179&lt;60,0.274,0))+(IF(59&lt;AX179&lt;70,0.424,0))+(IF(AX179&gt;69,0.501,0))+(IF(BD179="anoxia",0.079,0))+(IF(BD179="Cerebrovascular",0.145,0))+(IF(BD179="other",0.184,0))+(IF(BB179="African",0.176,0))+(IF(BB179="Other",0.126,0))+(IF(AY179="DCD",0.411,0))+(IF(AZ179="other",0.422,0))+(0.066*((170-BJ179)/10)+(IF(BE179="regional",0.105,0.244))+(0.01*(CQ179/60))))</f>
        <v>2.4969417091368613</v>
      </c>
      <c r="CH179">
        <v>45</v>
      </c>
      <c r="CI179">
        <v>15</v>
      </c>
      <c r="CJ179" t="s">
        <v>197</v>
      </c>
      <c r="CK179" t="s">
        <v>197</v>
      </c>
      <c r="CL179" t="s">
        <v>197</v>
      </c>
      <c r="CM179" t="s">
        <v>197</v>
      </c>
      <c r="CN179">
        <v>19</v>
      </c>
      <c r="CO179" t="s">
        <v>196</v>
      </c>
      <c r="CP179">
        <v>25</v>
      </c>
      <c r="CQ179" s="28">
        <v>430</v>
      </c>
      <c r="CR179">
        <f t="shared" si="57"/>
        <v>19</v>
      </c>
      <c r="CS179">
        <f t="shared" si="58"/>
        <v>64</v>
      </c>
      <c r="CT179">
        <f t="shared" si="74"/>
        <v>449</v>
      </c>
      <c r="CU179">
        <v>3750</v>
      </c>
      <c r="CV179">
        <v>4000</v>
      </c>
      <c r="CW179">
        <v>6500</v>
      </c>
      <c r="CX179">
        <v>2500</v>
      </c>
      <c r="CY179">
        <v>540</v>
      </c>
      <c r="CZ179" s="26">
        <v>1</v>
      </c>
      <c r="DA179" s="26">
        <v>29</v>
      </c>
      <c r="DB179" s="26">
        <v>61</v>
      </c>
      <c r="DC179" s="26">
        <v>64</v>
      </c>
      <c r="DD179" s="28">
        <f t="shared" si="60"/>
        <v>-4.9180327868852487</v>
      </c>
      <c r="DF179" t="str">
        <f t="shared" si="61"/>
        <v>no</v>
      </c>
      <c r="DG179" t="s">
        <v>878</v>
      </c>
      <c r="DH179" t="s">
        <v>197</v>
      </c>
      <c r="DI179" t="s">
        <v>197</v>
      </c>
      <c r="DJ179" t="s">
        <v>197</v>
      </c>
      <c r="DK179" t="s">
        <v>197</v>
      </c>
      <c r="DL179" t="s">
        <v>197</v>
      </c>
      <c r="DM179" t="s">
        <v>197</v>
      </c>
      <c r="DN179" t="s">
        <v>197</v>
      </c>
      <c r="DO179">
        <v>1440</v>
      </c>
      <c r="DP179" s="29">
        <f>((DO179/1000)*100)/F179</f>
        <v>2.1818181818181817</v>
      </c>
      <c r="DQ179">
        <v>360</v>
      </c>
      <c r="DR179">
        <v>182</v>
      </c>
      <c r="DS179">
        <v>4.4000000000000004</v>
      </c>
      <c r="DT179">
        <v>0.96</v>
      </c>
      <c r="DU179">
        <v>1.48</v>
      </c>
      <c r="DV179">
        <v>1.48</v>
      </c>
      <c r="DW179" t="str">
        <f t="shared" si="62"/>
        <v>no</v>
      </c>
      <c r="DX179" t="str">
        <f>IF(OR(DQ179&gt;1999,DR179&gt;1999),IF(OR(DQ179&gt;2999,DR179&gt;2999),IF(OR(DS179&gt;9.9,DT179&gt;1.6),"severe","moderate"),"mild"),"no")</f>
        <v>no</v>
      </c>
      <c r="DY179" t="str">
        <f>IF(OR(DV179&gt;M179*2.9, DV179 &gt; 3.9, FD179="yes"), "3", IF(DV179&gt;M179*1.9, "2", IF(OR(DV179&gt;M179*1.4, DV179&gt;(M179+0.2)), "1", "no")))</f>
        <v>1</v>
      </c>
      <c r="DZ179" t="s">
        <v>181</v>
      </c>
      <c r="EA179" t="s">
        <v>197</v>
      </c>
      <c r="EB179" t="s">
        <v>184</v>
      </c>
      <c r="EC179">
        <v>1000</v>
      </c>
      <c r="ED179" t="s">
        <v>198</v>
      </c>
      <c r="EE179" s="26" t="s">
        <v>197</v>
      </c>
      <c r="EF179" s="26" t="s">
        <v>197</v>
      </c>
      <c r="EG179" s="26" t="s">
        <v>197</v>
      </c>
      <c r="EH179" s="26" t="s">
        <v>197</v>
      </c>
      <c r="EI179" s="26" t="s">
        <v>197</v>
      </c>
      <c r="EJ179" s="26" t="s">
        <v>197</v>
      </c>
      <c r="EK179" s="26" t="s">
        <v>197</v>
      </c>
      <c r="EL179" s="26" t="s">
        <v>197</v>
      </c>
      <c r="EM179" s="26" t="s">
        <v>197</v>
      </c>
      <c r="EN179" s="26" t="s">
        <v>197</v>
      </c>
      <c r="EO179" s="26" t="s">
        <v>197</v>
      </c>
      <c r="EP179" s="26" t="s">
        <v>197</v>
      </c>
      <c r="EQ179" s="26" t="s">
        <v>197</v>
      </c>
      <c r="ER179" s="26" t="s">
        <v>197</v>
      </c>
      <c r="ES179" s="30" t="e">
        <f t="shared" si="75"/>
        <v>#DIV/0!</v>
      </c>
      <c r="ET179" s="30" t="e">
        <f t="shared" si="64"/>
        <v>#DIV/0!</v>
      </c>
      <c r="EU179" s="30" t="e">
        <f t="shared" si="65"/>
        <v>#DIV/0!</v>
      </c>
      <c r="EV179" s="30" t="s">
        <v>181</v>
      </c>
      <c r="EW179" t="s">
        <v>197</v>
      </c>
      <c r="EX179" t="s">
        <v>197</v>
      </c>
      <c r="EY179" s="38" t="s">
        <v>197</v>
      </c>
      <c r="EZ179" s="30" t="s">
        <v>181</v>
      </c>
      <c r="FA179" s="30" t="s">
        <v>181</v>
      </c>
      <c r="FB179" s="34">
        <v>2</v>
      </c>
      <c r="FC179" s="30" t="s">
        <v>184</v>
      </c>
      <c r="FD179" s="30" t="s">
        <v>181</v>
      </c>
      <c r="FE179" t="s">
        <v>879</v>
      </c>
      <c r="FF179">
        <v>4</v>
      </c>
      <c r="FG179" s="30" t="s">
        <v>181</v>
      </c>
      <c r="FH179" s="38" t="s">
        <v>197</v>
      </c>
      <c r="FI179" s="38" t="s">
        <v>197</v>
      </c>
      <c r="FJ179" s="38" t="s">
        <v>181</v>
      </c>
      <c r="FK179" s="38" t="s">
        <v>181</v>
      </c>
      <c r="FL179" s="38" t="s">
        <v>181</v>
      </c>
      <c r="FM179" s="38" t="s">
        <v>181</v>
      </c>
      <c r="FN179" s="38" t="s">
        <v>181</v>
      </c>
      <c r="FO179" s="38" t="s">
        <v>181</v>
      </c>
      <c r="FP179" s="38" t="s">
        <v>181</v>
      </c>
      <c r="FQ179" s="38" t="s">
        <v>181</v>
      </c>
      <c r="FR179">
        <v>12</v>
      </c>
      <c r="FS179" s="30" t="s">
        <v>219</v>
      </c>
      <c r="FT179" s="30" t="s">
        <v>181</v>
      </c>
      <c r="FU179">
        <f t="shared" si="66"/>
        <v>0</v>
      </c>
      <c r="FV179">
        <f t="shared" si="67"/>
        <v>0</v>
      </c>
    </row>
    <row r="180" spans="1:178" ht="15.5" x14ac:dyDescent="0.35">
      <c r="A180" s="48">
        <v>3001</v>
      </c>
      <c r="B180" s="50" t="s">
        <v>200</v>
      </c>
      <c r="C180" t="s">
        <v>179</v>
      </c>
      <c r="D180" s="28">
        <v>60.163888888888891</v>
      </c>
      <c r="E180" s="28">
        <v>1</v>
      </c>
      <c r="F180">
        <v>80</v>
      </c>
      <c r="G180">
        <v>176</v>
      </c>
      <c r="H180" s="28">
        <f t="shared" si="51"/>
        <v>25.826446280991735</v>
      </c>
      <c r="I180" s="29">
        <f t="shared" si="52"/>
        <v>1.964157240647129</v>
      </c>
      <c r="J180" s="30">
        <v>4.0999999999999996</v>
      </c>
      <c r="K180">
        <v>137</v>
      </c>
      <c r="L180" t="s">
        <v>180</v>
      </c>
      <c r="M180" s="29">
        <v>0.73</v>
      </c>
      <c r="N180" s="30">
        <v>0.7</v>
      </c>
      <c r="O180" s="29">
        <v>1.1100000000000001</v>
      </c>
      <c r="P180">
        <f t="shared" si="53"/>
        <v>1</v>
      </c>
      <c r="Q180">
        <f t="shared" si="53"/>
        <v>1</v>
      </c>
      <c r="R180">
        <f t="shared" si="53"/>
        <v>1.1100000000000001</v>
      </c>
      <c r="S180" s="31">
        <f t="shared" si="72"/>
        <v>8</v>
      </c>
      <c r="T180" t="s">
        <v>181</v>
      </c>
      <c r="U180" t="s">
        <v>181</v>
      </c>
      <c r="V180" t="s">
        <v>182</v>
      </c>
      <c r="W180" t="s">
        <v>181</v>
      </c>
      <c r="X180" t="s">
        <v>181</v>
      </c>
      <c r="Y180" t="s">
        <v>183</v>
      </c>
      <c r="Z180" t="s">
        <v>181</v>
      </c>
      <c r="AA180" t="s">
        <v>181</v>
      </c>
      <c r="AB180" t="s">
        <v>181</v>
      </c>
      <c r="AC180">
        <v>0</v>
      </c>
      <c r="AD180" s="27">
        <v>43266</v>
      </c>
      <c r="AE180">
        <v>328</v>
      </c>
      <c r="AG180">
        <v>0</v>
      </c>
      <c r="AH180" s="27">
        <v>43266</v>
      </c>
      <c r="AI180" s="33">
        <v>328</v>
      </c>
      <c r="AK180" t="s">
        <v>253</v>
      </c>
      <c r="AL180" t="s">
        <v>184</v>
      </c>
      <c r="AM180" t="s">
        <v>181</v>
      </c>
      <c r="AN180" t="s">
        <v>181</v>
      </c>
      <c r="AO180" t="s">
        <v>181</v>
      </c>
      <c r="AP180" t="s">
        <v>184</v>
      </c>
      <c r="AQ180" t="s">
        <v>181</v>
      </c>
      <c r="AR180" t="s">
        <v>181</v>
      </c>
      <c r="AS180" t="s">
        <v>181</v>
      </c>
      <c r="AT180" t="s">
        <v>181</v>
      </c>
      <c r="AU180" t="s">
        <v>181</v>
      </c>
      <c r="AV180" t="s">
        <v>181</v>
      </c>
      <c r="AW180" s="27">
        <v>11857</v>
      </c>
      <c r="AX180" s="28">
        <v>85.097222222222229</v>
      </c>
      <c r="AY180" s="28" t="s">
        <v>185</v>
      </c>
      <c r="AZ180" s="28" t="s">
        <v>186</v>
      </c>
      <c r="BA180" t="s">
        <v>200</v>
      </c>
      <c r="BB180" s="28" t="s">
        <v>187</v>
      </c>
      <c r="BC180" s="28" t="s">
        <v>179</v>
      </c>
      <c r="BD180" s="28" t="s">
        <v>188</v>
      </c>
      <c r="BE180" s="28" t="s">
        <v>189</v>
      </c>
      <c r="BF180" t="s">
        <v>190</v>
      </c>
      <c r="BG180" s="28" t="s">
        <v>181</v>
      </c>
      <c r="BH180" s="28" t="s">
        <v>180</v>
      </c>
      <c r="BI180" s="28">
        <v>80</v>
      </c>
      <c r="BJ180">
        <v>180</v>
      </c>
      <c r="BK180" s="28">
        <f t="shared" si="54"/>
        <v>24.691358024691358</v>
      </c>
      <c r="BL180" s="29">
        <f t="shared" si="55"/>
        <v>1.9964210222750447</v>
      </c>
      <c r="BM180">
        <v>148</v>
      </c>
      <c r="BN180" s="29">
        <v>0.96</v>
      </c>
      <c r="BO180">
        <v>3</v>
      </c>
      <c r="BP180" t="s">
        <v>181</v>
      </c>
      <c r="BQ180">
        <v>0</v>
      </c>
      <c r="BR180" t="s">
        <v>184</v>
      </c>
      <c r="BS180" t="s">
        <v>770</v>
      </c>
      <c r="BT180" s="33">
        <v>1</v>
      </c>
      <c r="BU180" s="33">
        <v>30</v>
      </c>
      <c r="BV180" s="33" t="s">
        <v>192</v>
      </c>
      <c r="BW180" s="33">
        <v>5</v>
      </c>
      <c r="BX180" s="33">
        <v>0</v>
      </c>
      <c r="BY180" t="s">
        <v>880</v>
      </c>
      <c r="BZ180" t="s">
        <v>881</v>
      </c>
      <c r="CA180" t="s">
        <v>205</v>
      </c>
      <c r="CB180">
        <v>0</v>
      </c>
      <c r="CC180">
        <v>0</v>
      </c>
      <c r="CD180">
        <f t="shared" si="56"/>
        <v>681</v>
      </c>
      <c r="CE180">
        <f>SUM((IF(D180&lt;40.1,0,(IF(D180&gt;60,3,1)))),(IF(S180&lt;15.1,0,IF(15&lt;S180&lt;25.1,6,IF(25&lt;S180&lt;35.1,11,16)))),(IF(E180=1,0,5)),(IF(CQ180&lt;601,0,1)),(IF(AX180&lt;40.1,0,(IF(AX180&gt;60,2,1)))))</f>
        <v>5</v>
      </c>
      <c r="CF180">
        <f>(IF(AX180&gt;70,3,0))+(IF(10&lt;AX180&lt;20,-2,0))+(IF(BD180="Cerebrovascular",2,0))+(IF(BN180&gt;1.5,2,0))+(IF(CQ180&lt;360,-3,0))+(IF(D180&gt;70,4,0))+(IF(H180&gt;35,2,0))+(IF(E180=2,9,0))+(IF(E180=3,14,0))+(IF(T180="yes",2,0))+(IF(J180&lt;2,2,0))+(IF(U180="yes",3,0))+(IF(V180="hospital",3,0))+(IF(V180="ICU",6,0))+(IF(S180&gt;29,4,0))+(IF(W180="yes",9,0))+(IF(X180="yes",2,0))+(IF(AA180="yes",5,0))+(IF(AB180="yes",6,0))+(IF(Z180="yes",3,0))</f>
        <v>2</v>
      </c>
      <c r="CG180" s="29">
        <f>EXP((IF(39&lt;AX180&lt;50,0.154,0))+(IF(49&lt;AX180&lt;60,0.274,0))+(IF(59&lt;AX180&lt;70,0.424,0))+(IF(AX180&gt;69,0.501,0))+(IF(BD180="anoxia",0.079,0))+(IF(BD180="Cerebrovascular",0.145,0))+(IF(BD180="other",0.184,0))+(IF(BB180="African",0.176,0))+(IF(BB180="Other",0.126,0))+(IF(AY180="DCD",0.411,0))+(IF(AZ180="other",0.422,0))+(0.066*((170-BJ180)/10)+(IF(BE180="regional",0.105,0.244))+(0.01*(CQ180/60))))</f>
        <v>2.0868727773768114</v>
      </c>
      <c r="CH180">
        <v>39</v>
      </c>
      <c r="CI180">
        <v>15</v>
      </c>
      <c r="CJ180" t="s">
        <v>197</v>
      </c>
      <c r="CK180" t="s">
        <v>197</v>
      </c>
      <c r="CL180" t="s">
        <v>197</v>
      </c>
      <c r="CM180" t="s">
        <v>197</v>
      </c>
      <c r="CN180">
        <v>18</v>
      </c>
      <c r="CO180" t="s">
        <v>196</v>
      </c>
      <c r="CP180">
        <v>28</v>
      </c>
      <c r="CQ180" s="28">
        <v>304</v>
      </c>
      <c r="CR180">
        <f t="shared" si="57"/>
        <v>18</v>
      </c>
      <c r="CS180">
        <f t="shared" si="58"/>
        <v>57</v>
      </c>
      <c r="CT180">
        <f t="shared" si="74"/>
        <v>322</v>
      </c>
      <c r="CU180">
        <v>0</v>
      </c>
      <c r="CV180">
        <v>0</v>
      </c>
      <c r="CW180">
        <v>6000</v>
      </c>
      <c r="CX180">
        <v>1000</v>
      </c>
      <c r="CY180">
        <v>264</v>
      </c>
      <c r="CZ180" s="26">
        <v>2.2000000000000002</v>
      </c>
      <c r="DA180" s="26">
        <v>6</v>
      </c>
      <c r="DB180" s="26">
        <v>71</v>
      </c>
      <c r="DC180" s="26">
        <v>67</v>
      </c>
      <c r="DD180" s="28">
        <f t="shared" si="60"/>
        <v>5.6338028169014081</v>
      </c>
      <c r="DE180" s="26"/>
      <c r="DF180" t="str">
        <f t="shared" si="61"/>
        <v>no</v>
      </c>
      <c r="DG180" t="s">
        <v>882</v>
      </c>
      <c r="DH180" t="s">
        <v>197</v>
      </c>
      <c r="DI180" t="s">
        <v>197</v>
      </c>
      <c r="DJ180" t="s">
        <v>197</v>
      </c>
      <c r="DK180" t="s">
        <v>197</v>
      </c>
      <c r="DL180" t="s">
        <v>197</v>
      </c>
      <c r="DM180" t="s">
        <v>197</v>
      </c>
      <c r="DN180" t="s">
        <v>197</v>
      </c>
      <c r="DO180">
        <v>1150</v>
      </c>
      <c r="DP180" s="29">
        <f>((DO180/1000)*100)/F180</f>
        <v>1.4374999999999998</v>
      </c>
      <c r="DQ180">
        <v>782</v>
      </c>
      <c r="DR180">
        <v>838</v>
      </c>
      <c r="DS180">
        <v>2.2000000000000002</v>
      </c>
      <c r="DT180">
        <v>1.23</v>
      </c>
      <c r="DU180">
        <v>0.83</v>
      </c>
      <c r="DV180">
        <v>1.55</v>
      </c>
      <c r="DW180" t="str">
        <f t="shared" si="62"/>
        <v>no</v>
      </c>
      <c r="DX180" t="str">
        <f>IF(OR(DQ180&gt;1999,DR180&gt;1999),IF(OR(DQ180&gt;2999,DR180&gt;2999),IF(OR(DS180&gt;9.9,DT180&gt;1.6),"severe","moderate"),"mild"),"no")</f>
        <v>no</v>
      </c>
      <c r="DY180" t="str">
        <f>IF(OR(DV180&gt;M180*2.9, DV180 &gt; 3.9, FD180="yes"), "3", IF(DV180&gt;M180*1.9, "2", IF(OR(DV180&gt;M180*1.4, DV180&gt;(M180+0.2)), "1", "no")))</f>
        <v>2</v>
      </c>
      <c r="DZ180" t="s">
        <v>181</v>
      </c>
      <c r="EA180" t="s">
        <v>197</v>
      </c>
      <c r="EB180" t="s">
        <v>184</v>
      </c>
      <c r="EC180">
        <v>1000</v>
      </c>
      <c r="ED180" t="s">
        <v>198</v>
      </c>
      <c r="EE180" s="26" t="s">
        <v>197</v>
      </c>
      <c r="EF180" s="26" t="s">
        <v>197</v>
      </c>
      <c r="EG180" s="26" t="s">
        <v>197</v>
      </c>
      <c r="EH180" s="26" t="s">
        <v>197</v>
      </c>
      <c r="EI180" s="26" t="s">
        <v>197</v>
      </c>
      <c r="EJ180" s="26" t="s">
        <v>197</v>
      </c>
      <c r="EK180" s="26" t="s">
        <v>197</v>
      </c>
      <c r="EL180" s="26" t="s">
        <v>197</v>
      </c>
      <c r="EM180" s="26" t="s">
        <v>197</v>
      </c>
      <c r="EN180" s="26" t="s">
        <v>197</v>
      </c>
      <c r="EO180" s="26" t="s">
        <v>197</v>
      </c>
      <c r="EP180" s="26" t="s">
        <v>197</v>
      </c>
      <c r="EQ180" s="26" t="s">
        <v>197</v>
      </c>
      <c r="ER180" s="26" t="s">
        <v>197</v>
      </c>
      <c r="ES180" s="30" t="e">
        <f t="shared" si="75"/>
        <v>#DIV/0!</v>
      </c>
      <c r="ET180" s="30" t="e">
        <f t="shared" si="64"/>
        <v>#DIV/0!</v>
      </c>
      <c r="EU180" s="30" t="e">
        <f t="shared" si="65"/>
        <v>#DIV/0!</v>
      </c>
      <c r="EV180" s="30" t="s">
        <v>181</v>
      </c>
      <c r="EW180" t="s">
        <v>197</v>
      </c>
      <c r="EX180" t="s">
        <v>197</v>
      </c>
      <c r="EY180" s="38" t="s">
        <v>197</v>
      </c>
      <c r="EZ180" s="30" t="s">
        <v>181</v>
      </c>
      <c r="FA180" s="30" t="s">
        <v>181</v>
      </c>
      <c r="FB180" s="34">
        <v>2</v>
      </c>
      <c r="FC180" s="30" t="s">
        <v>184</v>
      </c>
      <c r="FD180" s="30" t="s">
        <v>181</v>
      </c>
      <c r="FE180" s="30" t="s">
        <v>181</v>
      </c>
      <c r="FF180">
        <v>2</v>
      </c>
      <c r="FG180" s="30" t="s">
        <v>184</v>
      </c>
      <c r="FH180" s="38">
        <v>2</v>
      </c>
      <c r="FI180" s="38">
        <v>8</v>
      </c>
      <c r="FJ180" s="38" t="s">
        <v>184</v>
      </c>
      <c r="FK180" s="38" t="s">
        <v>181</v>
      </c>
      <c r="FL180" s="38" t="s">
        <v>181</v>
      </c>
      <c r="FM180" s="38" t="s">
        <v>181</v>
      </c>
      <c r="FN180" s="38" t="s">
        <v>181</v>
      </c>
      <c r="FO180" s="38" t="s">
        <v>181</v>
      </c>
      <c r="FP180" s="38" t="s">
        <v>181</v>
      </c>
      <c r="FQ180" s="38" t="s">
        <v>181</v>
      </c>
      <c r="FR180">
        <v>11</v>
      </c>
      <c r="FS180" s="30" t="s">
        <v>199</v>
      </c>
      <c r="FT180" t="s">
        <v>184</v>
      </c>
      <c r="FU180">
        <f t="shared" si="66"/>
        <v>0</v>
      </c>
      <c r="FV180">
        <f t="shared" si="67"/>
        <v>1</v>
      </c>
    </row>
    <row r="181" spans="1:178" ht="15.5" x14ac:dyDescent="0.35">
      <c r="A181" s="48">
        <v>3002</v>
      </c>
      <c r="B181" s="50" t="s">
        <v>200</v>
      </c>
      <c r="C181" t="s">
        <v>201</v>
      </c>
      <c r="D181" s="28">
        <v>51.388888888888886</v>
      </c>
      <c r="E181" s="28">
        <v>1</v>
      </c>
      <c r="F181">
        <v>84</v>
      </c>
      <c r="G181">
        <v>180</v>
      </c>
      <c r="H181" s="28">
        <f t="shared" si="51"/>
        <v>25.925925925925927</v>
      </c>
      <c r="I181" s="29">
        <f t="shared" si="52"/>
        <v>2.0382506356501482</v>
      </c>
      <c r="J181" s="30">
        <v>3</v>
      </c>
      <c r="K181">
        <v>140</v>
      </c>
      <c r="L181" t="s">
        <v>180</v>
      </c>
      <c r="M181" s="29">
        <v>0.92</v>
      </c>
      <c r="N181" s="30">
        <v>5.2</v>
      </c>
      <c r="O181" s="29">
        <v>1.29</v>
      </c>
      <c r="P181">
        <f t="shared" si="53"/>
        <v>1</v>
      </c>
      <c r="Q181">
        <f t="shared" si="53"/>
        <v>5.2</v>
      </c>
      <c r="R181">
        <f t="shared" si="53"/>
        <v>1.29</v>
      </c>
      <c r="S181" s="31">
        <f t="shared" si="72"/>
        <v>16</v>
      </c>
      <c r="T181" t="s">
        <v>181</v>
      </c>
      <c r="U181" t="s">
        <v>181</v>
      </c>
      <c r="V181" t="s">
        <v>182</v>
      </c>
      <c r="W181" t="s">
        <v>181</v>
      </c>
      <c r="X181" t="s">
        <v>181</v>
      </c>
      <c r="Y181" t="s">
        <v>183</v>
      </c>
      <c r="Z181" t="s">
        <v>184</v>
      </c>
      <c r="AA181" t="s">
        <v>184</v>
      </c>
      <c r="AB181" t="s">
        <v>181</v>
      </c>
      <c r="AC181">
        <v>0</v>
      </c>
      <c r="AD181" s="27">
        <v>43243</v>
      </c>
      <c r="AE181">
        <v>302</v>
      </c>
      <c r="AG181">
        <v>1</v>
      </c>
      <c r="AH181" s="27">
        <v>43091</v>
      </c>
      <c r="AI181" s="33">
        <v>150</v>
      </c>
      <c r="AJ181" t="s">
        <v>883</v>
      </c>
      <c r="AK181" t="s">
        <v>340</v>
      </c>
      <c r="AL181" t="s">
        <v>181</v>
      </c>
      <c r="AM181" t="s">
        <v>184</v>
      </c>
      <c r="AN181" t="s">
        <v>181</v>
      </c>
      <c r="AO181" t="s">
        <v>181</v>
      </c>
      <c r="AP181" t="s">
        <v>184</v>
      </c>
      <c r="AQ181" t="s">
        <v>181</v>
      </c>
      <c r="AR181" t="s">
        <v>181</v>
      </c>
      <c r="AS181" t="s">
        <v>181</v>
      </c>
      <c r="AT181" t="s">
        <v>181</v>
      </c>
      <c r="AU181" t="s">
        <v>181</v>
      </c>
      <c r="AV181" t="s">
        <v>181</v>
      </c>
      <c r="AW181" s="27">
        <v>27980</v>
      </c>
      <c r="AX181" s="28">
        <v>40.963888888888889</v>
      </c>
      <c r="AY181" s="28" t="s">
        <v>185</v>
      </c>
      <c r="AZ181" s="28" t="s">
        <v>239</v>
      </c>
      <c r="BA181" t="s">
        <v>200</v>
      </c>
      <c r="BB181" s="28" t="s">
        <v>187</v>
      </c>
      <c r="BC181" s="28" t="s">
        <v>201</v>
      </c>
      <c r="BD181" s="28" t="s">
        <v>220</v>
      </c>
      <c r="BE181" s="28" t="s">
        <v>189</v>
      </c>
      <c r="BF181" t="s">
        <v>190</v>
      </c>
      <c r="BG181" s="28" t="s">
        <v>181</v>
      </c>
      <c r="BH181" s="28" t="s">
        <v>180</v>
      </c>
      <c r="BI181">
        <v>80</v>
      </c>
      <c r="BJ181">
        <v>175</v>
      </c>
      <c r="BK181" s="28">
        <f t="shared" si="54"/>
        <v>26.122448979591837</v>
      </c>
      <c r="BL181" s="29">
        <f t="shared" si="55"/>
        <v>1.956059915615419</v>
      </c>
      <c r="BM181">
        <v>144</v>
      </c>
      <c r="BN181" s="29">
        <v>1</v>
      </c>
      <c r="BO181">
        <v>2</v>
      </c>
      <c r="BP181" t="s">
        <v>184</v>
      </c>
      <c r="BQ181">
        <v>6</v>
      </c>
      <c r="BR181" t="s">
        <v>184</v>
      </c>
      <c r="BS181" t="s">
        <v>191</v>
      </c>
      <c r="BT181" s="33">
        <v>1</v>
      </c>
      <c r="BU181" s="33">
        <v>60</v>
      </c>
      <c r="BV181" s="33" t="s">
        <v>884</v>
      </c>
      <c r="BW181" s="33">
        <v>1</v>
      </c>
      <c r="BX181" s="33">
        <v>0</v>
      </c>
      <c r="BY181" t="s">
        <v>885</v>
      </c>
      <c r="BZ181" t="s">
        <v>856</v>
      </c>
      <c r="CA181" t="s">
        <v>205</v>
      </c>
      <c r="CB181">
        <v>0</v>
      </c>
      <c r="CC181">
        <v>0</v>
      </c>
      <c r="CD181">
        <f t="shared" si="56"/>
        <v>655</v>
      </c>
      <c r="CE181">
        <f>SUM((IF(D181&lt;40.1,0,(IF(D181&gt;60,3,1)))),(IF(S181&lt;15.1,0,IF(15&lt;S181&lt;25.1,6,IF(25&lt;S181&lt;35.1,11,16)))),(IF(E181=1,0,5)),(IF(CQ181&lt;601,0,1)),(IF(AX181&lt;40.1,0,(IF(AX181&gt;60,2,1)))))</f>
        <v>18</v>
      </c>
      <c r="CF181">
        <f>(IF(AX181&gt;70,3,0))+(IF(10&lt;AX181&lt;20,-2,0))+(IF(BD181="Cerebrovascular",2,0))+(IF(BN181&gt;1.5,2,0))+(IF(CQ181&lt;360,-3,0))+(IF(D181&gt;70,4,0))+(IF(H181&gt;35,2,0))+(IF(E181=2,9,0))+(IF(E181=3,14,0))+(IF(T181="yes",2,0))+(IF(J181&lt;2,2,0))+(IF(U181="yes",3,0))+(IF(V181="hospital",3,0))+(IF(V181="ICU",6,0))+(IF(S181&gt;29,4,0))+(IF(W181="yes",9,0))+(IF(X181="yes",2,0))+(IF(AA181="yes",5,0))+(IF(AB181="yes",6,0))+(IF(Z181="yes",3,0))</f>
        <v>8</v>
      </c>
      <c r="CG181" s="29">
        <f>EXP((IF(39&lt;AX181&lt;50,0.154,0))+(IF(49&lt;AX181&lt;60,0.274,0))+(IF(59&lt;AX181&lt;70,0.424,0))+(IF(AX181&gt;69,0.501,0))+(IF(BD181="anoxia",0.079,0))+(IF(BD181="Cerebrovascular",0.145,0))+(IF(BD181="other",0.184,0))+(IF(BB181="African",0.176,0))+(IF(BB181="Other",0.126,0))+(IF(AY181="DCD",0.411,0))+(IF(AZ181="other",0.422,0))+(0.066*((170-BJ181)/10)+(IF(BE181="regional",0.105,0.244))+(0.01*(CQ181/60))))</f>
        <v>1.1477842369590188</v>
      </c>
      <c r="CH181">
        <v>57</v>
      </c>
      <c r="CI181" t="s">
        <v>197</v>
      </c>
      <c r="CJ181" t="s">
        <v>197</v>
      </c>
      <c r="CK181" t="s">
        <v>197</v>
      </c>
      <c r="CL181" t="s">
        <v>197</v>
      </c>
      <c r="CM181" t="s">
        <v>197</v>
      </c>
      <c r="CN181">
        <v>24</v>
      </c>
      <c r="CO181" t="s">
        <v>196</v>
      </c>
      <c r="CP181">
        <v>48</v>
      </c>
      <c r="CQ181" s="28">
        <v>395</v>
      </c>
      <c r="CR181">
        <f t="shared" si="57"/>
        <v>24</v>
      </c>
      <c r="CS181">
        <f t="shared" si="58"/>
        <v>81</v>
      </c>
      <c r="CT181">
        <f t="shared" si="74"/>
        <v>419</v>
      </c>
      <c r="CU181">
        <v>2250</v>
      </c>
      <c r="CV181">
        <v>3000</v>
      </c>
      <c r="CW181">
        <v>4000</v>
      </c>
      <c r="CX181">
        <v>1500</v>
      </c>
      <c r="CY181">
        <v>366</v>
      </c>
      <c r="CZ181" s="26">
        <v>1.3</v>
      </c>
      <c r="DA181" s="26">
        <v>17</v>
      </c>
      <c r="DB181" s="26">
        <v>72</v>
      </c>
      <c r="DC181" s="26">
        <v>71</v>
      </c>
      <c r="DD181" s="28">
        <f t="shared" si="60"/>
        <v>1.3888888888888857</v>
      </c>
      <c r="DF181" t="str">
        <f t="shared" si="61"/>
        <v>no</v>
      </c>
      <c r="DG181" t="s">
        <v>886</v>
      </c>
      <c r="DH181" t="s">
        <v>197</v>
      </c>
      <c r="DI181" t="s">
        <v>197</v>
      </c>
      <c r="DJ181" t="s">
        <v>197</v>
      </c>
      <c r="DK181" t="s">
        <v>197</v>
      </c>
      <c r="DL181" t="s">
        <v>197</v>
      </c>
      <c r="DM181" t="s">
        <v>197</v>
      </c>
      <c r="DN181" t="s">
        <v>197</v>
      </c>
      <c r="DO181">
        <v>1460</v>
      </c>
      <c r="DP181" s="29">
        <f>((DO181/1000)*100)/F181</f>
        <v>1.7380952380952381</v>
      </c>
      <c r="DQ181">
        <v>581</v>
      </c>
      <c r="DR181">
        <v>253</v>
      </c>
      <c r="DS181">
        <v>6.4</v>
      </c>
      <c r="DT181">
        <v>0.98</v>
      </c>
      <c r="DU181">
        <v>1.2</v>
      </c>
      <c r="DV181">
        <v>1.2</v>
      </c>
      <c r="DW181" t="str">
        <f t="shared" si="62"/>
        <v>no</v>
      </c>
      <c r="DX181" t="str">
        <f>IF(OR(DQ181&gt;1999,DR181&gt;1999),IF(OR(DQ181&gt;2999,DR181&gt;2999),IF(OR(DS181&gt;9.9,DT181&gt;1.6),"severe","moderate"),"mild"),"no")</f>
        <v>no</v>
      </c>
      <c r="DY181" t="str">
        <f>IF(OR(DV181&gt;M181*2.9, DV181 &gt; 3.9, FD181="yes"), "3", IF(DV181&gt;M181*1.9, "2", IF(OR(DV181&gt;M181*1.4, DV181&gt;(M181+0.2)), "1", "no")))</f>
        <v>1</v>
      </c>
      <c r="DZ181" t="s">
        <v>181</v>
      </c>
      <c r="EA181" t="s">
        <v>197</v>
      </c>
      <c r="EB181" t="s">
        <v>184</v>
      </c>
      <c r="EC181">
        <v>1000</v>
      </c>
      <c r="ED181" t="s">
        <v>198</v>
      </c>
      <c r="EE181" s="26" t="s">
        <v>197</v>
      </c>
      <c r="EF181" s="26" t="s">
        <v>197</v>
      </c>
      <c r="EG181" s="26" t="s">
        <v>197</v>
      </c>
      <c r="EH181" s="26" t="s">
        <v>197</v>
      </c>
      <c r="EI181" s="26" t="s">
        <v>197</v>
      </c>
      <c r="EJ181" s="26" t="s">
        <v>197</v>
      </c>
      <c r="EK181" s="26" t="s">
        <v>197</v>
      </c>
      <c r="EL181" s="26" t="s">
        <v>197</v>
      </c>
      <c r="EM181" s="26" t="s">
        <v>197</v>
      </c>
      <c r="EN181" s="26" t="s">
        <v>197</v>
      </c>
      <c r="EO181" s="26" t="s">
        <v>197</v>
      </c>
      <c r="EP181" s="26" t="s">
        <v>197</v>
      </c>
      <c r="EQ181" s="26" t="s">
        <v>197</v>
      </c>
      <c r="ER181" s="26" t="s">
        <v>197</v>
      </c>
      <c r="ES181" s="30" t="e">
        <f t="shared" si="75"/>
        <v>#DIV/0!</v>
      </c>
      <c r="ET181" s="30" t="e">
        <f t="shared" si="64"/>
        <v>#DIV/0!</v>
      </c>
      <c r="EU181" s="30" t="e">
        <f t="shared" si="65"/>
        <v>#DIV/0!</v>
      </c>
      <c r="EV181" s="30" t="s">
        <v>184</v>
      </c>
      <c r="EW181">
        <v>1</v>
      </c>
      <c r="EX181" t="s">
        <v>184</v>
      </c>
      <c r="EY181" s="38" t="s">
        <v>181</v>
      </c>
      <c r="EZ181" s="30" t="s">
        <v>181</v>
      </c>
      <c r="FA181" s="30" t="s">
        <v>181</v>
      </c>
      <c r="FB181" s="34">
        <v>2</v>
      </c>
      <c r="FC181" s="30" t="s">
        <v>184</v>
      </c>
      <c r="FD181" s="30" t="s">
        <v>181</v>
      </c>
      <c r="FE181" t="s">
        <v>887</v>
      </c>
      <c r="FF181">
        <v>3</v>
      </c>
      <c r="FG181" s="38" t="s">
        <v>181</v>
      </c>
      <c r="FH181" s="38" t="s">
        <v>197</v>
      </c>
      <c r="FI181" s="38" t="s">
        <v>197</v>
      </c>
      <c r="FJ181" s="38" t="s">
        <v>181</v>
      </c>
      <c r="FK181" s="38" t="s">
        <v>181</v>
      </c>
      <c r="FL181" s="38" t="s">
        <v>181</v>
      </c>
      <c r="FM181" s="38" t="s">
        <v>181</v>
      </c>
      <c r="FN181" s="38" t="s">
        <v>181</v>
      </c>
      <c r="FO181" s="38" t="s">
        <v>181</v>
      </c>
      <c r="FP181" s="38" t="s">
        <v>181</v>
      </c>
      <c r="FQ181" s="38" t="s">
        <v>181</v>
      </c>
      <c r="FR181">
        <v>15</v>
      </c>
      <c r="FS181" t="s">
        <v>888</v>
      </c>
      <c r="FT181" s="30" t="s">
        <v>181</v>
      </c>
      <c r="FU181">
        <f t="shared" si="66"/>
        <v>0</v>
      </c>
      <c r="FV181">
        <f t="shared" si="67"/>
        <v>0</v>
      </c>
    </row>
    <row r="182" spans="1:178" ht="15.5" x14ac:dyDescent="0.35">
      <c r="A182" s="48">
        <v>3003</v>
      </c>
      <c r="B182" s="50" t="s">
        <v>200</v>
      </c>
      <c r="C182" t="s">
        <v>201</v>
      </c>
      <c r="D182" s="28">
        <v>55.244444444444447</v>
      </c>
      <c r="E182" s="28">
        <v>1</v>
      </c>
      <c r="F182">
        <v>66</v>
      </c>
      <c r="G182">
        <v>175</v>
      </c>
      <c r="H182" s="28">
        <f t="shared" si="51"/>
        <v>21.551020408163264</v>
      </c>
      <c r="I182" s="29">
        <f t="shared" si="52"/>
        <v>1.8024992038297487</v>
      </c>
      <c r="J182" s="30">
        <v>4.3</v>
      </c>
      <c r="K182">
        <v>142</v>
      </c>
      <c r="L182" t="s">
        <v>180</v>
      </c>
      <c r="M182" s="29">
        <v>1.03</v>
      </c>
      <c r="N182" s="30">
        <v>0.5</v>
      </c>
      <c r="O182" s="29">
        <v>1.1100000000000001</v>
      </c>
      <c r="P182">
        <f t="shared" si="53"/>
        <v>1.03</v>
      </c>
      <c r="Q182">
        <f t="shared" si="53"/>
        <v>1</v>
      </c>
      <c r="R182">
        <f t="shared" si="53"/>
        <v>1.1100000000000001</v>
      </c>
      <c r="S182" s="31">
        <f t="shared" si="72"/>
        <v>8</v>
      </c>
      <c r="T182" t="s">
        <v>184</v>
      </c>
      <c r="U182" t="s">
        <v>181</v>
      </c>
      <c r="V182" t="s">
        <v>182</v>
      </c>
      <c r="W182" t="s">
        <v>181</v>
      </c>
      <c r="X182" t="s">
        <v>181</v>
      </c>
      <c r="Y182" t="s">
        <v>183</v>
      </c>
      <c r="Z182" t="s">
        <v>181</v>
      </c>
      <c r="AA182" t="s">
        <v>181</v>
      </c>
      <c r="AB182" t="s">
        <v>181</v>
      </c>
      <c r="AC182">
        <v>0</v>
      </c>
      <c r="AD182" s="27">
        <v>43216</v>
      </c>
      <c r="AE182">
        <v>273</v>
      </c>
      <c r="AG182">
        <v>0</v>
      </c>
      <c r="AH182" s="27">
        <v>43216</v>
      </c>
      <c r="AI182" s="33">
        <v>273</v>
      </c>
      <c r="AK182" t="s">
        <v>889</v>
      </c>
      <c r="AL182" t="s">
        <v>184</v>
      </c>
      <c r="AM182" t="s">
        <v>184</v>
      </c>
      <c r="AN182" t="s">
        <v>181</v>
      </c>
      <c r="AO182" t="s">
        <v>181</v>
      </c>
      <c r="AP182" t="s">
        <v>184</v>
      </c>
      <c r="AQ182" t="s">
        <v>181</v>
      </c>
      <c r="AR182" t="s">
        <v>181</v>
      </c>
      <c r="AS182" t="s">
        <v>181</v>
      </c>
      <c r="AT182" t="s">
        <v>181</v>
      </c>
      <c r="AU182" t="s">
        <v>181</v>
      </c>
      <c r="AV182" t="s">
        <v>181</v>
      </c>
      <c r="AW182" s="27">
        <v>18214</v>
      </c>
      <c r="AX182" s="28">
        <v>67.708333333333329</v>
      </c>
      <c r="AY182" s="28" t="s">
        <v>185</v>
      </c>
      <c r="AZ182" s="28" t="s">
        <v>186</v>
      </c>
      <c r="BA182" t="s">
        <v>178</v>
      </c>
      <c r="BB182" s="28" t="s">
        <v>187</v>
      </c>
      <c r="BC182" s="28" t="s">
        <v>201</v>
      </c>
      <c r="BD182" s="28" t="s">
        <v>220</v>
      </c>
      <c r="BE182" s="28" t="s">
        <v>189</v>
      </c>
      <c r="BF182" t="s">
        <v>190</v>
      </c>
      <c r="BG182" s="28" t="s">
        <v>181</v>
      </c>
      <c r="BH182" s="28" t="s">
        <v>180</v>
      </c>
      <c r="BI182">
        <v>56</v>
      </c>
      <c r="BJ182">
        <v>165</v>
      </c>
      <c r="BK182" s="28">
        <f t="shared" si="54"/>
        <v>20.569329660238751</v>
      </c>
      <c r="BL182" s="29">
        <f t="shared" si="55"/>
        <v>1.6107275787117665</v>
      </c>
      <c r="BM182">
        <v>139</v>
      </c>
      <c r="BN182" s="29">
        <v>1.52</v>
      </c>
      <c r="BO182">
        <v>1</v>
      </c>
      <c r="BP182" t="s">
        <v>181</v>
      </c>
      <c r="BQ182">
        <v>0</v>
      </c>
      <c r="BR182" t="s">
        <v>184</v>
      </c>
      <c r="BS182" t="s">
        <v>890</v>
      </c>
      <c r="BT182" s="33">
        <v>0</v>
      </c>
      <c r="BU182" s="33">
        <v>0</v>
      </c>
      <c r="BV182" s="33" t="s">
        <v>192</v>
      </c>
      <c r="BW182" s="33">
        <v>1</v>
      </c>
      <c r="BX182" t="s">
        <v>192</v>
      </c>
      <c r="BY182" t="s">
        <v>891</v>
      </c>
      <c r="BZ182" t="s">
        <v>181</v>
      </c>
      <c r="CA182" t="s">
        <v>205</v>
      </c>
      <c r="CB182">
        <v>0</v>
      </c>
      <c r="CC182">
        <v>0</v>
      </c>
      <c r="CD182">
        <f t="shared" si="56"/>
        <v>542</v>
      </c>
      <c r="CE182">
        <f>SUM((IF(D182&lt;40.1,0,(IF(D182&gt;60,3,1)))),(IF(S182&lt;15.1,0,IF(15&lt;S182&lt;25.1,6,IF(25&lt;S182&lt;35.1,11,16)))),(IF(E182=1,0,5)),(IF(CQ182&lt;601,0,1)),(IF(AX182&lt;40.1,0,(IF(AX182&gt;60,2,1)))))</f>
        <v>3</v>
      </c>
      <c r="CF182">
        <f>(IF(AX182&gt;70,3,0))+(IF(10&lt;AX182&lt;20,-2,0))+(IF(BD182="Cerebrovascular",2,0))+(IF(BN182&gt;1.5,2,0))+(IF(CQ182&lt;360,-3,0))+(IF(D182&gt;70,4,0))+(IF(H182&gt;35,2,0))+(IF(E182=2,9,0))+(IF(E182=3,14,0))+(IF(T182="yes",2,0))+(IF(J182&lt;2,2,0))+(IF(U182="yes",3,0))+(IF(V182="hospital",3,0))+(IF(V182="ICU",6,0))+(IF(S182&gt;29,4,0))+(IF(W182="yes",9,0))+(IF(X182="yes",2,0))+(IF(AA182="yes",5,0))+(IF(AB182="yes",6,0))+(IF(Z182="yes",3,0))</f>
        <v>4</v>
      </c>
      <c r="CG182" s="29">
        <f>EXP((IF(39&lt;AX182&lt;50,0.154,0))+(IF(49&lt;AX182&lt;60,0.274,0))+(IF(59&lt;AX182&lt;70,0.424,0))+(IF(AX182&gt;69,0.501,0))+(IF(BD182="anoxia",0.079,0))+(IF(BD182="Cerebrovascular",0.145,0))+(IF(BD182="other",0.184,0))+(IF(BB182="African",0.176,0))+(IF(BB182="Other",0.126,0))+(IF(AY182="DCD",0.411,0))+(IF(AZ182="other",0.422,0))+(0.066*((170-BJ182)/10)+(IF(BE182="regional",0.105,0.244))+(0.01*(CQ182/60))))</f>
        <v>1.2328558820065398</v>
      </c>
      <c r="CH182">
        <v>37</v>
      </c>
      <c r="CI182">
        <v>13</v>
      </c>
      <c r="CJ182" t="s">
        <v>197</v>
      </c>
      <c r="CK182" t="s">
        <v>197</v>
      </c>
      <c r="CL182" t="s">
        <v>197</v>
      </c>
      <c r="CM182" t="s">
        <v>197</v>
      </c>
      <c r="CN182">
        <v>14</v>
      </c>
      <c r="CO182" t="s">
        <v>196</v>
      </c>
      <c r="CP182">
        <v>13</v>
      </c>
      <c r="CQ182" s="28">
        <v>428</v>
      </c>
      <c r="CR182">
        <f t="shared" si="57"/>
        <v>14</v>
      </c>
      <c r="CS182">
        <f t="shared" si="58"/>
        <v>51</v>
      </c>
      <c r="CT182">
        <f t="shared" si="74"/>
        <v>442</v>
      </c>
      <c r="CU182">
        <v>1500</v>
      </c>
      <c r="CV182">
        <v>1000</v>
      </c>
      <c r="CW182">
        <v>9500</v>
      </c>
      <c r="CX182">
        <v>1750</v>
      </c>
      <c r="CY182">
        <v>318</v>
      </c>
      <c r="CZ182" s="26">
        <v>1.8</v>
      </c>
      <c r="DA182" s="26">
        <v>9</v>
      </c>
      <c r="DB182" s="26">
        <v>72</v>
      </c>
      <c r="DC182" s="26">
        <v>54</v>
      </c>
      <c r="DD182" s="28">
        <f t="shared" si="60"/>
        <v>25</v>
      </c>
      <c r="DF182" t="str">
        <f t="shared" si="61"/>
        <v>no</v>
      </c>
      <c r="DG182" t="s">
        <v>892</v>
      </c>
      <c r="DH182" t="s">
        <v>197</v>
      </c>
      <c r="DI182" t="s">
        <v>197</v>
      </c>
      <c r="DJ182" t="s">
        <v>197</v>
      </c>
      <c r="DK182" t="s">
        <v>197</v>
      </c>
      <c r="DL182" t="s">
        <v>197</v>
      </c>
      <c r="DM182" t="s">
        <v>197</v>
      </c>
      <c r="DN182" t="s">
        <v>197</v>
      </c>
      <c r="DO182">
        <v>1740</v>
      </c>
      <c r="DP182" s="29">
        <f>((DO182/1000)*100)/F182</f>
        <v>2.6363636363636362</v>
      </c>
      <c r="DQ182">
        <v>1160</v>
      </c>
      <c r="DR182">
        <v>517</v>
      </c>
      <c r="DS182">
        <v>1.8</v>
      </c>
      <c r="DT182">
        <v>1.2</v>
      </c>
      <c r="DU182">
        <v>1.1399999999999999</v>
      </c>
      <c r="DV182">
        <v>1.1399999999999999</v>
      </c>
      <c r="DW182" t="str">
        <f t="shared" si="62"/>
        <v>no</v>
      </c>
      <c r="DX182" t="str">
        <f>IF(OR(DQ182&gt;1999,DR182&gt;1999),IF(OR(DQ182&gt;2999,DR182&gt;2999),IF(OR(DS182&gt;9.9,DT182&gt;1.6),"severe","moderate"),"mild"),"no")</f>
        <v>no</v>
      </c>
      <c r="DY182" t="str">
        <f>IF(OR(DV182&gt;M182*2.9, DV182 &gt; 3.9, FD182="yes"), "3", IF(DV182&gt;M182*1.9, "2", IF(OR(DV182&gt;M182*1.4, DV182&gt;(M182+0.2)), "1", "no")))</f>
        <v>no</v>
      </c>
      <c r="DZ182" t="s">
        <v>181</v>
      </c>
      <c r="EA182" t="s">
        <v>197</v>
      </c>
      <c r="EB182" t="s">
        <v>184</v>
      </c>
      <c r="EC182">
        <v>1000</v>
      </c>
      <c r="ED182" t="s">
        <v>198</v>
      </c>
      <c r="EE182" s="26" t="s">
        <v>197</v>
      </c>
      <c r="EF182" s="26" t="s">
        <v>197</v>
      </c>
      <c r="EG182" s="26" t="s">
        <v>197</v>
      </c>
      <c r="EH182" s="26" t="s">
        <v>197</v>
      </c>
      <c r="EI182" s="26" t="s">
        <v>197</v>
      </c>
      <c r="EJ182" s="26" t="s">
        <v>197</v>
      </c>
      <c r="EK182" s="26" t="s">
        <v>197</v>
      </c>
      <c r="EL182" s="26" t="s">
        <v>197</v>
      </c>
      <c r="EM182" s="26" t="s">
        <v>197</v>
      </c>
      <c r="EN182" s="26" t="s">
        <v>197</v>
      </c>
      <c r="EO182" s="26" t="s">
        <v>197</v>
      </c>
      <c r="EP182" s="26" t="s">
        <v>197</v>
      </c>
      <c r="EQ182" s="26" t="s">
        <v>197</v>
      </c>
      <c r="ER182" s="26" t="s">
        <v>197</v>
      </c>
      <c r="ES182" s="30" t="e">
        <f t="shared" si="75"/>
        <v>#DIV/0!</v>
      </c>
      <c r="ET182" s="30" t="e">
        <f t="shared" si="64"/>
        <v>#DIV/0!</v>
      </c>
      <c r="EU182" s="30" t="e">
        <f t="shared" si="65"/>
        <v>#DIV/0!</v>
      </c>
      <c r="EV182" s="30" t="s">
        <v>181</v>
      </c>
      <c r="EW182" t="s">
        <v>197</v>
      </c>
      <c r="EX182" t="s">
        <v>197</v>
      </c>
      <c r="EY182" s="38" t="s">
        <v>197</v>
      </c>
      <c r="EZ182" s="30" t="s">
        <v>181</v>
      </c>
      <c r="FA182" s="30" t="s">
        <v>181</v>
      </c>
      <c r="FB182" s="34">
        <v>1</v>
      </c>
      <c r="FC182" s="30" t="s">
        <v>181</v>
      </c>
      <c r="FD182" s="30" t="s">
        <v>181</v>
      </c>
      <c r="FE182" s="30" t="s">
        <v>181</v>
      </c>
      <c r="FF182">
        <v>2</v>
      </c>
      <c r="FG182" s="38" t="s">
        <v>181</v>
      </c>
      <c r="FH182" s="38" t="s">
        <v>197</v>
      </c>
      <c r="FI182" s="38" t="s">
        <v>197</v>
      </c>
      <c r="FJ182" s="38" t="s">
        <v>181</v>
      </c>
      <c r="FK182" s="38" t="s">
        <v>181</v>
      </c>
      <c r="FL182" s="38" t="s">
        <v>181</v>
      </c>
      <c r="FM182" s="38" t="s">
        <v>181</v>
      </c>
      <c r="FN182" s="38" t="s">
        <v>181</v>
      </c>
      <c r="FO182" s="38" t="s">
        <v>181</v>
      </c>
      <c r="FP182" s="38" t="s">
        <v>181</v>
      </c>
      <c r="FQ182" s="38" t="s">
        <v>181</v>
      </c>
      <c r="FR182">
        <v>10</v>
      </c>
      <c r="FS182" s="30" t="s">
        <v>199</v>
      </c>
      <c r="FT182" t="s">
        <v>181</v>
      </c>
      <c r="FU182">
        <f t="shared" si="66"/>
        <v>0</v>
      </c>
      <c r="FV182">
        <f t="shared" si="67"/>
        <v>0</v>
      </c>
    </row>
    <row r="183" spans="1:178" ht="15.5" x14ac:dyDescent="0.35">
      <c r="A183" s="48">
        <v>3004</v>
      </c>
      <c r="B183" s="50" t="s">
        <v>178</v>
      </c>
      <c r="C183" t="s">
        <v>317</v>
      </c>
      <c r="D183" s="28">
        <v>57.041666666666664</v>
      </c>
      <c r="E183" s="28">
        <v>1</v>
      </c>
      <c r="F183">
        <v>83</v>
      </c>
      <c r="G183">
        <v>165</v>
      </c>
      <c r="H183" s="28">
        <f t="shared" si="51"/>
        <v>30.486685032139576</v>
      </c>
      <c r="I183" s="29">
        <f t="shared" si="52"/>
        <v>1.9039273495823656</v>
      </c>
      <c r="J183" s="30">
        <v>2.7</v>
      </c>
      <c r="K183">
        <v>138</v>
      </c>
      <c r="L183" t="s">
        <v>180</v>
      </c>
      <c r="M183" s="29">
        <v>1.68</v>
      </c>
      <c r="N183" s="30">
        <v>10.6</v>
      </c>
      <c r="O183" s="29">
        <v>2.1800000000000002</v>
      </c>
      <c r="P183">
        <f t="shared" si="53"/>
        <v>1.68</v>
      </c>
      <c r="Q183">
        <f t="shared" si="53"/>
        <v>10.6</v>
      </c>
      <c r="R183">
        <f t="shared" si="53"/>
        <v>2.1800000000000002</v>
      </c>
      <c r="S183" s="31">
        <f t="shared" si="72"/>
        <v>29</v>
      </c>
      <c r="T183" t="s">
        <v>181</v>
      </c>
      <c r="U183" t="s">
        <v>181</v>
      </c>
      <c r="V183" t="s">
        <v>206</v>
      </c>
      <c r="W183" t="s">
        <v>181</v>
      </c>
      <c r="X183" t="s">
        <v>184</v>
      </c>
      <c r="Y183" t="s">
        <v>183</v>
      </c>
      <c r="Z183" t="s">
        <v>181</v>
      </c>
      <c r="AA183" t="s">
        <v>181</v>
      </c>
      <c r="AB183" t="s">
        <v>181</v>
      </c>
      <c r="AC183">
        <v>0</v>
      </c>
      <c r="AD183" s="27">
        <v>43220</v>
      </c>
      <c r="AE183">
        <v>276</v>
      </c>
      <c r="AG183">
        <v>0</v>
      </c>
      <c r="AH183" s="27">
        <v>43220</v>
      </c>
      <c r="AI183" s="33">
        <v>276</v>
      </c>
      <c r="AK183" t="s">
        <v>275</v>
      </c>
      <c r="AL183" t="s">
        <v>181</v>
      </c>
      <c r="AM183" t="s">
        <v>181</v>
      </c>
      <c r="AN183" t="s">
        <v>181</v>
      </c>
      <c r="AO183" t="s">
        <v>181</v>
      </c>
      <c r="AP183" t="s">
        <v>181</v>
      </c>
      <c r="AQ183" t="s">
        <v>181</v>
      </c>
      <c r="AR183" t="s">
        <v>181</v>
      </c>
      <c r="AS183" t="s">
        <v>181</v>
      </c>
      <c r="AT183" t="s">
        <v>184</v>
      </c>
      <c r="AU183" t="s">
        <v>181</v>
      </c>
      <c r="AV183" t="s">
        <v>181</v>
      </c>
      <c r="AW183" s="27">
        <v>18048</v>
      </c>
      <c r="AX183" s="28">
        <v>68.161111111111111</v>
      </c>
      <c r="AY183" s="28" t="s">
        <v>185</v>
      </c>
      <c r="AZ183" s="28" t="s">
        <v>186</v>
      </c>
      <c r="BA183" t="s">
        <v>200</v>
      </c>
      <c r="BB183" s="28" t="s">
        <v>187</v>
      </c>
      <c r="BC183" s="28" t="s">
        <v>201</v>
      </c>
      <c r="BD183" s="28" t="s">
        <v>188</v>
      </c>
      <c r="BE183" s="28" t="s">
        <v>189</v>
      </c>
      <c r="BF183" t="s">
        <v>190</v>
      </c>
      <c r="BG183" s="28" t="s">
        <v>181</v>
      </c>
      <c r="BH183" s="28" t="s">
        <v>180</v>
      </c>
      <c r="BI183">
        <v>62</v>
      </c>
      <c r="BJ183">
        <v>162</v>
      </c>
      <c r="BK183" s="28">
        <f t="shared" si="54"/>
        <v>23.62444749276025</v>
      </c>
      <c r="BL183" s="29">
        <f t="shared" si="55"/>
        <v>1.6597060505484003</v>
      </c>
      <c r="BM183">
        <v>136</v>
      </c>
      <c r="BN183" s="29">
        <v>0.86</v>
      </c>
      <c r="BO183">
        <v>3</v>
      </c>
      <c r="BP183" t="s">
        <v>181</v>
      </c>
      <c r="BQ183">
        <v>0</v>
      </c>
      <c r="BR183" t="s">
        <v>184</v>
      </c>
      <c r="BS183" t="s">
        <v>191</v>
      </c>
      <c r="BT183" s="33">
        <v>1</v>
      </c>
      <c r="BU183" s="33">
        <v>25</v>
      </c>
      <c r="BV183" t="s">
        <v>846</v>
      </c>
      <c r="BW183" s="33">
        <v>5</v>
      </c>
      <c r="BX183" s="33">
        <v>0</v>
      </c>
      <c r="BY183" t="s">
        <v>893</v>
      </c>
      <c r="BZ183" t="s">
        <v>894</v>
      </c>
      <c r="CA183" t="s">
        <v>895</v>
      </c>
      <c r="CB183">
        <v>0</v>
      </c>
      <c r="CC183">
        <v>0</v>
      </c>
      <c r="CD183">
        <f t="shared" si="56"/>
        <v>1977</v>
      </c>
      <c r="CE183">
        <f>SUM((IF(D183&lt;40.1,0,(IF(D183&gt;60,3,1)))),(IF(S183&lt;15.1,0,IF(15&lt;S183&lt;25.1,6,IF(25&lt;S183&lt;35.1,11,16)))),(IF(E183=1,0,5)),(IF(CQ183&lt;601,0,1)),(IF(AX183&lt;40.1,0,(IF(AX183&gt;60,2,1)))))</f>
        <v>19</v>
      </c>
      <c r="CF183">
        <f>(IF(AX183&gt;70,3,0))+(IF(10&lt;AX183&lt;20,-2,0))+(IF(BD183="Cerebrovascular",2,0))+(IF(BN183&gt;1.5,2,0))+(IF(CQ183&lt;360,-3,0))+(IF(D183&gt;70,4,0))+(IF(H183&gt;35,2,0))+(IF(E183=2,9,0))+(IF(E183=3,14,0))+(IF(T183="yes",2,0))+(IF(J183&lt;2,2,0))+(IF(U183="yes",3,0))+(IF(V183="hospital",3,0))+(IF(V183="ICU",6,0))+(IF(S183&gt;29,4,0))+(IF(W183="yes",9,0))+(IF(X183="yes",2,0))+(IF(AA183="yes",5,0))+(IF(AB183="yes",6,0))+(IF(Z183="yes",3,0))</f>
        <v>4</v>
      </c>
      <c r="CG183" s="29">
        <f>EXP((IF(39&lt;AX183&lt;50,0.154,0))+(IF(49&lt;AX183&lt;60,0.274,0))+(IF(59&lt;AX183&lt;70,0.424,0))+(IF(AX183&gt;69,0.501,0))+(IF(BD183="anoxia",0.079,0))+(IF(BD183="Cerebrovascular",0.145,0))+(IF(BD183="other",0.184,0))+(IF(BB183="African",0.176,0))+(IF(BB183="Other",0.126,0))+(IF(AY183="DCD",0.411,0))+(IF(AZ183="other",0.422,0))+(0.066*((170-BJ183)/10)+(IF(BE183="regional",0.105,0.244))+(0.01*(CQ183/60))))</f>
        <v>1.436151069460166</v>
      </c>
      <c r="CH183">
        <v>40</v>
      </c>
      <c r="CI183">
        <v>15</v>
      </c>
      <c r="CJ183" t="s">
        <v>197</v>
      </c>
      <c r="CK183" t="s">
        <v>197</v>
      </c>
      <c r="CL183" t="s">
        <v>197</v>
      </c>
      <c r="CM183" t="s">
        <v>197</v>
      </c>
      <c r="CN183">
        <v>23</v>
      </c>
      <c r="CO183" t="s">
        <v>196</v>
      </c>
      <c r="CP183">
        <v>24</v>
      </c>
      <c r="CQ183" s="28">
        <v>355</v>
      </c>
      <c r="CR183">
        <f t="shared" si="57"/>
        <v>23</v>
      </c>
      <c r="CS183">
        <f t="shared" si="58"/>
        <v>63</v>
      </c>
      <c r="CT183">
        <f t="shared" si="74"/>
        <v>378</v>
      </c>
      <c r="CU183">
        <v>3250</v>
      </c>
      <c r="CV183">
        <v>4000</v>
      </c>
      <c r="CW183">
        <v>3500</v>
      </c>
      <c r="CX183">
        <v>1500</v>
      </c>
      <c r="CY183">
        <v>378</v>
      </c>
      <c r="CZ183" s="26">
        <v>2.5</v>
      </c>
      <c r="DA183" s="26">
        <v>42</v>
      </c>
      <c r="DB183" s="26">
        <v>54</v>
      </c>
      <c r="DC183" s="26">
        <v>54</v>
      </c>
      <c r="DD183" s="28">
        <f t="shared" si="60"/>
        <v>0</v>
      </c>
      <c r="DF183" t="str">
        <f t="shared" si="61"/>
        <v>no</v>
      </c>
      <c r="DG183" t="s">
        <v>896</v>
      </c>
      <c r="DH183" t="s">
        <v>197</v>
      </c>
      <c r="DI183" t="s">
        <v>197</v>
      </c>
      <c r="DJ183" t="s">
        <v>197</v>
      </c>
      <c r="DK183" t="s">
        <v>197</v>
      </c>
      <c r="DL183" t="s">
        <v>197</v>
      </c>
      <c r="DM183" t="s">
        <v>197</v>
      </c>
      <c r="DN183" t="s">
        <v>197</v>
      </c>
      <c r="DO183">
        <v>1420</v>
      </c>
      <c r="DP183" s="29">
        <f>((DO183/1000)*100)/F183</f>
        <v>1.7108433734939759</v>
      </c>
      <c r="DQ183">
        <v>510</v>
      </c>
      <c r="DR183">
        <v>249</v>
      </c>
      <c r="DS183">
        <v>13.9</v>
      </c>
      <c r="DT183">
        <v>1.1599999999999999</v>
      </c>
      <c r="DU183">
        <v>3.26</v>
      </c>
      <c r="DV183">
        <v>3.26</v>
      </c>
      <c r="DW183" t="str">
        <f t="shared" si="62"/>
        <v>yes</v>
      </c>
      <c r="DX183" s="26" t="s">
        <v>192</v>
      </c>
      <c r="DY183" t="str">
        <f>IF(OR(DV183&gt;M183*2.9, DV183 &gt; 3.9, FD183="yes"), "3", IF(DV183&gt;M183*1.9, "2", IF(OR(DV183&gt;M183*1.4, DV183&gt;(M183+0.2)), "1", "no")))</f>
        <v>2</v>
      </c>
      <c r="DZ183" t="s">
        <v>181</v>
      </c>
      <c r="EA183" t="s">
        <v>197</v>
      </c>
      <c r="EB183" t="s">
        <v>184</v>
      </c>
      <c r="EC183">
        <v>1000</v>
      </c>
      <c r="ED183" t="s">
        <v>198</v>
      </c>
      <c r="EE183" s="26" t="s">
        <v>197</v>
      </c>
      <c r="EF183" s="26" t="s">
        <v>197</v>
      </c>
      <c r="EG183" s="26" t="s">
        <v>197</v>
      </c>
      <c r="EH183" s="26" t="s">
        <v>197</v>
      </c>
      <c r="EI183" s="26" t="s">
        <v>197</v>
      </c>
      <c r="EJ183" s="26" t="s">
        <v>197</v>
      </c>
      <c r="EK183" s="26" t="s">
        <v>197</v>
      </c>
      <c r="EL183" s="26" t="s">
        <v>197</v>
      </c>
      <c r="EM183" s="26" t="s">
        <v>197</v>
      </c>
      <c r="EN183" s="26" t="s">
        <v>197</v>
      </c>
      <c r="EO183" s="26" t="s">
        <v>197</v>
      </c>
      <c r="EP183" s="26" t="s">
        <v>197</v>
      </c>
      <c r="EQ183" s="26" t="s">
        <v>197</v>
      </c>
      <c r="ER183" s="26" t="s">
        <v>197</v>
      </c>
      <c r="ES183" s="30" t="e">
        <f t="shared" si="75"/>
        <v>#DIV/0!</v>
      </c>
      <c r="ET183" s="30" t="e">
        <f t="shared" si="64"/>
        <v>#DIV/0!</v>
      </c>
      <c r="EU183" s="30" t="e">
        <f t="shared" si="65"/>
        <v>#DIV/0!</v>
      </c>
      <c r="EV183" s="30" t="s">
        <v>181</v>
      </c>
      <c r="EW183" t="s">
        <v>197</v>
      </c>
      <c r="EX183" t="s">
        <v>197</v>
      </c>
      <c r="EY183" s="38" t="s">
        <v>197</v>
      </c>
      <c r="EZ183" s="30" t="s">
        <v>181</v>
      </c>
      <c r="FA183" s="30" t="s">
        <v>184</v>
      </c>
      <c r="FB183" s="34" t="s">
        <v>237</v>
      </c>
      <c r="FC183" s="30" t="s">
        <v>181</v>
      </c>
      <c r="FD183" s="30" t="s">
        <v>181</v>
      </c>
      <c r="FE183" t="s">
        <v>897</v>
      </c>
      <c r="FF183">
        <v>7</v>
      </c>
      <c r="FG183" s="38" t="s">
        <v>181</v>
      </c>
      <c r="FH183" s="38" t="s">
        <v>197</v>
      </c>
      <c r="FI183" s="38" t="s">
        <v>197</v>
      </c>
      <c r="FJ183" s="38" t="s">
        <v>181</v>
      </c>
      <c r="FK183" s="38" t="s">
        <v>181</v>
      </c>
      <c r="FL183" s="38" t="s">
        <v>181</v>
      </c>
      <c r="FM183" s="38" t="s">
        <v>181</v>
      </c>
      <c r="FN183" s="38" t="s">
        <v>181</v>
      </c>
      <c r="FO183" s="38" t="s">
        <v>181</v>
      </c>
      <c r="FP183" s="38" t="s">
        <v>181</v>
      </c>
      <c r="FQ183" s="38" t="s">
        <v>181</v>
      </c>
      <c r="FR183">
        <v>38</v>
      </c>
      <c r="FS183" t="s">
        <v>898</v>
      </c>
      <c r="FT183" s="30" t="s">
        <v>181</v>
      </c>
      <c r="FU183">
        <f t="shared" si="66"/>
        <v>1</v>
      </c>
      <c r="FV183">
        <f t="shared" si="67"/>
        <v>1</v>
      </c>
    </row>
    <row r="184" spans="1:178" ht="15.5" x14ac:dyDescent="0.35">
      <c r="A184" s="48">
        <v>3005</v>
      </c>
      <c r="B184" t="s">
        <v>200</v>
      </c>
      <c r="C184" t="s">
        <v>179</v>
      </c>
      <c r="D184" s="28">
        <v>57.608333333333334</v>
      </c>
      <c r="E184" s="28">
        <v>1</v>
      </c>
      <c r="F184">
        <v>68</v>
      </c>
      <c r="G184">
        <v>168</v>
      </c>
      <c r="H184" s="28">
        <f t="shared" si="51"/>
        <v>24.09297052154195</v>
      </c>
      <c r="I184" s="29">
        <f t="shared" si="52"/>
        <v>1.772277977015998</v>
      </c>
      <c r="J184" s="30">
        <v>3.8</v>
      </c>
      <c r="K184">
        <v>142</v>
      </c>
      <c r="L184" t="s">
        <v>180</v>
      </c>
      <c r="M184" s="29">
        <v>0.76</v>
      </c>
      <c r="N184" s="30">
        <v>2.1</v>
      </c>
      <c r="O184" s="29">
        <v>1.18</v>
      </c>
      <c r="P184">
        <f t="shared" si="53"/>
        <v>1</v>
      </c>
      <c r="Q184">
        <f t="shared" si="53"/>
        <v>2.1</v>
      </c>
      <c r="R184">
        <f t="shared" si="53"/>
        <v>1.18</v>
      </c>
      <c r="S184" s="31">
        <f t="shared" si="72"/>
        <v>11</v>
      </c>
      <c r="T184" t="s">
        <v>181</v>
      </c>
      <c r="U184" t="s">
        <v>181</v>
      </c>
      <c r="V184" t="s">
        <v>182</v>
      </c>
      <c r="W184" t="s">
        <v>181</v>
      </c>
      <c r="X184" t="s">
        <v>181</v>
      </c>
      <c r="Y184" t="s">
        <v>183</v>
      </c>
      <c r="Z184" t="s">
        <v>184</v>
      </c>
      <c r="AA184" t="s">
        <v>181</v>
      </c>
      <c r="AB184" t="s">
        <v>181</v>
      </c>
      <c r="AC184">
        <v>0</v>
      </c>
      <c r="AD184" s="27">
        <v>43220</v>
      </c>
      <c r="AE184">
        <v>275</v>
      </c>
      <c r="AG184">
        <v>0</v>
      </c>
      <c r="AH184" s="27">
        <v>43220</v>
      </c>
      <c r="AI184" s="33">
        <v>275</v>
      </c>
      <c r="AK184" t="s">
        <v>224</v>
      </c>
      <c r="AL184" t="s">
        <v>184</v>
      </c>
      <c r="AM184" t="s">
        <v>184</v>
      </c>
      <c r="AN184" t="s">
        <v>181</v>
      </c>
      <c r="AO184" t="s">
        <v>181</v>
      </c>
      <c r="AP184" t="s">
        <v>184</v>
      </c>
      <c r="AQ184" t="s">
        <v>181</v>
      </c>
      <c r="AR184" t="s">
        <v>181</v>
      </c>
      <c r="AS184" t="s">
        <v>181</v>
      </c>
      <c r="AT184" t="s">
        <v>181</v>
      </c>
      <c r="AU184" t="s">
        <v>181</v>
      </c>
      <c r="AV184" t="s">
        <v>181</v>
      </c>
      <c r="AW184" s="27">
        <v>20035</v>
      </c>
      <c r="AX184" s="28">
        <v>62.727777777777774</v>
      </c>
      <c r="AY184" s="28" t="s">
        <v>185</v>
      </c>
      <c r="AZ184" s="28" t="s">
        <v>186</v>
      </c>
      <c r="BA184" t="s">
        <v>200</v>
      </c>
      <c r="BB184" s="28" t="s">
        <v>187</v>
      </c>
      <c r="BC184" s="28" t="s">
        <v>179</v>
      </c>
      <c r="BD184" s="28" t="s">
        <v>188</v>
      </c>
      <c r="BE184" s="28" t="s">
        <v>189</v>
      </c>
      <c r="BF184" t="s">
        <v>190</v>
      </c>
      <c r="BG184" s="28" t="s">
        <v>181</v>
      </c>
      <c r="BH184" s="28" t="s">
        <v>180</v>
      </c>
      <c r="BI184">
        <v>90</v>
      </c>
      <c r="BJ184">
        <v>185</v>
      </c>
      <c r="BK184" s="28">
        <f t="shared" si="54"/>
        <v>26.296566837107378</v>
      </c>
      <c r="BL184" s="29">
        <f t="shared" si="55"/>
        <v>2.1410109736858627</v>
      </c>
      <c r="BM184">
        <v>155</v>
      </c>
      <c r="BN184" s="29">
        <v>1.25</v>
      </c>
      <c r="BO184">
        <v>3</v>
      </c>
      <c r="BP184" t="s">
        <v>181</v>
      </c>
      <c r="BQ184">
        <v>0</v>
      </c>
      <c r="BR184" t="s">
        <v>184</v>
      </c>
      <c r="BS184" t="s">
        <v>249</v>
      </c>
      <c r="BT184" s="33">
        <v>25</v>
      </c>
      <c r="BU184" s="33">
        <v>25</v>
      </c>
      <c r="BV184" s="33" t="s">
        <v>203</v>
      </c>
      <c r="BW184" s="33">
        <v>7</v>
      </c>
      <c r="BX184" s="33">
        <v>0</v>
      </c>
      <c r="BY184" t="s">
        <v>899</v>
      </c>
      <c r="BZ184" t="s">
        <v>181</v>
      </c>
      <c r="CA184" t="s">
        <v>205</v>
      </c>
      <c r="CB184">
        <v>0</v>
      </c>
      <c r="CC184">
        <v>0</v>
      </c>
      <c r="CD184">
        <f t="shared" si="56"/>
        <v>690</v>
      </c>
      <c r="CE184">
        <f>SUM((IF(D184&lt;40.1,0,(IF(D184&gt;60,3,1)))),(IF(S184&lt;15.1,0,IF(15&lt;S184&lt;25.1,6,IF(25&lt;S184&lt;35.1,11,16)))),(IF(E184=1,0,5)),(IF(CQ184&lt;601,0,1)),(IF(AX184&lt;40.1,0,(IF(AX184&gt;60,2,1)))))</f>
        <v>3</v>
      </c>
      <c r="CF184">
        <f>(IF(AX184&gt;70,3,0))+(IF(10&lt;AX184&lt;20,-2,0))+(IF(BD184="Cerebrovascular",2,0))+(IF(BN184&gt;1.5,2,0))+(IF(CQ184&lt;360,-3,0))+(IF(D184&gt;70,4,0))+(IF(H184&gt;35,2,0))+(IF(E184=2,9,0))+(IF(E184=3,14,0))+(IF(T184="yes",2,0))+(IF(J184&lt;2,2,0))+(IF(U184="yes",3,0))+(IF(V184="hospital",3,0))+(IF(V184="ICU",6,0))+(IF(S184&gt;29,4,0))+(IF(W184="yes",9,0))+(IF(X184="yes",2,0))+(IF(AA184="yes",5,0))+(IF(AB184="yes",6,0))+(IF(Z184="yes",3,0))</f>
        <v>2</v>
      </c>
      <c r="CG184" s="29">
        <f>EXP((IF(39&lt;AX184&lt;50,0.154,0))+(IF(49&lt;AX184&lt;60,0.274,0))+(IF(59&lt;AX184&lt;70,0.424,0))+(IF(AX184&gt;69,0.501,0))+(IF(BD184="anoxia",0.079,0))+(IF(BD184="Cerebrovascular",0.145,0))+(IF(BD184="other",0.184,0))+(IF(BB184="African",0.176,0))+(IF(BB184="Other",0.126,0))+(IF(AY184="DCD",0.411,0))+(IF(AZ184="other",0.422,0))+(0.066*((170-BJ184)/10)+(IF(BE184="regional",0.105,0.244))+(0.01*(CQ184/60))))</f>
        <v>1.2320342519923042</v>
      </c>
      <c r="CH184">
        <v>44</v>
      </c>
      <c r="CI184">
        <v>12</v>
      </c>
      <c r="CJ184" t="s">
        <v>197</v>
      </c>
      <c r="CK184" t="s">
        <v>197</v>
      </c>
      <c r="CL184" t="s">
        <v>197</v>
      </c>
      <c r="CM184" t="s">
        <v>197</v>
      </c>
      <c r="CN184">
        <v>18</v>
      </c>
      <c r="CO184" t="s">
        <v>196</v>
      </c>
      <c r="CP184">
        <v>23</v>
      </c>
      <c r="CQ184" s="28">
        <v>346</v>
      </c>
      <c r="CR184">
        <f t="shared" si="57"/>
        <v>18</v>
      </c>
      <c r="CS184">
        <f t="shared" si="58"/>
        <v>62</v>
      </c>
      <c r="CT184">
        <f t="shared" si="74"/>
        <v>364</v>
      </c>
      <c r="CU184">
        <v>250</v>
      </c>
      <c r="CV184">
        <v>1000</v>
      </c>
      <c r="CW184">
        <v>5500</v>
      </c>
      <c r="CX184">
        <v>1500</v>
      </c>
      <c r="CY184">
        <v>259</v>
      </c>
      <c r="CZ184" s="26">
        <v>1.2</v>
      </c>
      <c r="DA184" s="26">
        <v>10</v>
      </c>
      <c r="DB184" s="26">
        <v>58</v>
      </c>
      <c r="DC184" s="26">
        <v>54</v>
      </c>
      <c r="DD184" s="28">
        <f t="shared" si="60"/>
        <v>6.8965517241379359</v>
      </c>
      <c r="DF184" t="str">
        <f t="shared" si="61"/>
        <v>no</v>
      </c>
      <c r="DG184" t="s">
        <v>900</v>
      </c>
      <c r="DH184" t="s">
        <v>197</v>
      </c>
      <c r="DI184" t="s">
        <v>197</v>
      </c>
      <c r="DJ184" t="s">
        <v>197</v>
      </c>
      <c r="DK184" t="s">
        <v>197</v>
      </c>
      <c r="DL184" t="s">
        <v>197</v>
      </c>
      <c r="DM184" t="s">
        <v>197</v>
      </c>
      <c r="DN184" t="s">
        <v>197</v>
      </c>
      <c r="DO184">
        <v>1450</v>
      </c>
      <c r="DP184" s="29">
        <f>((DO184/1000)*100)/F184</f>
        <v>2.1323529411764706</v>
      </c>
      <c r="DQ184">
        <v>1784</v>
      </c>
      <c r="DR184">
        <v>1170</v>
      </c>
      <c r="DS184">
        <v>11.7</v>
      </c>
      <c r="DT184">
        <v>1.34</v>
      </c>
      <c r="DU184">
        <v>0.75</v>
      </c>
      <c r="DV184">
        <v>0.75</v>
      </c>
      <c r="DW184" t="str">
        <f t="shared" si="62"/>
        <v>yes</v>
      </c>
      <c r="DX184" s="26" t="s">
        <v>192</v>
      </c>
      <c r="DY184" t="str">
        <f>IF(OR(DV184&gt;M184*2.9, DV184 &gt; 3.9, FD184="yes"), "3", IF(DV184&gt;M184*1.9, "2", IF(OR(DV184&gt;M184*1.4, DV184&gt;(M184+0.2)), "1", "no")))</f>
        <v>no</v>
      </c>
      <c r="DZ184" t="s">
        <v>181</v>
      </c>
      <c r="EA184" t="s">
        <v>197</v>
      </c>
      <c r="EB184" t="s">
        <v>184</v>
      </c>
      <c r="EC184">
        <v>1000</v>
      </c>
      <c r="ED184" t="s">
        <v>198</v>
      </c>
      <c r="EE184" s="26" t="s">
        <v>197</v>
      </c>
      <c r="EF184" s="26" t="s">
        <v>197</v>
      </c>
      <c r="EG184" s="26" t="s">
        <v>197</v>
      </c>
      <c r="EH184" s="26" t="s">
        <v>197</v>
      </c>
      <c r="EI184" s="26" t="s">
        <v>197</v>
      </c>
      <c r="EJ184" s="26" t="s">
        <v>197</v>
      </c>
      <c r="EK184" s="26" t="s">
        <v>197</v>
      </c>
      <c r="EL184" s="26" t="s">
        <v>197</v>
      </c>
      <c r="EM184" s="26" t="s">
        <v>197</v>
      </c>
      <c r="EN184" s="26" t="s">
        <v>197</v>
      </c>
      <c r="EO184" s="26" t="s">
        <v>197</v>
      </c>
      <c r="EP184" s="26" t="s">
        <v>197</v>
      </c>
      <c r="EQ184" s="26" t="s">
        <v>197</v>
      </c>
      <c r="ER184" s="26" t="s">
        <v>197</v>
      </c>
      <c r="ES184" s="30" t="e">
        <f t="shared" si="75"/>
        <v>#DIV/0!</v>
      </c>
      <c r="ET184" s="30" t="e">
        <f t="shared" si="64"/>
        <v>#DIV/0!</v>
      </c>
      <c r="EU184" s="30" t="e">
        <f t="shared" si="65"/>
        <v>#DIV/0!</v>
      </c>
      <c r="EV184" s="30" t="s">
        <v>181</v>
      </c>
      <c r="EW184" t="s">
        <v>197</v>
      </c>
      <c r="EX184" t="s">
        <v>197</v>
      </c>
      <c r="EY184" s="38" t="s">
        <v>197</v>
      </c>
      <c r="EZ184" s="30" t="s">
        <v>181</v>
      </c>
      <c r="FA184" s="30" t="s">
        <v>181</v>
      </c>
      <c r="FB184" s="34">
        <v>2</v>
      </c>
      <c r="FC184" s="30" t="s">
        <v>181</v>
      </c>
      <c r="FD184" s="30" t="s">
        <v>181</v>
      </c>
      <c r="FE184" s="30" t="s">
        <v>181</v>
      </c>
      <c r="FF184">
        <v>2</v>
      </c>
      <c r="FG184" s="38" t="s">
        <v>181</v>
      </c>
      <c r="FH184" s="38" t="s">
        <v>197</v>
      </c>
      <c r="FI184" s="38" t="s">
        <v>197</v>
      </c>
      <c r="FJ184" s="38" t="s">
        <v>181</v>
      </c>
      <c r="FK184" s="38" t="s">
        <v>181</v>
      </c>
      <c r="FL184" s="38" t="s">
        <v>181</v>
      </c>
      <c r="FM184" s="38" t="s">
        <v>181</v>
      </c>
      <c r="FN184" s="38" t="s">
        <v>181</v>
      </c>
      <c r="FO184" s="38" t="s">
        <v>181</v>
      </c>
      <c r="FP184" s="38" t="s">
        <v>181</v>
      </c>
      <c r="FQ184" s="38" t="s">
        <v>181</v>
      </c>
      <c r="FR184">
        <v>9</v>
      </c>
      <c r="FS184" s="30" t="s">
        <v>199</v>
      </c>
      <c r="FT184" t="s">
        <v>184</v>
      </c>
      <c r="FU184">
        <f t="shared" si="66"/>
        <v>0</v>
      </c>
      <c r="FV184">
        <f t="shared" si="67"/>
        <v>1</v>
      </c>
    </row>
    <row r="185" spans="1:178" ht="15.5" x14ac:dyDescent="0.35">
      <c r="A185" s="48">
        <v>3006</v>
      </c>
      <c r="B185" t="s">
        <v>200</v>
      </c>
      <c r="C185" t="s">
        <v>201</v>
      </c>
      <c r="D185" s="28">
        <v>60.113888888888887</v>
      </c>
      <c r="E185" s="28">
        <v>1</v>
      </c>
      <c r="F185">
        <v>77</v>
      </c>
      <c r="G185">
        <v>173</v>
      </c>
      <c r="H185" s="28">
        <f t="shared" si="51"/>
        <v>25.727555214006482</v>
      </c>
      <c r="I185" s="29">
        <f t="shared" si="52"/>
        <v>1.9085709385711243</v>
      </c>
      <c r="J185" s="38">
        <v>3</v>
      </c>
      <c r="K185">
        <v>140</v>
      </c>
      <c r="L185" t="s">
        <v>180</v>
      </c>
      <c r="M185" s="29">
        <v>1.24</v>
      </c>
      <c r="N185" s="30">
        <v>3.3</v>
      </c>
      <c r="O185" s="29">
        <v>1.22</v>
      </c>
      <c r="P185">
        <f t="shared" si="53"/>
        <v>1.24</v>
      </c>
      <c r="Q185">
        <f t="shared" si="53"/>
        <v>3.3</v>
      </c>
      <c r="R185">
        <f t="shared" si="53"/>
        <v>1.22</v>
      </c>
      <c r="S185" s="31">
        <f t="shared" si="72"/>
        <v>15</v>
      </c>
      <c r="T185" t="s">
        <v>184</v>
      </c>
      <c r="U185" t="s">
        <v>181</v>
      </c>
      <c r="V185" t="s">
        <v>182</v>
      </c>
      <c r="W185" t="s">
        <v>181</v>
      </c>
      <c r="X185" t="s">
        <v>181</v>
      </c>
      <c r="Y185" t="s">
        <v>183</v>
      </c>
      <c r="Z185" t="s">
        <v>184</v>
      </c>
      <c r="AA185" t="s">
        <v>184</v>
      </c>
      <c r="AB185" t="s">
        <v>181</v>
      </c>
      <c r="AC185">
        <v>0</v>
      </c>
      <c r="AD185" s="27">
        <v>43251</v>
      </c>
      <c r="AE185">
        <v>303</v>
      </c>
      <c r="AG185">
        <v>0</v>
      </c>
      <c r="AH185" s="27">
        <v>43251</v>
      </c>
      <c r="AI185" s="33">
        <v>303</v>
      </c>
      <c r="AK185" t="s">
        <v>323</v>
      </c>
      <c r="AL185" t="s">
        <v>184</v>
      </c>
      <c r="AM185" t="s">
        <v>181</v>
      </c>
      <c r="AN185" t="s">
        <v>184</v>
      </c>
      <c r="AO185" t="s">
        <v>184</v>
      </c>
      <c r="AP185" t="s">
        <v>181</v>
      </c>
      <c r="AQ185" t="s">
        <v>181</v>
      </c>
      <c r="AR185" t="s">
        <v>181</v>
      </c>
      <c r="AS185" t="s">
        <v>181</v>
      </c>
      <c r="AT185" t="s">
        <v>181</v>
      </c>
      <c r="AU185" t="s">
        <v>181</v>
      </c>
      <c r="AV185" t="s">
        <v>181</v>
      </c>
      <c r="AW185" s="27">
        <v>15928</v>
      </c>
      <c r="AX185" s="28">
        <v>73.974999999999994</v>
      </c>
      <c r="AY185" s="28" t="s">
        <v>185</v>
      </c>
      <c r="AZ185" s="28" t="s">
        <v>186</v>
      </c>
      <c r="BA185" t="s">
        <v>200</v>
      </c>
      <c r="BB185" s="28" t="s">
        <v>187</v>
      </c>
      <c r="BC185" t="s">
        <v>201</v>
      </c>
      <c r="BD185" s="28" t="s">
        <v>188</v>
      </c>
      <c r="BE185" s="28" t="s">
        <v>189</v>
      </c>
      <c r="BF185" t="s">
        <v>190</v>
      </c>
      <c r="BG185" s="28" t="s">
        <v>181</v>
      </c>
      <c r="BH185" s="28" t="s">
        <v>190</v>
      </c>
      <c r="BI185">
        <v>85</v>
      </c>
      <c r="BJ185">
        <v>180</v>
      </c>
      <c r="BK185" s="28">
        <f t="shared" si="54"/>
        <v>26.234567901234566</v>
      </c>
      <c r="BL185" s="29">
        <f t="shared" si="55"/>
        <v>2.0485281361702059</v>
      </c>
      <c r="BM185">
        <v>144</v>
      </c>
      <c r="BN185" s="29">
        <v>0.86</v>
      </c>
      <c r="BO185" t="s">
        <v>197</v>
      </c>
      <c r="BP185" t="s">
        <v>197</v>
      </c>
      <c r="BQ185" t="s">
        <v>197</v>
      </c>
      <c r="BR185" t="s">
        <v>184</v>
      </c>
      <c r="BS185" t="s">
        <v>191</v>
      </c>
      <c r="BT185" t="s">
        <v>197</v>
      </c>
      <c r="BU185" t="s">
        <v>197</v>
      </c>
      <c r="BV185" s="33" t="s">
        <v>197</v>
      </c>
      <c r="BW185" s="33" t="s">
        <v>197</v>
      </c>
      <c r="BX185" s="33" t="s">
        <v>197</v>
      </c>
      <c r="BY185" t="s">
        <v>901</v>
      </c>
      <c r="BZ185" t="s">
        <v>197</v>
      </c>
      <c r="CA185" t="s">
        <v>205</v>
      </c>
      <c r="CB185">
        <v>0</v>
      </c>
      <c r="CC185">
        <v>0</v>
      </c>
      <c r="CD185">
        <f t="shared" si="56"/>
        <v>1110</v>
      </c>
      <c r="CE185">
        <f>SUM((IF(D185&lt;40.1,0,(IF(D185&gt;60,3,1)))),(IF(S185&lt;15.1,0,IF(15&lt;S185&lt;25.1,6,IF(25&lt;S185&lt;35.1,11,16)))),(IF(E185=1,0,5)),(IF(CQ185&lt;601,0,1)),(IF(AX185&lt;40.1,0,(IF(AX185&gt;60,2,1)))))</f>
        <v>5</v>
      </c>
      <c r="CF185">
        <f>(IF(AX185&gt;70,3,0))+(IF(10&lt;AX185&lt;20,-2,0))+(IF(BD185="Cerebrovascular",2,0))+(IF(BN185&gt;1.5,2,0))+(IF(CQ185&lt;360,-3,0))+(IF(D185&gt;70,4,0))+(IF(H185&gt;35,2,0))+(IF(E185=2,9,0))+(IF(E185=3,14,0))+(IF(T185="yes",2,0))+(IF(J185&lt;2,2,0))+(IF(U185="yes",3,0))+(IF(V185="hospital",3,0))+(IF(V185="ICU",6,0))+(IF(S185&gt;29,4,0))+(IF(W185="yes",9,0))+(IF(X185="yes",2,0))+(IF(AA185="yes",5,0))+(IF(AB185="yes",6,0))+(IF(Z185="yes",3,0))</f>
        <v>15</v>
      </c>
      <c r="CG185" s="29">
        <f>EXP((IF(39&lt;AX185&lt;50,0.154,0))+(IF(49&lt;AX185&lt;60,0.274,0))+(IF(59&lt;AX185&lt;70,0.424,0))+(IF(AX185&gt;69,0.501,0))+(IF(BD185="anoxia",0.079,0))+(IF(BD185="Cerebrovascular",0.145,0))+(IF(BD185="other",0.184,0))+(IF(BB185="African",0.176,0))+(IF(BB185="Other",0.126,0))+(IF(AY185="DCD",0.411,0))+(IF(AZ185="other",0.422,0))+(0.066*((170-BJ185)/10)+(IF(BE185="regional",0.105,0.244))+(0.01*(CQ185/60))))</f>
        <v>2.1138268970224083</v>
      </c>
      <c r="CH185">
        <v>54</v>
      </c>
      <c r="CI185">
        <v>10</v>
      </c>
      <c r="CJ185" t="s">
        <v>197</v>
      </c>
      <c r="CK185" t="s">
        <v>197</v>
      </c>
      <c r="CL185" t="s">
        <v>197</v>
      </c>
      <c r="CM185" t="s">
        <v>197</v>
      </c>
      <c r="CN185">
        <v>18</v>
      </c>
      <c r="CO185" t="s">
        <v>196</v>
      </c>
      <c r="CP185">
        <v>26</v>
      </c>
      <c r="CQ185" s="28">
        <v>381</v>
      </c>
      <c r="CR185">
        <f t="shared" si="57"/>
        <v>18</v>
      </c>
      <c r="CS185">
        <f t="shared" si="58"/>
        <v>72</v>
      </c>
      <c r="CT185">
        <f t="shared" si="74"/>
        <v>399</v>
      </c>
      <c r="CU185">
        <v>1750</v>
      </c>
      <c r="CV185">
        <v>1500</v>
      </c>
      <c r="CW185">
        <v>10000</v>
      </c>
      <c r="CX185">
        <v>1000</v>
      </c>
      <c r="CY185">
        <v>275</v>
      </c>
      <c r="CZ185" s="26">
        <v>1.9</v>
      </c>
      <c r="DA185" s="26">
        <v>12</v>
      </c>
      <c r="DB185" s="26">
        <v>82</v>
      </c>
      <c r="DC185" s="26">
        <v>79</v>
      </c>
      <c r="DD185" s="28">
        <f t="shared" si="60"/>
        <v>3.6585365853658516</v>
      </c>
      <c r="DF185" t="str">
        <f t="shared" si="61"/>
        <v>no</v>
      </c>
      <c r="DG185" t="s">
        <v>902</v>
      </c>
      <c r="DH185" t="s">
        <v>197</v>
      </c>
      <c r="DI185" t="s">
        <v>197</v>
      </c>
      <c r="DJ185" t="s">
        <v>197</v>
      </c>
      <c r="DK185" t="s">
        <v>197</v>
      </c>
      <c r="DL185" t="s">
        <v>197</v>
      </c>
      <c r="DM185" t="s">
        <v>197</v>
      </c>
      <c r="DN185" t="s">
        <v>197</v>
      </c>
      <c r="DO185">
        <v>1500</v>
      </c>
      <c r="DP185" s="29">
        <f>((DO185/1000)*100)/F185</f>
        <v>1.948051948051948</v>
      </c>
      <c r="DQ185">
        <v>1218</v>
      </c>
      <c r="DR185">
        <v>1150</v>
      </c>
      <c r="DS185">
        <v>10.4</v>
      </c>
      <c r="DT185">
        <v>1.08</v>
      </c>
      <c r="DU185">
        <v>1.69</v>
      </c>
      <c r="DV185">
        <v>1.96</v>
      </c>
      <c r="DW185" t="str">
        <f t="shared" si="62"/>
        <v>yes</v>
      </c>
      <c r="DX185" s="26" t="s">
        <v>192</v>
      </c>
      <c r="DY185" t="str">
        <f>IF(OR(DV185&gt;M185*2.9, DV185 &gt; 3.9, FD185="yes"), "3", IF(DV185&gt;M185*1.9, "2", IF(OR(DV185&gt;M185*1.4, DV185&gt;(M185+0.2)), "1", "no")))</f>
        <v>1</v>
      </c>
      <c r="DZ185" t="s">
        <v>184</v>
      </c>
      <c r="EA185" t="s">
        <v>263</v>
      </c>
      <c r="EB185" t="s">
        <v>184</v>
      </c>
      <c r="EC185">
        <v>1000</v>
      </c>
      <c r="ED185" t="s">
        <v>198</v>
      </c>
      <c r="EE185" s="26" t="s">
        <v>197</v>
      </c>
      <c r="EF185" s="26" t="s">
        <v>197</v>
      </c>
      <c r="EG185" s="26" t="s">
        <v>197</v>
      </c>
      <c r="EH185" s="26" t="s">
        <v>197</v>
      </c>
      <c r="EI185" s="26" t="s">
        <v>197</v>
      </c>
      <c r="EJ185" s="26" t="s">
        <v>197</v>
      </c>
      <c r="EK185" s="26" t="s">
        <v>197</v>
      </c>
      <c r="EL185" s="26" t="s">
        <v>197</v>
      </c>
      <c r="EM185" s="26" t="s">
        <v>197</v>
      </c>
      <c r="EN185" s="26" t="s">
        <v>197</v>
      </c>
      <c r="EO185" s="26" t="s">
        <v>197</v>
      </c>
      <c r="EP185" s="26" t="s">
        <v>197</v>
      </c>
      <c r="EQ185" s="26" t="s">
        <v>197</v>
      </c>
      <c r="ER185" s="26" t="s">
        <v>197</v>
      </c>
      <c r="ES185" s="30" t="e">
        <f t="shared" si="75"/>
        <v>#DIV/0!</v>
      </c>
      <c r="ET185" s="30" t="e">
        <f t="shared" si="64"/>
        <v>#DIV/0!</v>
      </c>
      <c r="EU185" s="30" t="e">
        <f t="shared" si="65"/>
        <v>#DIV/0!</v>
      </c>
      <c r="EV185" s="30" t="s">
        <v>181</v>
      </c>
      <c r="EW185" t="s">
        <v>197</v>
      </c>
      <c r="EX185" t="s">
        <v>197</v>
      </c>
      <c r="EY185" s="38" t="s">
        <v>197</v>
      </c>
      <c r="EZ185" s="30" t="s">
        <v>181</v>
      </c>
      <c r="FA185" s="30" t="s">
        <v>181</v>
      </c>
      <c r="FB185" s="34">
        <v>2</v>
      </c>
      <c r="FC185" s="30" t="s">
        <v>181</v>
      </c>
      <c r="FD185" s="30" t="s">
        <v>181</v>
      </c>
      <c r="FE185" t="s">
        <v>181</v>
      </c>
      <c r="FF185">
        <v>4</v>
      </c>
      <c r="FG185" s="38" t="s">
        <v>181</v>
      </c>
      <c r="FH185" s="38" t="s">
        <v>197</v>
      </c>
      <c r="FI185" s="38" t="s">
        <v>197</v>
      </c>
      <c r="FJ185" s="38" t="s">
        <v>181</v>
      </c>
      <c r="FK185" s="38" t="s">
        <v>181</v>
      </c>
      <c r="FL185" s="38" t="s">
        <v>181</v>
      </c>
      <c r="FM185" s="38" t="s">
        <v>181</v>
      </c>
      <c r="FN185" s="38" t="s">
        <v>181</v>
      </c>
      <c r="FO185" s="38" t="s">
        <v>181</v>
      </c>
      <c r="FP185" s="38" t="s">
        <v>181</v>
      </c>
      <c r="FQ185" s="38" t="s">
        <v>181</v>
      </c>
      <c r="FR185">
        <v>13</v>
      </c>
      <c r="FS185" t="s">
        <v>903</v>
      </c>
      <c r="FT185" s="30" t="s">
        <v>181</v>
      </c>
      <c r="FU185">
        <f t="shared" si="66"/>
        <v>0</v>
      </c>
      <c r="FV185">
        <f t="shared" si="67"/>
        <v>0</v>
      </c>
    </row>
    <row r="186" spans="1:178" ht="15.5" x14ac:dyDescent="0.35">
      <c r="A186" s="48">
        <v>3007</v>
      </c>
      <c r="B186" t="s">
        <v>178</v>
      </c>
      <c r="C186" t="s">
        <v>904</v>
      </c>
      <c r="D186" s="28">
        <v>24.155555555555555</v>
      </c>
      <c r="E186" s="28">
        <v>1</v>
      </c>
      <c r="F186">
        <v>69</v>
      </c>
      <c r="G186">
        <v>123</v>
      </c>
      <c r="H186" s="28">
        <f t="shared" si="51"/>
        <v>45.60777315090224</v>
      </c>
      <c r="I186" s="29">
        <f t="shared" si="52"/>
        <v>1.4225200390384061</v>
      </c>
      <c r="J186" s="30">
        <v>2.4</v>
      </c>
      <c r="K186">
        <v>137</v>
      </c>
      <c r="L186" t="s">
        <v>180</v>
      </c>
      <c r="M186" s="29">
        <v>1.1100000000000001</v>
      </c>
      <c r="N186" s="30">
        <v>14.3</v>
      </c>
      <c r="O186" s="29">
        <v>3.4</v>
      </c>
      <c r="P186">
        <f t="shared" si="53"/>
        <v>1.1100000000000001</v>
      </c>
      <c r="Q186">
        <f t="shared" si="53"/>
        <v>14.3</v>
      </c>
      <c r="R186">
        <f t="shared" si="53"/>
        <v>3.4</v>
      </c>
      <c r="S186" s="31">
        <f t="shared" si="72"/>
        <v>31</v>
      </c>
      <c r="T186" t="s">
        <v>181</v>
      </c>
      <c r="U186" t="s">
        <v>181</v>
      </c>
      <c r="V186" t="s">
        <v>182</v>
      </c>
      <c r="W186" t="s">
        <v>181</v>
      </c>
      <c r="X186" t="s">
        <v>181</v>
      </c>
      <c r="Y186" t="s">
        <v>183</v>
      </c>
      <c r="Z186" t="s">
        <v>184</v>
      </c>
      <c r="AA186" t="s">
        <v>181</v>
      </c>
      <c r="AB186" t="s">
        <v>181</v>
      </c>
      <c r="AC186">
        <v>0</v>
      </c>
      <c r="AD186" s="27">
        <v>43256</v>
      </c>
      <c r="AE186">
        <v>303</v>
      </c>
      <c r="AG186">
        <v>0</v>
      </c>
      <c r="AH186" s="27">
        <v>43256</v>
      </c>
      <c r="AI186" s="33">
        <v>303</v>
      </c>
      <c r="AK186" t="s">
        <v>282</v>
      </c>
      <c r="AL186" t="s">
        <v>181</v>
      </c>
      <c r="AM186" t="s">
        <v>181</v>
      </c>
      <c r="AN186" t="s">
        <v>181</v>
      </c>
      <c r="AO186" t="s">
        <v>181</v>
      </c>
      <c r="AP186" t="s">
        <v>181</v>
      </c>
      <c r="AQ186" t="s">
        <v>181</v>
      </c>
      <c r="AR186" t="s">
        <v>181</v>
      </c>
      <c r="AS186" t="s">
        <v>184</v>
      </c>
      <c r="AT186" t="s">
        <v>184</v>
      </c>
      <c r="AU186" t="s">
        <v>181</v>
      </c>
      <c r="AV186" t="s">
        <v>181</v>
      </c>
      <c r="AW186" s="27">
        <v>16675</v>
      </c>
      <c r="AX186" s="28">
        <v>71.944444444444443</v>
      </c>
      <c r="AY186" s="28" t="s">
        <v>185</v>
      </c>
      <c r="AZ186" s="28" t="s">
        <v>186</v>
      </c>
      <c r="BA186" t="s">
        <v>178</v>
      </c>
      <c r="BB186" s="28" t="s">
        <v>187</v>
      </c>
      <c r="BC186" s="28" t="s">
        <v>179</v>
      </c>
      <c r="BD186" s="28" t="s">
        <v>220</v>
      </c>
      <c r="BE186" s="28" t="s">
        <v>202</v>
      </c>
      <c r="BF186" t="s">
        <v>190</v>
      </c>
      <c r="BG186" s="28" t="s">
        <v>181</v>
      </c>
      <c r="BH186" s="28" t="s">
        <v>180</v>
      </c>
      <c r="BI186">
        <v>45</v>
      </c>
      <c r="BJ186">
        <v>150</v>
      </c>
      <c r="BK186" s="28">
        <f t="shared" si="54"/>
        <v>20</v>
      </c>
      <c r="BL186" s="29">
        <f t="shared" si="55"/>
        <v>1.369770487440332</v>
      </c>
      <c r="BM186" t="s">
        <v>197</v>
      </c>
      <c r="BN186" s="29">
        <v>0.47</v>
      </c>
      <c r="BO186">
        <v>7</v>
      </c>
      <c r="BP186" t="s">
        <v>197</v>
      </c>
      <c r="BQ186" t="s">
        <v>197</v>
      </c>
      <c r="BR186" t="s">
        <v>184</v>
      </c>
      <c r="BS186" t="s">
        <v>191</v>
      </c>
      <c r="BT186">
        <v>0</v>
      </c>
      <c r="BU186">
        <v>0</v>
      </c>
      <c r="BV186" s="33" t="s">
        <v>203</v>
      </c>
      <c r="BW186" s="33">
        <v>10</v>
      </c>
      <c r="BX186" s="33">
        <v>0</v>
      </c>
      <c r="BY186" t="s">
        <v>905</v>
      </c>
      <c r="BZ186" t="s">
        <v>856</v>
      </c>
      <c r="CA186" t="s">
        <v>906</v>
      </c>
      <c r="CB186">
        <v>0</v>
      </c>
      <c r="CC186">
        <v>0</v>
      </c>
      <c r="CD186">
        <f t="shared" si="56"/>
        <v>2230</v>
      </c>
      <c r="CE186">
        <f>SUM((IF(D186&lt;40.1,0,(IF(D186&gt;60,3,1)))),(IF(S186&lt;15.1,0,IF(15&lt;S186&lt;25.1,6,IF(25&lt;S186&lt;35.1,11,16)))),(IF(E186=1,0,5)),(IF(CQ186&lt;601,0,1)),(IF(AX186&lt;40.1,0,(IF(AX186&gt;60,2,1)))))</f>
        <v>18</v>
      </c>
      <c r="CF186">
        <f>(IF(AX186&gt;70,3,0))+(IF(10&lt;AX186&lt;20,-2,0))+(IF(BD186="Cerebrovascular",2,0))+(IF(BN186&gt;1.5,2,0))+(IF(CQ186&lt;360,-3,0))+(IF(D186&gt;70,4,0))+(IF(H186&gt;35,2,0))+(IF(E186=2,9,0))+(IF(E186=3,14,0))+(IF(T186="yes",2,0))+(IF(J186&lt;2,2,0))+(IF(U186="yes",3,0))+(IF(V186="hospital",3,0))+(IF(V186="ICU",6,0))+(IF(S186&gt;29,4,0))+(IF(W186="yes",9,0))+(IF(X186="yes",2,0))+(IF(AA186="yes",5,0))+(IF(AB186="yes",6,0))+(IF(Z186="yes",3,0))</f>
        <v>12</v>
      </c>
      <c r="CG186" s="29">
        <f>EXP((IF(39&lt;AX186&lt;50,0.154,0))+(IF(49&lt;AX186&lt;60,0.274,0))+(IF(59&lt;AX186&lt;70,0.424,0))+(IF(AX186&gt;69,0.501,0))+(IF(BD186="anoxia",0.079,0))+(IF(BD186="Cerebrovascular",0.145,0))+(IF(BD186="other",0.184,0))+(IF(BB186="African",0.176,0))+(IF(BB186="Other",0.126,0))+(IF(AY186="DCD",0.411,0))+(IF(AZ186="other",0.422,0))+(0.066*((170-BJ186)/10)+(IF(BE186="regional",0.105,0.244))+(0.01*(CQ186/60))))</f>
        <v>2.6401436626110359</v>
      </c>
      <c r="CH186">
        <v>33</v>
      </c>
      <c r="CI186">
        <v>15</v>
      </c>
      <c r="CJ186" t="s">
        <v>197</v>
      </c>
      <c r="CK186" t="s">
        <v>197</v>
      </c>
      <c r="CL186" t="s">
        <v>197</v>
      </c>
      <c r="CM186" t="s">
        <v>197</v>
      </c>
      <c r="CN186">
        <v>27</v>
      </c>
      <c r="CO186" t="s">
        <v>196</v>
      </c>
      <c r="CP186">
        <v>45</v>
      </c>
      <c r="CQ186" s="28">
        <v>563</v>
      </c>
      <c r="CR186">
        <f t="shared" si="57"/>
        <v>27</v>
      </c>
      <c r="CS186">
        <f t="shared" si="58"/>
        <v>60</v>
      </c>
      <c r="CT186">
        <f t="shared" si="74"/>
        <v>590</v>
      </c>
      <c r="CU186">
        <v>1250</v>
      </c>
      <c r="CV186">
        <v>2000</v>
      </c>
      <c r="CW186">
        <v>5000</v>
      </c>
      <c r="CX186">
        <v>1000</v>
      </c>
      <c r="CY186">
        <v>312</v>
      </c>
      <c r="CZ186" s="26">
        <v>4</v>
      </c>
      <c r="DA186" s="26">
        <v>17</v>
      </c>
      <c r="DB186" s="26">
        <v>58</v>
      </c>
      <c r="DC186" s="26">
        <v>52</v>
      </c>
      <c r="DD186" s="28">
        <f t="shared" si="60"/>
        <v>10.34482758620689</v>
      </c>
      <c r="DF186" t="str">
        <f t="shared" si="61"/>
        <v>no</v>
      </c>
      <c r="DG186" t="s">
        <v>907</v>
      </c>
      <c r="DH186" t="s">
        <v>197</v>
      </c>
      <c r="DI186" t="s">
        <v>197</v>
      </c>
      <c r="DJ186" t="s">
        <v>197</v>
      </c>
      <c r="DK186" t="s">
        <v>197</v>
      </c>
      <c r="DL186" t="s">
        <v>197</v>
      </c>
      <c r="DM186" t="s">
        <v>197</v>
      </c>
      <c r="DN186" t="s">
        <v>197</v>
      </c>
      <c r="DO186">
        <v>1100</v>
      </c>
      <c r="DP186" s="29">
        <f>((DO186/1000)*100)/F186</f>
        <v>1.5942028985507248</v>
      </c>
      <c r="DQ186">
        <v>1344</v>
      </c>
      <c r="DR186">
        <v>1131</v>
      </c>
      <c r="DS186">
        <v>3.1</v>
      </c>
      <c r="DT186">
        <v>0.99</v>
      </c>
      <c r="DU186">
        <v>1.44</v>
      </c>
      <c r="DV186">
        <v>1.44</v>
      </c>
      <c r="DW186" t="str">
        <f t="shared" si="62"/>
        <v>no</v>
      </c>
      <c r="DX186" s="26" t="str">
        <f>IF(OR(DQ186&gt;1999,DR186&gt;1999),IF(OR(DQ186&gt;2999,DR186&gt;2999),IF(OR(DS186&gt;9.9,DT186&gt;1.6),"severe","moderate"),"mild"),"no")</f>
        <v>no</v>
      </c>
      <c r="DY186" t="str">
        <f>IF(OR(DV186&gt;M186*2.9, DV186 &gt; 3.9, FD186="yes"), "3", IF(DV186&gt;M186*1.9, "2", IF(OR(DV186&gt;M186*1.4, DV186&gt;(M186+0.2)), "1", "no")))</f>
        <v>1</v>
      </c>
      <c r="DZ186" t="s">
        <v>184</v>
      </c>
      <c r="EA186" t="s">
        <v>263</v>
      </c>
      <c r="EB186" t="s">
        <v>184</v>
      </c>
      <c r="EC186">
        <v>1000</v>
      </c>
      <c r="ED186" t="s">
        <v>198</v>
      </c>
      <c r="EE186" s="26" t="s">
        <v>197</v>
      </c>
      <c r="EF186" s="26" t="s">
        <v>197</v>
      </c>
      <c r="EG186" s="26" t="s">
        <v>197</v>
      </c>
      <c r="EH186" s="26" t="s">
        <v>197</v>
      </c>
      <c r="EI186" s="26" t="s">
        <v>197</v>
      </c>
      <c r="EJ186" s="26" t="s">
        <v>197</v>
      </c>
      <c r="EK186" s="26" t="s">
        <v>197</v>
      </c>
      <c r="EL186" s="26" t="s">
        <v>197</v>
      </c>
      <c r="EM186" s="26" t="s">
        <v>197</v>
      </c>
      <c r="EN186" s="26" t="s">
        <v>197</v>
      </c>
      <c r="EO186" s="26" t="s">
        <v>197</v>
      </c>
      <c r="EP186" s="26" t="s">
        <v>197</v>
      </c>
      <c r="EQ186" s="26" t="s">
        <v>197</v>
      </c>
      <c r="ER186" s="26" t="s">
        <v>197</v>
      </c>
      <c r="ES186" s="30" t="e">
        <f t="shared" si="75"/>
        <v>#DIV/0!</v>
      </c>
      <c r="ET186" s="30" t="e">
        <f t="shared" si="64"/>
        <v>#DIV/0!</v>
      </c>
      <c r="EU186" s="30" t="e">
        <f t="shared" si="65"/>
        <v>#DIV/0!</v>
      </c>
      <c r="EV186" s="30" t="s">
        <v>184</v>
      </c>
      <c r="EW186">
        <v>1</v>
      </c>
      <c r="EX186" t="s">
        <v>184</v>
      </c>
      <c r="EY186" s="38" t="s">
        <v>181</v>
      </c>
      <c r="EZ186" s="30" t="s">
        <v>181</v>
      </c>
      <c r="FA186" s="30" t="s">
        <v>181</v>
      </c>
      <c r="FB186" s="34">
        <v>2</v>
      </c>
      <c r="FC186" s="30" t="s">
        <v>184</v>
      </c>
      <c r="FD186" s="30" t="s">
        <v>181</v>
      </c>
      <c r="FE186" s="30" t="s">
        <v>181</v>
      </c>
      <c r="FF186">
        <v>4</v>
      </c>
      <c r="FG186" s="38" t="s">
        <v>181</v>
      </c>
      <c r="FH186" s="38" t="s">
        <v>197</v>
      </c>
      <c r="FI186" s="38" t="s">
        <v>197</v>
      </c>
      <c r="FJ186" s="38" t="s">
        <v>181</v>
      </c>
      <c r="FK186" s="38" t="s">
        <v>181</v>
      </c>
      <c r="FL186" s="38" t="s">
        <v>181</v>
      </c>
      <c r="FM186" s="38" t="s">
        <v>181</v>
      </c>
      <c r="FN186" s="38" t="s">
        <v>181</v>
      </c>
      <c r="FO186" s="38" t="s">
        <v>181</v>
      </c>
      <c r="FP186" s="38" t="s">
        <v>181</v>
      </c>
      <c r="FQ186" s="38" t="s">
        <v>181</v>
      </c>
      <c r="FR186">
        <v>15</v>
      </c>
      <c r="FS186" s="30" t="s">
        <v>199</v>
      </c>
      <c r="FT186" t="s">
        <v>181</v>
      </c>
      <c r="FU186">
        <f t="shared" si="66"/>
        <v>0</v>
      </c>
      <c r="FV186">
        <f t="shared" si="67"/>
        <v>0</v>
      </c>
    </row>
    <row r="187" spans="1:178" ht="15.5" x14ac:dyDescent="0.35">
      <c r="A187" s="48">
        <v>3008</v>
      </c>
      <c r="B187" t="s">
        <v>200</v>
      </c>
      <c r="C187" t="s">
        <v>179</v>
      </c>
      <c r="D187" s="28">
        <v>57.18888888888889</v>
      </c>
      <c r="E187" s="28">
        <v>1</v>
      </c>
      <c r="F187">
        <v>61</v>
      </c>
      <c r="G187">
        <v>170</v>
      </c>
      <c r="H187" s="28">
        <f t="shared" si="51"/>
        <v>21.107266435986158</v>
      </c>
      <c r="I187" s="29">
        <f t="shared" si="52"/>
        <v>1.706895649739965</v>
      </c>
      <c r="J187" s="30">
        <v>4.4000000000000004</v>
      </c>
      <c r="K187">
        <v>149</v>
      </c>
      <c r="L187" t="s">
        <v>180</v>
      </c>
      <c r="M187" s="29">
        <v>0.7</v>
      </c>
      <c r="N187" s="30">
        <v>1.1000000000000001</v>
      </c>
      <c r="O187" s="29">
        <v>1.3</v>
      </c>
      <c r="P187">
        <f t="shared" si="53"/>
        <v>1</v>
      </c>
      <c r="Q187">
        <f t="shared" si="53"/>
        <v>1.1000000000000001</v>
      </c>
      <c r="R187">
        <f t="shared" si="53"/>
        <v>1.3</v>
      </c>
      <c r="S187" s="31">
        <f t="shared" si="72"/>
        <v>10</v>
      </c>
      <c r="T187" t="s">
        <v>184</v>
      </c>
      <c r="U187" t="s">
        <v>181</v>
      </c>
      <c r="V187" t="s">
        <v>182</v>
      </c>
      <c r="W187" t="s">
        <v>181</v>
      </c>
      <c r="X187" t="s">
        <v>181</v>
      </c>
      <c r="Y187" t="s">
        <v>183</v>
      </c>
      <c r="Z187" t="s">
        <v>181</v>
      </c>
      <c r="AA187" t="s">
        <v>181</v>
      </c>
      <c r="AB187" t="s">
        <v>181</v>
      </c>
      <c r="AC187">
        <v>0</v>
      </c>
      <c r="AD187" s="27">
        <v>43234</v>
      </c>
      <c r="AE187">
        <v>277</v>
      </c>
      <c r="AG187">
        <v>0</v>
      </c>
      <c r="AH187" s="27">
        <v>43234</v>
      </c>
      <c r="AI187" s="33">
        <v>277</v>
      </c>
      <c r="AK187" t="s">
        <v>908</v>
      </c>
      <c r="AL187" t="s">
        <v>184</v>
      </c>
      <c r="AM187" t="s">
        <v>184</v>
      </c>
      <c r="AN187" t="s">
        <v>181</v>
      </c>
      <c r="AO187" t="s">
        <v>181</v>
      </c>
      <c r="AP187" t="s">
        <v>181</v>
      </c>
      <c r="AQ187" t="s">
        <v>181</v>
      </c>
      <c r="AR187" t="s">
        <v>181</v>
      </c>
      <c r="AS187" t="s">
        <v>181</v>
      </c>
      <c r="AT187" t="s">
        <v>181</v>
      </c>
      <c r="AU187" t="s">
        <v>181</v>
      </c>
      <c r="AV187" t="s">
        <v>181</v>
      </c>
      <c r="AW187" s="27">
        <v>13609</v>
      </c>
      <c r="AX187" s="28">
        <v>80.349999999999994</v>
      </c>
      <c r="AY187" s="28" t="s">
        <v>185</v>
      </c>
      <c r="AZ187" s="28" t="s">
        <v>186</v>
      </c>
      <c r="BA187" t="s">
        <v>200</v>
      </c>
      <c r="BB187" s="28" t="s">
        <v>187</v>
      </c>
      <c r="BC187" s="28" t="s">
        <v>179</v>
      </c>
      <c r="BD187" s="28" t="s">
        <v>188</v>
      </c>
      <c r="BE187" s="28" t="s">
        <v>189</v>
      </c>
      <c r="BF187" s="28" t="s">
        <v>180</v>
      </c>
      <c r="BG187" s="28" t="s">
        <v>181</v>
      </c>
      <c r="BH187" s="28" t="s">
        <v>180</v>
      </c>
      <c r="BI187">
        <v>75</v>
      </c>
      <c r="BJ187">
        <v>165</v>
      </c>
      <c r="BK187" s="28">
        <f t="shared" si="54"/>
        <v>27.548209366391184</v>
      </c>
      <c r="BL187" s="29">
        <f t="shared" si="55"/>
        <v>1.8236572610116129</v>
      </c>
      <c r="BM187">
        <v>143</v>
      </c>
      <c r="BN187" s="29">
        <v>1.1599999999999999</v>
      </c>
      <c r="BO187">
        <v>4</v>
      </c>
      <c r="BP187" t="s">
        <v>181</v>
      </c>
      <c r="BQ187">
        <v>0</v>
      </c>
      <c r="BR187" t="s">
        <v>184</v>
      </c>
      <c r="BS187" t="s">
        <v>191</v>
      </c>
      <c r="BT187">
        <v>10</v>
      </c>
      <c r="BU187">
        <v>80</v>
      </c>
      <c r="BV187" s="33" t="s">
        <v>208</v>
      </c>
      <c r="BW187" s="33">
        <v>30</v>
      </c>
      <c r="BX187" s="33">
        <v>0</v>
      </c>
      <c r="BY187" s="27" t="s">
        <v>909</v>
      </c>
      <c r="BZ187" t="s">
        <v>851</v>
      </c>
      <c r="CA187" t="s">
        <v>205</v>
      </c>
      <c r="CB187">
        <v>0</v>
      </c>
      <c r="CC187">
        <v>0</v>
      </c>
      <c r="CD187">
        <f t="shared" si="56"/>
        <v>804</v>
      </c>
      <c r="CE187">
        <f>SUM((IF(D187&lt;40.1,0,(IF(D187&gt;60,3,1)))),(IF(S187&lt;15.1,0,IF(15&lt;S187&lt;25.1,6,IF(25&lt;S187&lt;35.1,11,16)))),(IF(E187=1,0,5)),(IF(CQ187&lt;601,0,1)),(IF(AX187&lt;40.1,0,(IF(AX187&gt;60,2,1)))))</f>
        <v>3</v>
      </c>
      <c r="CF187">
        <f>(IF(AX187&gt;70,3,0))+(IF(10&lt;AX187&lt;20,-2,0))+(IF(BD187="Cerebrovascular",2,0))+(IF(BN187&gt;1.5,2,0))+(IF(CQ187&lt;360,-3,0))+(IF(D187&gt;70,4,0))+(IF(H187&gt;35,2,0))+(IF(E187=2,9,0))+(IF(E187=3,14,0))+(IF(T187="yes",2,0))+(IF(J187&lt;2,2,0))+(IF(U187="yes",3,0))+(IF(V187="hospital",3,0))+(IF(V187="ICU",6,0))+(IF(S187&gt;29,4,0))+(IF(W187="yes",9,0))+(IF(X187="yes",2,0))+(IF(AA187="yes",5,0))+(IF(AB187="yes",6,0))+(IF(Z187="yes",3,0))</f>
        <v>4</v>
      </c>
      <c r="CG187" s="29">
        <f>EXP((IF(39&lt;AX187&lt;50,0.154,0))+(IF(49&lt;AX187&lt;60,0.274,0))+(IF(59&lt;AX187&lt;70,0.424,0))+(IF(AX187&gt;69,0.501,0))+(IF(BD187="anoxia",0.079,0))+(IF(BD187="Cerebrovascular",0.145,0))+(IF(BD187="other",0.184,0))+(IF(BB187="African",0.176,0))+(IF(BB187="Other",0.126,0))+(IF(AY187="DCD",0.411,0))+(IF(AZ187="other",0.422,0))+(0.066*((170-BJ187)/10)+(IF(BE187="regional",0.105,0.244))+(0.01*(CQ187/60))))</f>
        <v>2.3059667434609352</v>
      </c>
      <c r="CH187">
        <v>44</v>
      </c>
      <c r="CI187">
        <v>10</v>
      </c>
      <c r="CJ187" t="s">
        <v>197</v>
      </c>
      <c r="CK187" t="s">
        <v>197</v>
      </c>
      <c r="CL187" t="s">
        <v>197</v>
      </c>
      <c r="CM187" t="s">
        <v>197</v>
      </c>
      <c r="CN187">
        <v>21</v>
      </c>
      <c r="CO187" t="s">
        <v>196</v>
      </c>
      <c r="CP187">
        <v>32</v>
      </c>
      <c r="CQ187" s="28">
        <v>309</v>
      </c>
      <c r="CR187">
        <f t="shared" si="57"/>
        <v>21</v>
      </c>
      <c r="CS187">
        <f t="shared" si="58"/>
        <v>65</v>
      </c>
      <c r="CT187">
        <f t="shared" si="74"/>
        <v>330</v>
      </c>
      <c r="CU187">
        <v>1000</v>
      </c>
      <c r="CV187">
        <v>1000</v>
      </c>
      <c r="CW187">
        <v>5000</v>
      </c>
      <c r="CX187">
        <v>2250</v>
      </c>
      <c r="CY187">
        <v>390</v>
      </c>
      <c r="CZ187" s="26">
        <v>2</v>
      </c>
      <c r="DA187" s="26">
        <v>13</v>
      </c>
      <c r="DB187" s="26">
        <v>82</v>
      </c>
      <c r="DC187" s="26">
        <v>64</v>
      </c>
      <c r="DD187" s="28">
        <f t="shared" si="60"/>
        <v>21.951219512195124</v>
      </c>
      <c r="DF187" t="str">
        <f t="shared" si="61"/>
        <v>no</v>
      </c>
      <c r="DG187" t="s">
        <v>910</v>
      </c>
      <c r="DH187" t="s">
        <v>197</v>
      </c>
      <c r="DI187" t="s">
        <v>197</v>
      </c>
      <c r="DJ187" t="s">
        <v>197</v>
      </c>
      <c r="DK187" t="s">
        <v>197</v>
      </c>
      <c r="DL187" t="s">
        <v>197</v>
      </c>
      <c r="DM187" t="s">
        <v>197</v>
      </c>
      <c r="DN187" t="s">
        <v>197</v>
      </c>
      <c r="DO187">
        <v>1270</v>
      </c>
      <c r="DP187" s="29">
        <f>((DO187/1000)*100)/F187</f>
        <v>2.081967213114754</v>
      </c>
      <c r="DQ187">
        <v>1928</v>
      </c>
      <c r="DR187">
        <v>884</v>
      </c>
      <c r="DS187">
        <v>2.4</v>
      </c>
      <c r="DT187">
        <v>1.07</v>
      </c>
      <c r="DU187">
        <v>0.92</v>
      </c>
      <c r="DV187">
        <v>0.92</v>
      </c>
      <c r="DW187" t="str">
        <f t="shared" si="62"/>
        <v>no</v>
      </c>
      <c r="DX187" t="str">
        <f>IF(OR(DQ187&gt;1999,DR187&gt;1999),IF(OR(DQ187&gt;2999,DR187&gt;2999),IF(OR(DS187&gt;9.9,DT187&gt;1.6),"severe","moderate"),"mild"),"no")</f>
        <v>no</v>
      </c>
      <c r="DY187" t="str">
        <f>IF(OR(DV187&gt;M187*2.9, DV187 &gt; 3.9, FD187="yes"), "3", IF(DV187&gt;M187*1.9, "2", IF(OR(DV187&gt;M187*1.4, DV187&gt;(M187+0.2)), "1", "no")))</f>
        <v>1</v>
      </c>
      <c r="DZ187" t="s">
        <v>181</v>
      </c>
      <c r="EA187" t="s">
        <v>197</v>
      </c>
      <c r="EB187" t="s">
        <v>184</v>
      </c>
      <c r="EC187">
        <v>1000</v>
      </c>
      <c r="ED187" t="s">
        <v>198</v>
      </c>
      <c r="EE187" s="26" t="s">
        <v>197</v>
      </c>
      <c r="EF187" s="26" t="s">
        <v>197</v>
      </c>
      <c r="EG187" s="26" t="s">
        <v>197</v>
      </c>
      <c r="EH187" s="26" t="s">
        <v>197</v>
      </c>
      <c r="EI187" s="26" t="s">
        <v>197</v>
      </c>
      <c r="EJ187" s="26" t="s">
        <v>197</v>
      </c>
      <c r="EK187" s="26" t="s">
        <v>197</v>
      </c>
      <c r="EL187" s="26" t="s">
        <v>197</v>
      </c>
      <c r="EM187" s="26" t="s">
        <v>197</v>
      </c>
      <c r="EN187" s="26" t="s">
        <v>197</v>
      </c>
      <c r="EO187" s="26" t="s">
        <v>197</v>
      </c>
      <c r="EP187" s="26" t="s">
        <v>197</v>
      </c>
      <c r="EQ187" s="26" t="s">
        <v>197</v>
      </c>
      <c r="ER187" s="26" t="s">
        <v>197</v>
      </c>
      <c r="ES187" s="30" t="e">
        <f t="shared" si="75"/>
        <v>#DIV/0!</v>
      </c>
      <c r="ET187" s="30" t="e">
        <f t="shared" si="64"/>
        <v>#DIV/0!</v>
      </c>
      <c r="EU187" s="30" t="e">
        <f t="shared" si="65"/>
        <v>#DIV/0!</v>
      </c>
      <c r="EV187" s="30" t="s">
        <v>181</v>
      </c>
      <c r="EW187" t="s">
        <v>197</v>
      </c>
      <c r="EX187" t="s">
        <v>197</v>
      </c>
      <c r="EY187" s="38" t="s">
        <v>197</v>
      </c>
      <c r="EZ187" s="30" t="s">
        <v>181</v>
      </c>
      <c r="FA187" s="30" t="s">
        <v>181</v>
      </c>
      <c r="FB187" s="34">
        <v>1</v>
      </c>
      <c r="FC187" s="30" t="s">
        <v>181</v>
      </c>
      <c r="FD187" s="30" t="s">
        <v>181</v>
      </c>
      <c r="FE187" t="s">
        <v>181</v>
      </c>
      <c r="FF187">
        <v>3</v>
      </c>
      <c r="FG187" s="38" t="s">
        <v>181</v>
      </c>
      <c r="FH187" s="38" t="s">
        <v>197</v>
      </c>
      <c r="FI187" s="38" t="s">
        <v>197</v>
      </c>
      <c r="FJ187" s="38" t="s">
        <v>181</v>
      </c>
      <c r="FK187" s="38" t="s">
        <v>181</v>
      </c>
      <c r="FL187" s="38" t="s">
        <v>181</v>
      </c>
      <c r="FM187" s="38" t="s">
        <v>181</v>
      </c>
      <c r="FN187" s="38" t="s">
        <v>181</v>
      </c>
      <c r="FO187" s="38" t="s">
        <v>181</v>
      </c>
      <c r="FP187" s="38" t="s">
        <v>181</v>
      </c>
      <c r="FQ187" s="38" t="s">
        <v>181</v>
      </c>
      <c r="FR187">
        <v>8</v>
      </c>
      <c r="FS187" s="38" t="s">
        <v>199</v>
      </c>
      <c r="FT187" s="30" t="s">
        <v>181</v>
      </c>
      <c r="FU187">
        <f t="shared" si="66"/>
        <v>0</v>
      </c>
      <c r="FV187">
        <f t="shared" si="67"/>
        <v>0</v>
      </c>
    </row>
    <row r="188" spans="1:178" ht="15.5" x14ac:dyDescent="0.35">
      <c r="A188" s="48">
        <v>3009</v>
      </c>
      <c r="B188" t="s">
        <v>178</v>
      </c>
      <c r="C188" t="s">
        <v>911</v>
      </c>
      <c r="D188" s="28">
        <v>44.797222222222224</v>
      </c>
      <c r="E188" s="28">
        <v>1</v>
      </c>
      <c r="F188">
        <v>56</v>
      </c>
      <c r="G188">
        <v>160</v>
      </c>
      <c r="H188" s="28">
        <f t="shared" si="51"/>
        <v>21.875</v>
      </c>
      <c r="I188" s="29">
        <f t="shared" si="52"/>
        <v>1.5751910029274148</v>
      </c>
      <c r="J188" s="30">
        <v>4.2</v>
      </c>
      <c r="K188">
        <v>140</v>
      </c>
      <c r="L188" t="s">
        <v>180</v>
      </c>
      <c r="M188" s="29">
        <v>0.57999999999999996</v>
      </c>
      <c r="N188" s="30">
        <v>1.4</v>
      </c>
      <c r="O188" s="29">
        <v>1.08</v>
      </c>
      <c r="P188">
        <f t="shared" si="53"/>
        <v>1</v>
      </c>
      <c r="Q188">
        <f t="shared" si="53"/>
        <v>1.4</v>
      </c>
      <c r="R188">
        <f t="shared" si="53"/>
        <v>1.08</v>
      </c>
      <c r="S188" s="31">
        <f t="shared" si="72"/>
        <v>9</v>
      </c>
      <c r="T188" t="s">
        <v>184</v>
      </c>
      <c r="U188" s="26" t="s">
        <v>181</v>
      </c>
      <c r="V188" t="s">
        <v>182</v>
      </c>
      <c r="W188" t="s">
        <v>181</v>
      </c>
      <c r="X188" t="s">
        <v>181</v>
      </c>
      <c r="Y188" t="s">
        <v>183</v>
      </c>
      <c r="Z188" t="s">
        <v>181</v>
      </c>
      <c r="AA188" t="s">
        <v>184</v>
      </c>
      <c r="AB188" t="s">
        <v>181</v>
      </c>
      <c r="AC188">
        <v>0</v>
      </c>
      <c r="AD188" s="27">
        <v>43264</v>
      </c>
      <c r="AE188">
        <v>302</v>
      </c>
      <c r="AG188">
        <v>0</v>
      </c>
      <c r="AH188" s="27">
        <v>43264</v>
      </c>
      <c r="AI188" s="33">
        <v>302</v>
      </c>
      <c r="AK188" t="s">
        <v>912</v>
      </c>
      <c r="AL188" t="s">
        <v>184</v>
      </c>
      <c r="AM188" t="s">
        <v>184</v>
      </c>
      <c r="AN188" t="s">
        <v>181</v>
      </c>
      <c r="AO188" t="s">
        <v>181</v>
      </c>
      <c r="AP188" t="s">
        <v>181</v>
      </c>
      <c r="AQ188" t="s">
        <v>181</v>
      </c>
      <c r="AR188" t="s">
        <v>181</v>
      </c>
      <c r="AS188" t="s">
        <v>181</v>
      </c>
      <c r="AT188" t="s">
        <v>184</v>
      </c>
      <c r="AU188" t="s">
        <v>181</v>
      </c>
      <c r="AV188" t="s">
        <v>181</v>
      </c>
      <c r="AW188" s="27">
        <v>33198</v>
      </c>
      <c r="AX188" s="28">
        <v>26.733333333333334</v>
      </c>
      <c r="AY188" s="28" t="s">
        <v>185</v>
      </c>
      <c r="AZ188" s="28" t="s">
        <v>186</v>
      </c>
      <c r="BA188" t="s">
        <v>178</v>
      </c>
      <c r="BB188" s="28" t="s">
        <v>187</v>
      </c>
      <c r="BC188" s="28" t="s">
        <v>317</v>
      </c>
      <c r="BD188" s="28" t="s">
        <v>220</v>
      </c>
      <c r="BE188" s="28" t="s">
        <v>202</v>
      </c>
      <c r="BF188" t="s">
        <v>190</v>
      </c>
      <c r="BG188" s="28" t="s">
        <v>181</v>
      </c>
      <c r="BH188" s="28" t="s">
        <v>180</v>
      </c>
      <c r="BI188">
        <v>55</v>
      </c>
      <c r="BJ188">
        <v>164</v>
      </c>
      <c r="BK188" s="28">
        <f t="shared" si="54"/>
        <v>20.449137418203449</v>
      </c>
      <c r="BL188" s="29">
        <f t="shared" si="55"/>
        <v>1.5914106368780472</v>
      </c>
      <c r="BM188">
        <v>151</v>
      </c>
      <c r="BN188" s="29">
        <v>0.67</v>
      </c>
      <c r="BO188">
        <v>3</v>
      </c>
      <c r="BP188" t="s">
        <v>181</v>
      </c>
      <c r="BQ188">
        <v>0</v>
      </c>
      <c r="BR188" t="s">
        <v>184</v>
      </c>
      <c r="BS188" t="s">
        <v>191</v>
      </c>
      <c r="BT188">
        <v>0</v>
      </c>
      <c r="BU188">
        <v>0</v>
      </c>
      <c r="BV188" s="33" t="s">
        <v>192</v>
      </c>
      <c r="BW188" s="33">
        <v>5</v>
      </c>
      <c r="BX188" s="33">
        <v>0</v>
      </c>
      <c r="BY188" t="s">
        <v>913</v>
      </c>
      <c r="BZ188" t="s">
        <v>914</v>
      </c>
      <c r="CA188" t="s">
        <v>205</v>
      </c>
      <c r="CB188">
        <v>0</v>
      </c>
      <c r="CC188">
        <v>0</v>
      </c>
      <c r="CD188">
        <f t="shared" si="56"/>
        <v>241</v>
      </c>
      <c r="CE188">
        <f>SUM((IF(D188&lt;40.1,0,(IF(D188&gt;60,3,1)))),(IF(S188&lt;15.1,0,IF(15&lt;S188&lt;25.1,6,IF(25&lt;S188&lt;35.1,11,16)))),(IF(E188=1,0,5)),(IF(CQ188&lt;601,0,1)),(IF(AX188&lt;40.1,0,(IF(AX188&gt;60,2,1)))))</f>
        <v>1</v>
      </c>
      <c r="CF188">
        <f>(IF(AX188&gt;70,3,0))+(IF(10&lt;AX188&lt;20,-2,0))+(IF(BD188="Cerebrovascular",2,0))+(IF(BN188&gt;1.5,2,0))+(IF(CQ188&lt;360,-3,0))+(IF(D188&gt;70,4,0))+(IF(H188&gt;35,2,0))+(IF(E188=2,9,0))+(IF(E188=3,14,0))+(IF(T188="yes",2,0))+(IF(J188&lt;2,2,0))+(IF(U188="yes",3,0))+(IF(V188="hospital",3,0))+(IF(V188="ICU",6,0))+(IF(S188&gt;29,4,0))+(IF(W188="yes",9,0))+(IF(X188="yes",2,0))+(IF(AA188="yes",5,0))+(IF(AB188="yes",6,0))+(IF(Z188="yes",3,0))</f>
        <v>7</v>
      </c>
      <c r="CG188" s="29">
        <f>EXP((IF(39&lt;AX188&lt;50,0.154,0))+(IF(49&lt;AX188&lt;60,0.274,0))+(IF(59&lt;AX188&lt;70,0.424,0))+(IF(AX188&gt;69,0.501,0))+(IF(BD188="anoxia",0.079,0))+(IF(BD188="Cerebrovascular",0.145,0))+(IF(BD188="other",0.184,0))+(IF(BB188="African",0.176,0))+(IF(BB188="Other",0.126,0))+(IF(AY188="DCD",0.411,0))+(IF(AZ188="other",0.422,0))+(0.066*((170-BJ188)/10)+(IF(BE188="regional",0.105,0.244))+(0.01*(CQ188/60))))</f>
        <v>1.4140152230065028</v>
      </c>
      <c r="CH188">
        <v>44</v>
      </c>
      <c r="CI188">
        <v>15</v>
      </c>
      <c r="CJ188" t="s">
        <v>197</v>
      </c>
      <c r="CK188" t="s">
        <v>197</v>
      </c>
      <c r="CL188" t="s">
        <v>197</v>
      </c>
      <c r="CM188" t="s">
        <v>197</v>
      </c>
      <c r="CN188">
        <v>32</v>
      </c>
      <c r="CO188" t="s">
        <v>196</v>
      </c>
      <c r="CP188">
        <v>29</v>
      </c>
      <c r="CQ188" s="28">
        <v>377</v>
      </c>
      <c r="CR188">
        <f t="shared" si="57"/>
        <v>32</v>
      </c>
      <c r="CS188">
        <f t="shared" si="58"/>
        <v>76</v>
      </c>
      <c r="CT188">
        <f t="shared" si="74"/>
        <v>409</v>
      </c>
      <c r="CU188">
        <v>1750</v>
      </c>
      <c r="CV188">
        <v>1000</v>
      </c>
      <c r="CW188">
        <v>6500</v>
      </c>
      <c r="CX188">
        <v>2250</v>
      </c>
      <c r="CY188">
        <v>313</v>
      </c>
      <c r="CZ188" s="26">
        <v>4.0999999999999996</v>
      </c>
      <c r="DA188" s="26">
        <v>8</v>
      </c>
      <c r="DB188" s="26">
        <v>79</v>
      </c>
      <c r="DC188" s="26">
        <v>71</v>
      </c>
      <c r="DD188" s="28">
        <f t="shared" si="60"/>
        <v>10.12658227848101</v>
      </c>
      <c r="DE188" s="26"/>
      <c r="DF188" t="str">
        <f t="shared" si="61"/>
        <v>no</v>
      </c>
      <c r="DG188" t="s">
        <v>915</v>
      </c>
      <c r="DH188" t="s">
        <v>197</v>
      </c>
      <c r="DI188" t="s">
        <v>197</v>
      </c>
      <c r="DJ188" t="s">
        <v>197</v>
      </c>
      <c r="DK188" t="s">
        <v>197</v>
      </c>
      <c r="DL188" t="s">
        <v>197</v>
      </c>
      <c r="DM188" t="s">
        <v>197</v>
      </c>
      <c r="DN188" t="s">
        <v>197</v>
      </c>
      <c r="DO188">
        <v>1350</v>
      </c>
      <c r="DP188" s="29">
        <f>((DO188/1000)*100)/F188</f>
        <v>2.4107142857142856</v>
      </c>
      <c r="DQ188">
        <v>783</v>
      </c>
      <c r="DR188">
        <v>846</v>
      </c>
      <c r="DS188">
        <v>2</v>
      </c>
      <c r="DT188">
        <v>1.23</v>
      </c>
      <c r="DU188">
        <v>1.4</v>
      </c>
      <c r="DV188">
        <v>1.4</v>
      </c>
      <c r="DW188" t="str">
        <f t="shared" si="62"/>
        <v>no</v>
      </c>
      <c r="DX188" t="str">
        <f>IF(OR(DQ188&gt;1999,DR188&gt;1999),IF(OR(DQ188&gt;2999,DR188&gt;2999),IF(OR(DS188&gt;9.9,DT188&gt;1.6),"severe","moderate"),"mild"),"no")</f>
        <v>no</v>
      </c>
      <c r="DY188" t="str">
        <f>IF(OR(DV188&gt;M188*2.9, DV188 &gt; 3.9, FD188="yes"), "3", IF(DV188&gt;M188*1.9, "2", IF(OR(DV188&gt;M188*1.4, DV188&gt;(M188+0.2)), "1", "no")))</f>
        <v>2</v>
      </c>
      <c r="DZ188" t="s">
        <v>181</v>
      </c>
      <c r="EA188" t="s">
        <v>197</v>
      </c>
      <c r="EB188" t="s">
        <v>184</v>
      </c>
      <c r="EC188">
        <v>1000</v>
      </c>
      <c r="ED188" t="s">
        <v>198</v>
      </c>
      <c r="EE188" s="26" t="s">
        <v>197</v>
      </c>
      <c r="EF188" s="26" t="s">
        <v>197</v>
      </c>
      <c r="EG188" s="26" t="s">
        <v>197</v>
      </c>
      <c r="EH188" s="26" t="s">
        <v>197</v>
      </c>
      <c r="EI188" s="26" t="s">
        <v>197</v>
      </c>
      <c r="EJ188" s="26" t="s">
        <v>197</v>
      </c>
      <c r="EK188" s="26" t="s">
        <v>197</v>
      </c>
      <c r="EL188" s="26" t="s">
        <v>197</v>
      </c>
      <c r="EM188" s="26" t="s">
        <v>197</v>
      </c>
      <c r="EN188" s="26" t="s">
        <v>197</v>
      </c>
      <c r="EO188" s="26" t="s">
        <v>197</v>
      </c>
      <c r="EP188" s="26" t="s">
        <v>197</v>
      </c>
      <c r="EQ188" s="26" t="s">
        <v>197</v>
      </c>
      <c r="ER188" s="26" t="s">
        <v>197</v>
      </c>
      <c r="ES188" s="30" t="e">
        <f t="shared" si="75"/>
        <v>#DIV/0!</v>
      </c>
      <c r="ET188" s="30" t="e">
        <f t="shared" si="64"/>
        <v>#DIV/0!</v>
      </c>
      <c r="EU188" s="30" t="e">
        <f t="shared" si="65"/>
        <v>#DIV/0!</v>
      </c>
      <c r="EV188" s="30" t="s">
        <v>184</v>
      </c>
      <c r="EW188">
        <v>1</v>
      </c>
      <c r="EX188" t="s">
        <v>184</v>
      </c>
      <c r="EY188" s="38" t="s">
        <v>181</v>
      </c>
      <c r="EZ188" s="30" t="s">
        <v>181</v>
      </c>
      <c r="FA188" s="30" t="s">
        <v>181</v>
      </c>
      <c r="FB188" s="34">
        <v>2</v>
      </c>
      <c r="FC188" s="30" t="s">
        <v>181</v>
      </c>
      <c r="FD188" s="30" t="s">
        <v>181</v>
      </c>
      <c r="FE188" s="30" t="s">
        <v>916</v>
      </c>
      <c r="FF188">
        <v>5</v>
      </c>
      <c r="FG188" s="38" t="s">
        <v>181</v>
      </c>
      <c r="FH188" s="38" t="s">
        <v>197</v>
      </c>
      <c r="FI188" s="38" t="s">
        <v>197</v>
      </c>
      <c r="FJ188" s="38" t="s">
        <v>181</v>
      </c>
      <c r="FK188" s="38" t="s">
        <v>181</v>
      </c>
      <c r="FL188" s="38" t="s">
        <v>181</v>
      </c>
      <c r="FM188" s="38" t="s">
        <v>181</v>
      </c>
      <c r="FN188" s="38" t="s">
        <v>181</v>
      </c>
      <c r="FO188" s="38" t="s">
        <v>181</v>
      </c>
      <c r="FP188" s="38" t="s">
        <v>181</v>
      </c>
      <c r="FQ188" s="38" t="s">
        <v>181</v>
      </c>
      <c r="FR188">
        <v>11</v>
      </c>
      <c r="FS188" t="s">
        <v>917</v>
      </c>
      <c r="FT188" t="s">
        <v>184</v>
      </c>
      <c r="FU188">
        <f t="shared" si="66"/>
        <v>0</v>
      </c>
      <c r="FV188">
        <f t="shared" si="67"/>
        <v>1</v>
      </c>
    </row>
    <row r="189" spans="1:178" ht="15.5" x14ac:dyDescent="0.35">
      <c r="A189" s="48">
        <v>3010</v>
      </c>
      <c r="B189" t="s">
        <v>200</v>
      </c>
      <c r="C189" t="s">
        <v>179</v>
      </c>
      <c r="D189" s="28">
        <v>52.469444444444441</v>
      </c>
      <c r="E189" s="28">
        <v>2</v>
      </c>
      <c r="F189">
        <v>68</v>
      </c>
      <c r="G189">
        <v>173</v>
      </c>
      <c r="H189" s="28">
        <f t="shared" si="51"/>
        <v>22.720438370810918</v>
      </c>
      <c r="I189" s="29">
        <f t="shared" si="52"/>
        <v>1.8103645479923434</v>
      </c>
      <c r="J189" s="30">
        <v>4.4000000000000004</v>
      </c>
      <c r="K189">
        <v>139</v>
      </c>
      <c r="L189" t="s">
        <v>180</v>
      </c>
      <c r="M189" s="29">
        <v>0.82</v>
      </c>
      <c r="N189" s="30">
        <v>0.5</v>
      </c>
      <c r="O189" s="29">
        <v>1.18</v>
      </c>
      <c r="P189">
        <f t="shared" si="53"/>
        <v>1</v>
      </c>
      <c r="Q189">
        <f t="shared" si="53"/>
        <v>1</v>
      </c>
      <c r="R189">
        <f t="shared" si="53"/>
        <v>1.18</v>
      </c>
      <c r="S189" s="31">
        <f t="shared" si="72"/>
        <v>8</v>
      </c>
      <c r="T189" t="s">
        <v>184</v>
      </c>
      <c r="U189" t="s">
        <v>181</v>
      </c>
      <c r="V189" t="s">
        <v>206</v>
      </c>
      <c r="W189" t="s">
        <v>181</v>
      </c>
      <c r="X189" t="s">
        <v>181</v>
      </c>
      <c r="Y189" t="s">
        <v>183</v>
      </c>
      <c r="Z189" t="s">
        <v>181</v>
      </c>
      <c r="AA189" t="s">
        <v>181</v>
      </c>
      <c r="AB189" t="s">
        <v>181</v>
      </c>
      <c r="AC189">
        <v>0</v>
      </c>
      <c r="AD189" s="27">
        <v>43262</v>
      </c>
      <c r="AE189">
        <v>296</v>
      </c>
      <c r="AG189">
        <v>0</v>
      </c>
      <c r="AH189" s="27">
        <v>43262</v>
      </c>
      <c r="AI189" s="33">
        <v>296</v>
      </c>
      <c r="AK189" t="s">
        <v>918</v>
      </c>
      <c r="AL189" t="s">
        <v>184</v>
      </c>
      <c r="AM189" t="s">
        <v>184</v>
      </c>
      <c r="AN189" t="s">
        <v>181</v>
      </c>
      <c r="AO189" t="s">
        <v>181</v>
      </c>
      <c r="AP189" t="s">
        <v>181</v>
      </c>
      <c r="AQ189" t="s">
        <v>181</v>
      </c>
      <c r="AR189" t="s">
        <v>181</v>
      </c>
      <c r="AS189" t="s">
        <v>181</v>
      </c>
      <c r="AT189" t="s">
        <v>181</v>
      </c>
      <c r="AU189" t="s">
        <v>181</v>
      </c>
      <c r="AV189" t="s">
        <v>181</v>
      </c>
      <c r="AW189" s="27">
        <v>31595</v>
      </c>
      <c r="AX189" s="28">
        <v>31.130555555555556</v>
      </c>
      <c r="AY189" s="28" t="s">
        <v>185</v>
      </c>
      <c r="AZ189" s="28" t="s">
        <v>186</v>
      </c>
      <c r="BA189" t="s">
        <v>178</v>
      </c>
      <c r="BB189" s="28" t="s">
        <v>187</v>
      </c>
      <c r="BC189" s="28" t="s">
        <v>179</v>
      </c>
      <c r="BD189" s="28" t="s">
        <v>220</v>
      </c>
      <c r="BE189" s="28" t="s">
        <v>202</v>
      </c>
      <c r="BF189" t="s">
        <v>190</v>
      </c>
      <c r="BG189" s="28" t="s">
        <v>181</v>
      </c>
      <c r="BH189" s="28" t="s">
        <v>180</v>
      </c>
      <c r="BI189">
        <v>78</v>
      </c>
      <c r="BJ189">
        <v>168</v>
      </c>
      <c r="BK189" s="28">
        <f t="shared" si="54"/>
        <v>27.636054421768709</v>
      </c>
      <c r="BL189" s="29">
        <f t="shared" si="55"/>
        <v>1.8786927484895346</v>
      </c>
      <c r="BM189">
        <v>166</v>
      </c>
      <c r="BN189" s="29">
        <v>0.81</v>
      </c>
      <c r="BO189">
        <v>3</v>
      </c>
      <c r="BP189" t="s">
        <v>181</v>
      </c>
      <c r="BQ189">
        <v>0</v>
      </c>
      <c r="BR189" t="s">
        <v>184</v>
      </c>
      <c r="BS189" t="s">
        <v>191</v>
      </c>
      <c r="BT189">
        <v>20</v>
      </c>
      <c r="BU189">
        <v>40</v>
      </c>
      <c r="BV189" s="33" t="s">
        <v>203</v>
      </c>
      <c r="BW189" s="33">
        <v>10</v>
      </c>
      <c r="BX189" s="33">
        <v>0</v>
      </c>
      <c r="BY189" t="s">
        <v>919</v>
      </c>
      <c r="BZ189" t="s">
        <v>181</v>
      </c>
      <c r="CA189" t="s">
        <v>205</v>
      </c>
      <c r="CB189">
        <v>0</v>
      </c>
      <c r="CC189">
        <v>0</v>
      </c>
      <c r="CD189">
        <f t="shared" si="56"/>
        <v>249</v>
      </c>
      <c r="CE189">
        <f>SUM((IF(D189&lt;40.1,0,(IF(D189&gt;60,3,1)))),(IF(S189&lt;15.1,0,IF(15&lt;S189&lt;25.1,6,IF(25&lt;S189&lt;35.1,11,16)))),(IF(E189=1,0,5)),(IF(CQ189&lt;601,0,1)),(IF(AX189&lt;40.1,0,(IF(AX189&gt;60,2,1)))))</f>
        <v>6</v>
      </c>
      <c r="CF189">
        <f>(IF(AX189&gt;70,3,0))+(IF(10&lt;AX189&lt;20,-2,0))+(IF(BD189="Cerebrovascular",2,0))+(IF(BN189&gt;1.5,2,0))+(IF(CQ189&lt;360,-3,0))+(IF(D189&gt;70,4,0))+(IF(H189&gt;35,2,0))+(IF(E189=2,9,0))+(IF(E189=3,14,0))+(IF(T189="yes",2,0))+(IF(J189&lt;2,2,0))+(IF(U189="yes",3,0))+(IF(V189="hospital",3,0))+(IF(V189="ICU",6,0))+(IF(S189&gt;29,4,0))+(IF(W189="yes",9,0))+(IF(X189="yes",2,0))+(IF(AA189="yes",5,0))+(IF(AB189="yes",6,0))+(IF(Z189="yes",3,0))</f>
        <v>14</v>
      </c>
      <c r="CG189" s="29">
        <f>EXP((IF(39&lt;AX189&lt;50,0.154,0))+(IF(49&lt;AX189&lt;60,0.274,0))+(IF(59&lt;AX189&lt;70,0.424,0))+(IF(AX189&gt;69,0.501,0))+(IF(BD189="anoxia",0.079,0))+(IF(BD189="Cerebrovascular",0.145,0))+(IF(BD189="other",0.184,0))+(IF(BB189="African",0.176,0))+(IF(BB189="Other",0.126,0))+(IF(AY189="DCD",0.411,0))+(IF(AZ189="other",0.422,0))+(0.066*((170-BJ189)/10)+(IF(BE189="regional",0.105,0.244))+(0.01*(CQ189/60))))</f>
        <v>1.3854615501547642</v>
      </c>
      <c r="CH189">
        <v>65</v>
      </c>
      <c r="CI189">
        <v>15</v>
      </c>
      <c r="CJ189" t="s">
        <v>197</v>
      </c>
      <c r="CK189" t="s">
        <v>197</v>
      </c>
      <c r="CL189" t="s">
        <v>197</v>
      </c>
      <c r="CM189" t="s">
        <v>197</v>
      </c>
      <c r="CN189">
        <v>32</v>
      </c>
      <c r="CO189" t="s">
        <v>196</v>
      </c>
      <c r="CP189">
        <v>71</v>
      </c>
      <c r="CQ189" s="28">
        <v>413</v>
      </c>
      <c r="CR189">
        <f t="shared" si="57"/>
        <v>32</v>
      </c>
      <c r="CS189">
        <f t="shared" si="58"/>
        <v>97</v>
      </c>
      <c r="CT189">
        <f t="shared" si="74"/>
        <v>445</v>
      </c>
      <c r="CU189">
        <v>0</v>
      </c>
      <c r="CV189">
        <v>0</v>
      </c>
      <c r="CW189">
        <v>3000</v>
      </c>
      <c r="CX189">
        <v>1250</v>
      </c>
      <c r="CY189">
        <v>494</v>
      </c>
      <c r="CZ189" s="26">
        <v>7.5</v>
      </c>
      <c r="DA189" s="26">
        <v>18</v>
      </c>
      <c r="DB189" s="26">
        <v>83</v>
      </c>
      <c r="DC189" s="26">
        <v>96</v>
      </c>
      <c r="DD189" s="28">
        <f t="shared" si="60"/>
        <v>-15.662650602409641</v>
      </c>
      <c r="DF189" t="str">
        <f t="shared" si="61"/>
        <v>no</v>
      </c>
      <c r="DG189" t="s">
        <v>920</v>
      </c>
      <c r="DH189" t="s">
        <v>197</v>
      </c>
      <c r="DI189" t="s">
        <v>197</v>
      </c>
      <c r="DJ189" t="s">
        <v>197</v>
      </c>
      <c r="DK189" t="s">
        <v>197</v>
      </c>
      <c r="DL189" t="s">
        <v>197</v>
      </c>
      <c r="DM189" t="s">
        <v>197</v>
      </c>
      <c r="DN189" t="s">
        <v>197</v>
      </c>
      <c r="DO189">
        <v>1500</v>
      </c>
      <c r="DP189" s="29">
        <f>((DO189/1000)*100)/F189</f>
        <v>2.2058823529411766</v>
      </c>
      <c r="DQ189">
        <v>671</v>
      </c>
      <c r="DR189">
        <v>756</v>
      </c>
      <c r="DS189">
        <v>21.2</v>
      </c>
      <c r="DT189">
        <v>1.1499999999999999</v>
      </c>
      <c r="DU189">
        <v>2.4</v>
      </c>
      <c r="DV189">
        <v>2.4</v>
      </c>
      <c r="DW189" t="str">
        <f t="shared" si="62"/>
        <v>yes</v>
      </c>
      <c r="DX189" s="26" t="s">
        <v>192</v>
      </c>
      <c r="DY189" t="str">
        <f>IF(OR(DV189&gt;M189*2.9, DV189 &gt; 3.9, FD189="yes"), "3", IF(DV189&gt;M189*1.9, "2", IF(OR(DV189&gt;M189*1.4, DV189&gt;(M189+0.2)), "1", "no")))</f>
        <v>3</v>
      </c>
      <c r="DZ189" t="s">
        <v>181</v>
      </c>
      <c r="EA189" t="s">
        <v>197</v>
      </c>
      <c r="EB189" t="s">
        <v>184</v>
      </c>
      <c r="EC189">
        <v>500</v>
      </c>
      <c r="ED189" t="s">
        <v>198</v>
      </c>
      <c r="EE189" s="26" t="s">
        <v>197</v>
      </c>
      <c r="EF189" s="26" t="s">
        <v>197</v>
      </c>
      <c r="EG189" s="26" t="s">
        <v>197</v>
      </c>
      <c r="EH189" s="26" t="s">
        <v>197</v>
      </c>
      <c r="EI189" s="26" t="s">
        <v>197</v>
      </c>
      <c r="EJ189" s="26" t="s">
        <v>197</v>
      </c>
      <c r="EK189" s="26" t="s">
        <v>197</v>
      </c>
      <c r="EL189" s="26" t="s">
        <v>197</v>
      </c>
      <c r="EM189" s="26" t="s">
        <v>197</v>
      </c>
      <c r="EN189" s="26" t="s">
        <v>197</v>
      </c>
      <c r="EO189" s="26" t="s">
        <v>197</v>
      </c>
      <c r="EP189" s="26" t="s">
        <v>197</v>
      </c>
      <c r="EQ189" s="26" t="s">
        <v>197</v>
      </c>
      <c r="ER189" s="26" t="s">
        <v>197</v>
      </c>
      <c r="ES189" s="30" t="e">
        <f t="shared" si="75"/>
        <v>#DIV/0!</v>
      </c>
      <c r="ET189" s="30" t="e">
        <f t="shared" si="64"/>
        <v>#DIV/0!</v>
      </c>
      <c r="EU189" s="30" t="e">
        <f t="shared" si="65"/>
        <v>#DIV/0!</v>
      </c>
      <c r="EV189" s="30" t="s">
        <v>181</v>
      </c>
      <c r="EW189" t="s">
        <v>197</v>
      </c>
      <c r="EX189" t="s">
        <v>197</v>
      </c>
      <c r="EY189" s="38" t="s">
        <v>197</v>
      </c>
      <c r="EZ189" s="30" t="s">
        <v>181</v>
      </c>
      <c r="FA189" s="30" t="s">
        <v>184</v>
      </c>
      <c r="FB189" s="34" t="s">
        <v>237</v>
      </c>
      <c r="FC189" s="30" t="s">
        <v>184</v>
      </c>
      <c r="FD189" s="30" t="s">
        <v>181</v>
      </c>
      <c r="FE189" t="s">
        <v>921</v>
      </c>
      <c r="FF189">
        <v>11</v>
      </c>
      <c r="FG189" s="30" t="s">
        <v>184</v>
      </c>
      <c r="FH189" s="38">
        <v>4</v>
      </c>
      <c r="FI189" s="38">
        <v>6</v>
      </c>
      <c r="FJ189" s="38" t="s">
        <v>184</v>
      </c>
      <c r="FK189" s="38" t="s">
        <v>181</v>
      </c>
      <c r="FL189" s="38" t="s">
        <v>181</v>
      </c>
      <c r="FM189" s="38" t="s">
        <v>181</v>
      </c>
      <c r="FN189" s="38" t="s">
        <v>181</v>
      </c>
      <c r="FO189" s="38" t="s">
        <v>181</v>
      </c>
      <c r="FP189" s="38" t="s">
        <v>181</v>
      </c>
      <c r="FQ189" s="38" t="s">
        <v>181</v>
      </c>
      <c r="FR189">
        <v>116</v>
      </c>
      <c r="FS189" t="s">
        <v>922</v>
      </c>
      <c r="FT189" s="30" t="s">
        <v>181</v>
      </c>
      <c r="FU189">
        <f t="shared" si="66"/>
        <v>1</v>
      </c>
      <c r="FV189">
        <f t="shared" si="67"/>
        <v>1</v>
      </c>
    </row>
    <row r="190" spans="1:178" ht="15.5" x14ac:dyDescent="0.35">
      <c r="A190" s="48">
        <v>3011</v>
      </c>
      <c r="B190" t="s">
        <v>200</v>
      </c>
      <c r="C190" t="s">
        <v>201</v>
      </c>
      <c r="D190" s="28">
        <v>59.924999999999997</v>
      </c>
      <c r="E190" s="28">
        <v>1</v>
      </c>
      <c r="F190">
        <v>77</v>
      </c>
      <c r="G190">
        <v>170</v>
      </c>
      <c r="H190" s="28">
        <f t="shared" si="51"/>
        <v>26.643598615916954</v>
      </c>
      <c r="I190" s="29">
        <f t="shared" si="52"/>
        <v>1.8845182598418453</v>
      </c>
      <c r="J190" s="38">
        <v>3.9</v>
      </c>
      <c r="K190">
        <v>139</v>
      </c>
      <c r="L190" t="s">
        <v>180</v>
      </c>
      <c r="M190" s="29">
        <v>0.86</v>
      </c>
      <c r="N190" s="30">
        <v>0.5</v>
      </c>
      <c r="O190" s="29">
        <v>1.05</v>
      </c>
      <c r="P190">
        <f t="shared" si="53"/>
        <v>1</v>
      </c>
      <c r="Q190">
        <f t="shared" si="53"/>
        <v>1</v>
      </c>
      <c r="R190">
        <f t="shared" si="53"/>
        <v>1.05</v>
      </c>
      <c r="S190" s="31">
        <f t="shared" si="72"/>
        <v>7</v>
      </c>
      <c r="T190" t="s">
        <v>184</v>
      </c>
      <c r="U190" t="s">
        <v>181</v>
      </c>
      <c r="V190" t="s">
        <v>182</v>
      </c>
      <c r="W190" t="s">
        <v>181</v>
      </c>
      <c r="X190" t="s">
        <v>181</v>
      </c>
      <c r="Y190" t="s">
        <v>183</v>
      </c>
      <c r="Z190" t="s">
        <v>181</v>
      </c>
      <c r="AA190" t="s">
        <v>181</v>
      </c>
      <c r="AB190" t="s">
        <v>181</v>
      </c>
      <c r="AC190">
        <v>0</v>
      </c>
      <c r="AD190" s="27">
        <v>43244</v>
      </c>
      <c r="AE190">
        <v>273</v>
      </c>
      <c r="AG190">
        <v>0</v>
      </c>
      <c r="AH190" s="27">
        <v>43244</v>
      </c>
      <c r="AI190" s="33">
        <v>273</v>
      </c>
      <c r="AK190" t="s">
        <v>923</v>
      </c>
      <c r="AL190" t="s">
        <v>184</v>
      </c>
      <c r="AM190" t="s">
        <v>184</v>
      </c>
      <c r="AN190" t="s">
        <v>184</v>
      </c>
      <c r="AO190" t="s">
        <v>181</v>
      </c>
      <c r="AP190" t="s">
        <v>181</v>
      </c>
      <c r="AQ190" t="s">
        <v>181</v>
      </c>
      <c r="AR190" t="s">
        <v>181</v>
      </c>
      <c r="AS190" t="s">
        <v>181</v>
      </c>
      <c r="AT190" t="s">
        <v>181</v>
      </c>
      <c r="AU190" t="s">
        <v>181</v>
      </c>
      <c r="AV190" t="s">
        <v>181</v>
      </c>
      <c r="AW190" s="27">
        <v>29273</v>
      </c>
      <c r="AX190" s="28">
        <v>37.505555555555553</v>
      </c>
      <c r="AY190" s="28" t="s">
        <v>185</v>
      </c>
      <c r="AZ190" s="28" t="s">
        <v>186</v>
      </c>
      <c r="BA190" t="s">
        <v>200</v>
      </c>
      <c r="BB190" s="28" t="s">
        <v>187</v>
      </c>
      <c r="BC190" t="s">
        <v>201</v>
      </c>
      <c r="BD190" s="28" t="s">
        <v>188</v>
      </c>
      <c r="BE190" s="28" t="s">
        <v>189</v>
      </c>
      <c r="BF190" t="s">
        <v>190</v>
      </c>
      <c r="BG190" s="28" t="s">
        <v>184</v>
      </c>
      <c r="BH190" s="28" t="s">
        <v>190</v>
      </c>
      <c r="BI190">
        <v>85</v>
      </c>
      <c r="BJ190">
        <v>180</v>
      </c>
      <c r="BK190" s="28">
        <f t="shared" si="54"/>
        <v>26.234567901234566</v>
      </c>
      <c r="BL190" s="29">
        <f t="shared" si="55"/>
        <v>2.0485281361702059</v>
      </c>
      <c r="BM190">
        <v>150</v>
      </c>
      <c r="BN190" s="29">
        <v>1.27</v>
      </c>
      <c r="BO190">
        <v>8</v>
      </c>
      <c r="BP190" t="s">
        <v>181</v>
      </c>
      <c r="BQ190">
        <v>0</v>
      </c>
      <c r="BR190" t="s">
        <v>184</v>
      </c>
      <c r="BS190" t="s">
        <v>191</v>
      </c>
      <c r="BT190">
        <v>0</v>
      </c>
      <c r="BU190">
        <v>10</v>
      </c>
      <c r="BV190" s="33" t="s">
        <v>192</v>
      </c>
      <c r="BW190" s="33">
        <v>8</v>
      </c>
      <c r="BX190" s="33">
        <v>0</v>
      </c>
      <c r="BY190" t="s">
        <v>924</v>
      </c>
      <c r="BZ190" t="s">
        <v>197</v>
      </c>
      <c r="CA190" t="s">
        <v>205</v>
      </c>
      <c r="CB190">
        <v>0</v>
      </c>
      <c r="CC190">
        <v>0</v>
      </c>
      <c r="CD190">
        <f t="shared" si="56"/>
        <v>263</v>
      </c>
      <c r="CE190">
        <f>SUM((IF(D190&lt;40.1,0,(IF(D190&gt;60,3,1)))),(IF(S190&lt;15.1,0,IF(15&lt;S190&lt;25.1,6,IF(25&lt;S190&lt;35.1,11,16)))),(IF(E190=1,0,5)),(IF(CQ190&lt;601,0,1)),(IF(AX190&lt;40.1,0,(IF(AX190&gt;60,2,1)))))</f>
        <v>1</v>
      </c>
      <c r="CF190">
        <f>(IF(AX190&gt;70,3,0))+(IF(10&lt;AX190&lt;20,-2,0))+(IF(BD190="Cerebrovascular",2,0))+(IF(BN190&gt;1.5,2,0))+(IF(CQ190&lt;360,-3,0))+(IF(D190&gt;70,4,0))+(IF(H190&gt;35,2,0))+(IF(E190=2,9,0))+(IF(E190=3,14,0))+(IF(T190="yes",2,0))+(IF(J190&lt;2,2,0))+(IF(U190="yes",3,0))+(IF(V190="hospital",3,0))+(IF(V190="ICU",6,0))+(IF(S190&gt;29,4,0))+(IF(W190="yes",9,0))+(IF(X190="yes",2,0))+(IF(AA190="yes",5,0))+(IF(AB190="yes",6,0))+(IF(Z190="yes",3,0))</f>
        <v>4</v>
      </c>
      <c r="CG190" s="29">
        <f>EXP((IF(39&lt;AX190&lt;50,0.154,0))+(IF(49&lt;AX190&lt;60,0.274,0))+(IF(59&lt;AX190&lt;70,0.424,0))+(IF(AX190&gt;69,0.501,0))+(IF(BD190="anoxia",0.079,0))+(IF(BD190="Cerebrovascular",0.145,0))+(IF(BD190="other",0.184,0))+(IF(BB190="African",0.176,0))+(IF(BB190="Other",0.126,0))+(IF(AY190="DCD",0.411,0))+(IF(AZ190="other",0.422,0))+(0.066*((170-BJ190)/10)+(IF(BE190="regional",0.105,0.244))+(0.01*(CQ190/60))))</f>
        <v>1.301477294941644</v>
      </c>
      <c r="CH190">
        <v>45</v>
      </c>
      <c r="CI190">
        <v>25</v>
      </c>
      <c r="CJ190" t="s">
        <v>197</v>
      </c>
      <c r="CK190" t="s">
        <v>197</v>
      </c>
      <c r="CL190" t="s">
        <v>197</v>
      </c>
      <c r="CM190" t="s">
        <v>197</v>
      </c>
      <c r="CN190">
        <v>12</v>
      </c>
      <c r="CO190" t="s">
        <v>196</v>
      </c>
      <c r="CP190">
        <v>37</v>
      </c>
      <c r="CQ190" s="28">
        <v>477</v>
      </c>
      <c r="CR190">
        <f t="shared" si="57"/>
        <v>12</v>
      </c>
      <c r="CS190">
        <f t="shared" si="58"/>
        <v>57</v>
      </c>
      <c r="CT190">
        <f t="shared" si="74"/>
        <v>489</v>
      </c>
      <c r="CU190">
        <v>2250</v>
      </c>
      <c r="CV190">
        <v>4500</v>
      </c>
      <c r="CW190">
        <v>8000</v>
      </c>
      <c r="CX190">
        <v>500</v>
      </c>
      <c r="CY190">
        <v>410</v>
      </c>
      <c r="CZ190" s="26">
        <v>2</v>
      </c>
      <c r="DA190" s="26">
        <v>30</v>
      </c>
      <c r="DB190" s="26">
        <v>68</v>
      </c>
      <c r="DC190" s="26">
        <v>80</v>
      </c>
      <c r="DD190" s="28">
        <f t="shared" si="60"/>
        <v>-17.647058823529406</v>
      </c>
      <c r="DF190" t="str">
        <f t="shared" si="61"/>
        <v>no</v>
      </c>
      <c r="DG190" t="s">
        <v>925</v>
      </c>
      <c r="DH190" t="s">
        <v>197</v>
      </c>
      <c r="DI190" t="s">
        <v>197</v>
      </c>
      <c r="DJ190" t="s">
        <v>197</v>
      </c>
      <c r="DK190" t="s">
        <v>197</v>
      </c>
      <c r="DL190" t="s">
        <v>197</v>
      </c>
      <c r="DM190" t="s">
        <v>197</v>
      </c>
      <c r="DN190" t="s">
        <v>197</v>
      </c>
      <c r="DO190">
        <v>1790</v>
      </c>
      <c r="DP190" s="29">
        <f>((DO190/1000)*100)/F190</f>
        <v>2.3246753246753249</v>
      </c>
      <c r="DQ190">
        <v>1081</v>
      </c>
      <c r="DR190">
        <v>923</v>
      </c>
      <c r="DS190">
        <v>1</v>
      </c>
      <c r="DT190">
        <v>0.93</v>
      </c>
      <c r="DU190">
        <v>1.44</v>
      </c>
      <c r="DV190">
        <v>1.69</v>
      </c>
      <c r="DW190" t="str">
        <f t="shared" si="62"/>
        <v>no</v>
      </c>
      <c r="DX190" t="str">
        <f>IF(OR(DQ190&gt;1999,DR190&gt;1999),IF(OR(DQ190&gt;2999,DR190&gt;2999),IF(OR(DS190&gt;9.9,DT190&gt;1.6),"severe","moderate"),"mild"),"no")</f>
        <v>no</v>
      </c>
      <c r="DY190" t="str">
        <f>IF(OR(DV190&gt;M190*2.9, DV190 &gt; 3.9, FD190="yes"), "3", IF(DV190&gt;M190*1.9, "2", IF(OR(DV190&gt;M190*1.4, DV190&gt;(M190+0.2)), "1", "no")))</f>
        <v>2</v>
      </c>
      <c r="DZ190" t="s">
        <v>184</v>
      </c>
      <c r="EA190" t="s">
        <v>263</v>
      </c>
      <c r="EB190" t="s">
        <v>184</v>
      </c>
      <c r="EC190">
        <v>1000</v>
      </c>
      <c r="ED190" t="s">
        <v>198</v>
      </c>
      <c r="EE190" s="26" t="s">
        <v>197</v>
      </c>
      <c r="EF190" s="26" t="s">
        <v>197</v>
      </c>
      <c r="EG190" s="26" t="s">
        <v>197</v>
      </c>
      <c r="EH190" s="26" t="s">
        <v>197</v>
      </c>
      <c r="EI190" s="26" t="s">
        <v>197</v>
      </c>
      <c r="EJ190" s="26" t="s">
        <v>197</v>
      </c>
      <c r="EK190" s="26" t="s">
        <v>197</v>
      </c>
      <c r="EL190" s="26" t="s">
        <v>197</v>
      </c>
      <c r="EM190" s="26" t="s">
        <v>197</v>
      </c>
      <c r="EN190" s="26" t="s">
        <v>197</v>
      </c>
      <c r="EO190" s="26" t="s">
        <v>197</v>
      </c>
      <c r="EP190" s="26" t="s">
        <v>197</v>
      </c>
      <c r="EQ190" s="26" t="s">
        <v>197</v>
      </c>
      <c r="ER190" s="26" t="s">
        <v>197</v>
      </c>
      <c r="ES190" s="30" t="e">
        <f t="shared" si="75"/>
        <v>#DIV/0!</v>
      </c>
      <c r="ET190" s="30" t="e">
        <f t="shared" si="64"/>
        <v>#DIV/0!</v>
      </c>
      <c r="EU190" s="30" t="e">
        <f t="shared" si="65"/>
        <v>#DIV/0!</v>
      </c>
      <c r="EV190" s="30" t="s">
        <v>181</v>
      </c>
      <c r="EW190" t="s">
        <v>197</v>
      </c>
      <c r="EX190" t="s">
        <v>197</v>
      </c>
      <c r="EY190" s="38" t="s">
        <v>197</v>
      </c>
      <c r="EZ190" s="30" t="s">
        <v>181</v>
      </c>
      <c r="FA190" s="30" t="s">
        <v>181</v>
      </c>
      <c r="FB190" s="34">
        <v>2</v>
      </c>
      <c r="FC190" s="30" t="s">
        <v>184</v>
      </c>
      <c r="FD190" s="30" t="s">
        <v>181</v>
      </c>
      <c r="FE190" s="30" t="s">
        <v>181</v>
      </c>
      <c r="FF190">
        <v>4</v>
      </c>
      <c r="FG190" s="30" t="s">
        <v>181</v>
      </c>
      <c r="FH190" s="30" t="s">
        <v>197</v>
      </c>
      <c r="FI190" s="30" t="s">
        <v>197</v>
      </c>
      <c r="FJ190" s="30" t="s">
        <v>181</v>
      </c>
      <c r="FK190" s="30" t="s">
        <v>181</v>
      </c>
      <c r="FL190" s="30" t="s">
        <v>181</v>
      </c>
      <c r="FM190" s="30" t="s">
        <v>181</v>
      </c>
      <c r="FN190" s="30" t="s">
        <v>181</v>
      </c>
      <c r="FO190" s="30" t="s">
        <v>181</v>
      </c>
      <c r="FP190" s="30" t="s">
        <v>181</v>
      </c>
      <c r="FQ190" s="30" t="s">
        <v>181</v>
      </c>
      <c r="FR190">
        <v>11</v>
      </c>
      <c r="FS190" t="s">
        <v>926</v>
      </c>
      <c r="FT190" t="s">
        <v>181</v>
      </c>
      <c r="FU190">
        <f t="shared" si="66"/>
        <v>0</v>
      </c>
      <c r="FV190">
        <f t="shared" si="67"/>
        <v>0</v>
      </c>
    </row>
    <row r="191" spans="1:178" ht="15.5" x14ac:dyDescent="0.35">
      <c r="A191" s="48">
        <v>3012</v>
      </c>
      <c r="B191" t="s">
        <v>200</v>
      </c>
      <c r="C191" t="s">
        <v>201</v>
      </c>
      <c r="D191" s="28">
        <v>56.9</v>
      </c>
      <c r="E191" s="28">
        <v>1</v>
      </c>
      <c r="F191">
        <v>75</v>
      </c>
      <c r="G191">
        <v>165</v>
      </c>
      <c r="H191" s="28">
        <f t="shared" si="51"/>
        <v>27.548209366391184</v>
      </c>
      <c r="I191" s="29">
        <f t="shared" si="52"/>
        <v>1.8236572610116129</v>
      </c>
      <c r="J191" s="30">
        <v>3.6</v>
      </c>
      <c r="K191">
        <v>139</v>
      </c>
      <c r="L191" t="s">
        <v>180</v>
      </c>
      <c r="M191" s="29">
        <v>1.02</v>
      </c>
      <c r="N191" s="30">
        <v>1.7</v>
      </c>
      <c r="O191" s="29">
        <v>1.22</v>
      </c>
      <c r="P191">
        <f t="shared" si="53"/>
        <v>1.02</v>
      </c>
      <c r="Q191">
        <f t="shared" si="53"/>
        <v>1.7</v>
      </c>
      <c r="R191">
        <f t="shared" si="53"/>
        <v>1.22</v>
      </c>
      <c r="S191" s="31">
        <f t="shared" si="72"/>
        <v>11</v>
      </c>
      <c r="T191" t="s">
        <v>181</v>
      </c>
      <c r="U191" t="s">
        <v>181</v>
      </c>
      <c r="V191" t="s">
        <v>182</v>
      </c>
      <c r="W191" t="s">
        <v>181</v>
      </c>
      <c r="X191" t="s">
        <v>181</v>
      </c>
      <c r="Y191" t="s">
        <v>183</v>
      </c>
      <c r="Z191" t="s">
        <v>181</v>
      </c>
      <c r="AA191" t="s">
        <v>181</v>
      </c>
      <c r="AB191" t="s">
        <v>181</v>
      </c>
      <c r="AC191">
        <v>0</v>
      </c>
      <c r="AD191" s="27">
        <v>43244</v>
      </c>
      <c r="AE191">
        <v>273</v>
      </c>
      <c r="AG191">
        <v>0</v>
      </c>
      <c r="AH191" s="27">
        <v>43244</v>
      </c>
      <c r="AI191" s="33">
        <v>273</v>
      </c>
      <c r="AK191" t="s">
        <v>927</v>
      </c>
      <c r="AL191" t="s">
        <v>184</v>
      </c>
      <c r="AM191" t="s">
        <v>184</v>
      </c>
      <c r="AN191" t="s">
        <v>181</v>
      </c>
      <c r="AO191" t="s">
        <v>181</v>
      </c>
      <c r="AP191" t="s">
        <v>181</v>
      </c>
      <c r="AQ191" t="s">
        <v>181</v>
      </c>
      <c r="AR191" t="s">
        <v>181</v>
      </c>
      <c r="AS191" t="s">
        <v>181</v>
      </c>
      <c r="AT191" t="s">
        <v>181</v>
      </c>
      <c r="AU191" t="s">
        <v>181</v>
      </c>
      <c r="AV191" t="s">
        <v>181</v>
      </c>
      <c r="AW191" s="27">
        <v>15848</v>
      </c>
      <c r="AX191" s="28">
        <v>74.25555555555556</v>
      </c>
      <c r="AY191" s="28" t="s">
        <v>185</v>
      </c>
      <c r="AZ191" s="28" t="s">
        <v>186</v>
      </c>
      <c r="BA191" t="s">
        <v>200</v>
      </c>
      <c r="BB191" s="28" t="s">
        <v>187</v>
      </c>
      <c r="BC191" t="s">
        <v>201</v>
      </c>
      <c r="BD191" s="28" t="s">
        <v>188</v>
      </c>
      <c r="BE191" s="28" t="s">
        <v>189</v>
      </c>
      <c r="BF191" t="s">
        <v>190</v>
      </c>
      <c r="BG191" s="28" t="s">
        <v>181</v>
      </c>
      <c r="BH191" s="28" t="s">
        <v>180</v>
      </c>
      <c r="BI191">
        <v>87</v>
      </c>
      <c r="BJ191">
        <v>165</v>
      </c>
      <c r="BK191" s="28">
        <f t="shared" si="54"/>
        <v>31.955922865013775</v>
      </c>
      <c r="BL191" s="29">
        <f t="shared" si="55"/>
        <v>1.9423964048944906</v>
      </c>
      <c r="BM191">
        <v>143</v>
      </c>
      <c r="BN191" s="29">
        <v>0.8</v>
      </c>
      <c r="BO191">
        <v>4</v>
      </c>
      <c r="BP191" t="s">
        <v>181</v>
      </c>
      <c r="BQ191">
        <v>0</v>
      </c>
      <c r="BR191" t="s">
        <v>184</v>
      </c>
      <c r="BS191" t="s">
        <v>191</v>
      </c>
      <c r="BT191">
        <v>0</v>
      </c>
      <c r="BU191">
        <v>10</v>
      </c>
      <c r="BV191" s="33" t="s">
        <v>192</v>
      </c>
      <c r="BW191" s="33">
        <v>8</v>
      </c>
      <c r="BX191" s="33">
        <v>0</v>
      </c>
      <c r="BY191" t="s">
        <v>928</v>
      </c>
      <c r="BZ191" t="s">
        <v>881</v>
      </c>
      <c r="CA191" t="s">
        <v>205</v>
      </c>
      <c r="CB191">
        <v>0</v>
      </c>
      <c r="CC191">
        <v>0</v>
      </c>
      <c r="CD191">
        <f t="shared" si="56"/>
        <v>817</v>
      </c>
      <c r="CE191">
        <f>SUM((IF(D191&lt;40.1,0,(IF(D191&gt;60,3,1)))),(IF(S191&lt;15.1,0,IF(15&lt;S191&lt;25.1,6,IF(25&lt;S191&lt;35.1,11,16)))),(IF(E191=1,0,5)),(IF(CQ191&lt;601,0,1)),(IF(AX191&lt;40.1,0,(IF(AX191&gt;60,2,1)))))</f>
        <v>3</v>
      </c>
      <c r="CF191">
        <f>(IF(AX191&gt;70,3,0))+(IF(10&lt;AX191&lt;20,-2,0))+(IF(BD191="Cerebrovascular",2,0))+(IF(BN191&gt;1.5,2,0))+(IF(CQ191&lt;360,-3,0))+(IF(D191&gt;70,4,0))+(IF(H191&gt;35,2,0))+(IF(E191=2,9,0))+(IF(E191=3,14,0))+(IF(T191="yes",2,0))+(IF(J191&lt;2,2,0))+(IF(U191="yes",3,0))+(IF(V191="hospital",3,0))+(IF(V191="ICU",6,0))+(IF(S191&gt;29,4,0))+(IF(W191="yes",9,0))+(IF(X191="yes",2,0))+(IF(AA191="yes",5,0))+(IF(AB191="yes",6,0))+(IF(Z191="yes",3,0))</f>
        <v>5</v>
      </c>
      <c r="CG191" s="29">
        <f>EXP((IF(39&lt;AX191&lt;50,0.154,0))+(IF(49&lt;AX191&lt;60,0.274,0))+(IF(59&lt;AX191&lt;70,0.424,0))+(IF(AX191&gt;69,0.501,0))+(IF(BD191="anoxia",0.079,0))+(IF(BD191="Cerebrovascular",0.145,0))+(IF(BD191="other",0.184,0))+(IF(BB191="African",0.176,0))+(IF(BB191="Other",0.126,0))+(IF(AY191="DCD",0.411,0))+(IF(AZ191="other",0.422,0))+(0.066*((170-BJ191)/10)+(IF(BE191="regional",0.105,0.244))+(0.01*(CQ191/60))))</f>
        <v>2.3509825175009693</v>
      </c>
      <c r="CH191">
        <v>36</v>
      </c>
      <c r="CI191">
        <v>20</v>
      </c>
      <c r="CJ191" t="s">
        <v>197</v>
      </c>
      <c r="CK191" t="s">
        <v>197</v>
      </c>
      <c r="CL191" t="s">
        <v>197</v>
      </c>
      <c r="CM191" t="s">
        <v>197</v>
      </c>
      <c r="CN191">
        <v>21</v>
      </c>
      <c r="CO191" t="s">
        <v>196</v>
      </c>
      <c r="CP191">
        <v>38</v>
      </c>
      <c r="CQ191" s="28">
        <v>425</v>
      </c>
      <c r="CR191">
        <f t="shared" si="57"/>
        <v>21</v>
      </c>
      <c r="CS191">
        <f t="shared" si="58"/>
        <v>57</v>
      </c>
      <c r="CT191">
        <f t="shared" si="74"/>
        <v>446</v>
      </c>
      <c r="CU191">
        <v>500</v>
      </c>
      <c r="CV191">
        <v>500</v>
      </c>
      <c r="CW191">
        <v>7500</v>
      </c>
      <c r="CX191">
        <v>2000</v>
      </c>
      <c r="CY191">
        <v>361</v>
      </c>
      <c r="CZ191" s="26">
        <v>2.7</v>
      </c>
      <c r="DA191" s="26">
        <v>19</v>
      </c>
      <c r="DB191" s="26">
        <v>66</v>
      </c>
      <c r="DC191" s="26">
        <v>70</v>
      </c>
      <c r="DD191" s="28">
        <f t="shared" si="60"/>
        <v>-6.0606060606060623</v>
      </c>
      <c r="DF191" t="str">
        <f t="shared" si="61"/>
        <v>no</v>
      </c>
      <c r="DG191" t="s">
        <v>181</v>
      </c>
      <c r="DH191" t="s">
        <v>197</v>
      </c>
      <c r="DI191" t="s">
        <v>197</v>
      </c>
      <c r="DJ191" t="s">
        <v>197</v>
      </c>
      <c r="DK191" t="s">
        <v>197</v>
      </c>
      <c r="DL191" t="s">
        <v>197</v>
      </c>
      <c r="DM191" t="s">
        <v>197</v>
      </c>
      <c r="DN191" t="s">
        <v>197</v>
      </c>
      <c r="DO191">
        <v>1630</v>
      </c>
      <c r="DP191" s="29">
        <f>((DO191/1000)*100)/F191</f>
        <v>2.1733333333333333</v>
      </c>
      <c r="DQ191">
        <v>1127</v>
      </c>
      <c r="DR191">
        <v>549</v>
      </c>
      <c r="DS191">
        <v>0.9</v>
      </c>
      <c r="DT191">
        <v>1.08</v>
      </c>
      <c r="DU191">
        <v>1.1200000000000001</v>
      </c>
      <c r="DV191">
        <v>1.1499999999999999</v>
      </c>
      <c r="DW191" t="str">
        <f t="shared" si="62"/>
        <v>no</v>
      </c>
      <c r="DX191" t="str">
        <f>IF(OR(DQ191&gt;1999,DR191&gt;1999),IF(OR(DQ191&gt;2999,DR191&gt;2999),IF(OR(DS191&gt;9.9,DT191&gt;1.6),"severe","moderate"),"mild"),"no")</f>
        <v>no</v>
      </c>
      <c r="DY191" t="str">
        <f>IF(OR(DV191&gt;M191*2.9, DV191 &gt; 3.9, FD191="yes"), "3", IF(DV191&gt;M191*1.9, "2", IF(OR(DV191&gt;M191*1.4, DV191&gt;(M191+0.2)), "1", "no")))</f>
        <v>no</v>
      </c>
      <c r="DZ191" t="s">
        <v>184</v>
      </c>
      <c r="EA191" t="s">
        <v>263</v>
      </c>
      <c r="EB191" t="s">
        <v>184</v>
      </c>
      <c r="EC191">
        <v>1000</v>
      </c>
      <c r="ED191" t="s">
        <v>198</v>
      </c>
      <c r="EE191" s="26" t="s">
        <v>197</v>
      </c>
      <c r="EF191" s="26" t="s">
        <v>197</v>
      </c>
      <c r="EG191" s="26" t="s">
        <v>197</v>
      </c>
      <c r="EH191" s="26" t="s">
        <v>197</v>
      </c>
      <c r="EI191" s="26" t="s">
        <v>197</v>
      </c>
      <c r="EJ191" s="26" t="s">
        <v>197</v>
      </c>
      <c r="EK191" s="26" t="s">
        <v>197</v>
      </c>
      <c r="EL191" s="26" t="s">
        <v>197</v>
      </c>
      <c r="EM191" s="26" t="s">
        <v>197</v>
      </c>
      <c r="EN191" s="26" t="s">
        <v>197</v>
      </c>
      <c r="EO191" s="26" t="s">
        <v>197</v>
      </c>
      <c r="EP191" s="26" t="s">
        <v>197</v>
      </c>
      <c r="EQ191" s="26" t="s">
        <v>197</v>
      </c>
      <c r="ER191" s="26" t="s">
        <v>197</v>
      </c>
      <c r="ES191" s="30" t="e">
        <f t="shared" si="75"/>
        <v>#DIV/0!</v>
      </c>
      <c r="ET191" s="30" t="e">
        <f t="shared" si="64"/>
        <v>#DIV/0!</v>
      </c>
      <c r="EU191" s="30" t="e">
        <f t="shared" si="65"/>
        <v>#DIV/0!</v>
      </c>
      <c r="EV191" s="30" t="s">
        <v>181</v>
      </c>
      <c r="EW191" t="s">
        <v>197</v>
      </c>
      <c r="EX191" t="s">
        <v>197</v>
      </c>
      <c r="EY191" s="38" t="s">
        <v>197</v>
      </c>
      <c r="EZ191" s="30" t="s">
        <v>181</v>
      </c>
      <c r="FA191" s="30" t="s">
        <v>181</v>
      </c>
      <c r="FB191" s="34">
        <v>2</v>
      </c>
      <c r="FC191" s="30" t="s">
        <v>181</v>
      </c>
      <c r="FD191" s="30" t="s">
        <v>181</v>
      </c>
      <c r="FE191" t="s">
        <v>181</v>
      </c>
      <c r="FF191">
        <v>4</v>
      </c>
      <c r="FG191" s="30" t="s">
        <v>181</v>
      </c>
      <c r="FH191" s="30" t="s">
        <v>197</v>
      </c>
      <c r="FI191" s="30" t="s">
        <v>197</v>
      </c>
      <c r="FJ191" s="30" t="s">
        <v>181</v>
      </c>
      <c r="FK191" s="30" t="s">
        <v>181</v>
      </c>
      <c r="FL191" s="30" t="s">
        <v>181</v>
      </c>
      <c r="FM191" s="30" t="s">
        <v>181</v>
      </c>
      <c r="FN191" s="30" t="s">
        <v>181</v>
      </c>
      <c r="FO191" s="30" t="s">
        <v>181</v>
      </c>
      <c r="FP191" s="30" t="s">
        <v>181</v>
      </c>
      <c r="FQ191" s="30" t="s">
        <v>181</v>
      </c>
      <c r="FR191">
        <v>9</v>
      </c>
      <c r="FS191" s="38" t="s">
        <v>199</v>
      </c>
      <c r="FT191" s="30" t="s">
        <v>181</v>
      </c>
      <c r="FU191">
        <f t="shared" si="66"/>
        <v>0</v>
      </c>
      <c r="FV191">
        <f t="shared" si="67"/>
        <v>0</v>
      </c>
    </row>
    <row r="192" spans="1:178" ht="15.5" x14ac:dyDescent="0.35">
      <c r="A192" s="48">
        <v>3013</v>
      </c>
      <c r="B192" t="s">
        <v>200</v>
      </c>
      <c r="C192" t="s">
        <v>179</v>
      </c>
      <c r="D192" s="28">
        <v>56.152777777777779</v>
      </c>
      <c r="E192" s="28">
        <v>1</v>
      </c>
      <c r="F192">
        <v>73</v>
      </c>
      <c r="G192">
        <v>167</v>
      </c>
      <c r="H192" s="28">
        <f t="shared" si="51"/>
        <v>26.175194521137367</v>
      </c>
      <c r="I192" s="29">
        <f t="shared" si="52"/>
        <v>1.8186452004067359</v>
      </c>
      <c r="J192" s="30">
        <v>3.4</v>
      </c>
      <c r="K192">
        <v>140</v>
      </c>
      <c r="L192" t="s">
        <v>180</v>
      </c>
      <c r="M192" s="29">
        <v>0.86</v>
      </c>
      <c r="N192" s="30">
        <v>1.6</v>
      </c>
      <c r="O192" s="29">
        <v>1.42</v>
      </c>
      <c r="P192">
        <f t="shared" si="53"/>
        <v>1</v>
      </c>
      <c r="Q192">
        <f t="shared" si="53"/>
        <v>1.6</v>
      </c>
      <c r="R192">
        <f t="shared" si="53"/>
        <v>1.42</v>
      </c>
      <c r="S192" s="31">
        <f t="shared" si="72"/>
        <v>25</v>
      </c>
      <c r="T192" t="s">
        <v>181</v>
      </c>
      <c r="U192" t="s">
        <v>184</v>
      </c>
      <c r="V192" t="s">
        <v>182</v>
      </c>
      <c r="W192" t="s">
        <v>181</v>
      </c>
      <c r="X192" t="s">
        <v>181</v>
      </c>
      <c r="Y192" t="s">
        <v>183</v>
      </c>
      <c r="Z192" t="s">
        <v>181</v>
      </c>
      <c r="AA192" t="s">
        <v>181</v>
      </c>
      <c r="AB192" t="s">
        <v>181</v>
      </c>
      <c r="AC192">
        <v>0</v>
      </c>
      <c r="AD192" s="27">
        <v>43236</v>
      </c>
      <c r="AE192">
        <v>264</v>
      </c>
      <c r="AG192">
        <v>0</v>
      </c>
      <c r="AH192" s="27">
        <v>43236</v>
      </c>
      <c r="AI192" s="33">
        <v>264</v>
      </c>
      <c r="AK192" t="s">
        <v>929</v>
      </c>
      <c r="AL192" t="s">
        <v>184</v>
      </c>
      <c r="AM192" t="s">
        <v>184</v>
      </c>
      <c r="AN192" t="s">
        <v>181</v>
      </c>
      <c r="AO192" t="s">
        <v>181</v>
      </c>
      <c r="AP192" t="s">
        <v>184</v>
      </c>
      <c r="AQ192" t="s">
        <v>181</v>
      </c>
      <c r="AR192" t="s">
        <v>181</v>
      </c>
      <c r="AS192" t="s">
        <v>181</v>
      </c>
      <c r="AT192" t="s">
        <v>181</v>
      </c>
      <c r="AU192" t="s">
        <v>181</v>
      </c>
      <c r="AV192" t="s">
        <v>181</v>
      </c>
      <c r="AW192" s="27">
        <v>14470</v>
      </c>
      <c r="AX192" s="28">
        <v>78.033333333333331</v>
      </c>
      <c r="AY192" s="28" t="s">
        <v>185</v>
      </c>
      <c r="AZ192" s="28" t="s">
        <v>186</v>
      </c>
      <c r="BA192" t="s">
        <v>200</v>
      </c>
      <c r="BB192" s="28" t="s">
        <v>187</v>
      </c>
      <c r="BC192" s="28" t="s">
        <v>179</v>
      </c>
      <c r="BD192" s="28" t="s">
        <v>188</v>
      </c>
      <c r="BE192" s="28" t="s">
        <v>189</v>
      </c>
      <c r="BF192" t="s">
        <v>190</v>
      </c>
      <c r="BG192" s="28" t="s">
        <v>181</v>
      </c>
      <c r="BH192" s="28" t="s">
        <v>180</v>
      </c>
      <c r="BI192">
        <v>70</v>
      </c>
      <c r="BJ192">
        <v>170</v>
      </c>
      <c r="BK192" s="28">
        <f t="shared" si="54"/>
        <v>24.221453287197232</v>
      </c>
      <c r="BL192" s="29">
        <f t="shared" si="55"/>
        <v>1.8097078017532484</v>
      </c>
      <c r="BM192">
        <v>166</v>
      </c>
      <c r="BN192" s="29">
        <v>1.78</v>
      </c>
      <c r="BO192">
        <v>3</v>
      </c>
      <c r="BP192" t="s">
        <v>181</v>
      </c>
      <c r="BQ192">
        <v>0</v>
      </c>
      <c r="BR192" t="s">
        <v>184</v>
      </c>
      <c r="BS192" t="s">
        <v>191</v>
      </c>
      <c r="BT192">
        <v>0</v>
      </c>
      <c r="BU192">
        <v>5</v>
      </c>
      <c r="BV192" s="33" t="s">
        <v>203</v>
      </c>
      <c r="BW192" s="33">
        <v>15</v>
      </c>
      <c r="BX192" s="33">
        <v>0</v>
      </c>
      <c r="BY192" t="s">
        <v>930</v>
      </c>
      <c r="BZ192" t="s">
        <v>931</v>
      </c>
      <c r="CA192" t="s">
        <v>205</v>
      </c>
      <c r="CB192">
        <v>0</v>
      </c>
      <c r="CC192">
        <v>0</v>
      </c>
      <c r="CD192">
        <f t="shared" si="56"/>
        <v>1951</v>
      </c>
      <c r="CE192">
        <f>SUM((IF(D192&lt;40.1,0,(IF(D192&gt;60,3,1)))),(IF(S192&lt;15.1,0,IF(15&lt;S192&lt;25.1,6,IF(25&lt;S192&lt;35.1,11,16)))),(IF(E192=1,0,5)),(IF(CQ192&lt;601,0,1)),(IF(AX192&lt;40.1,0,(IF(AX192&gt;60,2,1)))))</f>
        <v>19</v>
      </c>
      <c r="CF192">
        <f>(IF(AX192&gt;70,3,0))+(IF(10&lt;AX192&lt;20,-2,0))+(IF(BD192="Cerebrovascular",2,0))+(IF(BN192&gt;1.5,2,0))+(IF(CQ192&lt;360,-3,0))+(IF(D192&gt;70,4,0))+(IF(H192&gt;35,2,0))+(IF(E192=2,9,0))+(IF(E192=3,14,0))+(IF(T192="yes",2,0))+(IF(J192&lt;2,2,0))+(IF(U192="yes",3,0))+(IF(V192="hospital",3,0))+(IF(V192="ICU",6,0))+(IF(S192&gt;29,4,0))+(IF(W192="yes",9,0))+(IF(X192="yes",2,0))+(IF(AA192="yes",5,0))+(IF(AB192="yes",6,0))+(IF(Z192="yes",3,0))</f>
        <v>10</v>
      </c>
      <c r="CG192" s="29">
        <f>EXP((IF(39&lt;AX192&lt;50,0.154,0))+(IF(49&lt;AX192&lt;60,0.274,0))+(IF(59&lt;AX192&lt;70,0.424,0))+(IF(AX192&gt;69,0.501,0))+(IF(BD192="anoxia",0.079,0))+(IF(BD192="Cerebrovascular",0.145,0))+(IF(BD192="other",0.184,0))+(IF(BB192="African",0.176,0))+(IF(BB192="Other",0.126,0))+(IF(AY192="DCD",0.411,0))+(IF(AZ192="other",0.422,0))+(0.066*((170-BJ192)/10)+(IF(BE192="regional",0.105,0.244))+(0.01*(CQ192/60))))</f>
        <v>2.2780807982392854</v>
      </c>
      <c r="CH192">
        <v>42</v>
      </c>
      <c r="CI192">
        <v>17</v>
      </c>
      <c r="CJ192" t="s">
        <v>197</v>
      </c>
      <c r="CK192" t="s">
        <v>197</v>
      </c>
      <c r="CL192" t="s">
        <v>197</v>
      </c>
      <c r="CM192" t="s">
        <v>197</v>
      </c>
      <c r="CN192">
        <v>41</v>
      </c>
      <c r="CO192" t="s">
        <v>196</v>
      </c>
      <c r="CP192">
        <v>39</v>
      </c>
      <c r="CQ192" s="28">
        <v>434</v>
      </c>
      <c r="CR192">
        <f t="shared" si="57"/>
        <v>41</v>
      </c>
      <c r="CS192">
        <f t="shared" si="58"/>
        <v>83</v>
      </c>
      <c r="CT192">
        <f t="shared" si="74"/>
        <v>475</v>
      </c>
      <c r="CU192">
        <v>0</v>
      </c>
      <c r="CV192">
        <v>0</v>
      </c>
      <c r="CW192">
        <v>10000</v>
      </c>
      <c r="CX192">
        <v>1250</v>
      </c>
      <c r="CY192">
        <v>383</v>
      </c>
      <c r="CZ192" s="26">
        <v>2.1</v>
      </c>
      <c r="DA192" s="26">
        <v>8</v>
      </c>
      <c r="DB192" s="26">
        <v>78</v>
      </c>
      <c r="DC192" s="26">
        <v>65</v>
      </c>
      <c r="DD192" s="28">
        <f t="shared" si="60"/>
        <v>16.666666666666671</v>
      </c>
      <c r="DE192" s="26"/>
      <c r="DF192" t="str">
        <f t="shared" si="61"/>
        <v>no</v>
      </c>
      <c r="DG192" t="s">
        <v>181</v>
      </c>
      <c r="DH192" t="s">
        <v>197</v>
      </c>
      <c r="DI192" t="s">
        <v>197</v>
      </c>
      <c r="DJ192" t="s">
        <v>197</v>
      </c>
      <c r="DK192" t="s">
        <v>197</v>
      </c>
      <c r="DL192" t="s">
        <v>197</v>
      </c>
      <c r="DM192" t="s">
        <v>197</v>
      </c>
      <c r="DN192" t="s">
        <v>197</v>
      </c>
      <c r="DO192">
        <v>1110</v>
      </c>
      <c r="DP192" s="29">
        <f>((DO192/1000)*100)/F192</f>
        <v>1.5205479452054798</v>
      </c>
      <c r="DQ192">
        <v>912</v>
      </c>
      <c r="DR192">
        <v>1040</v>
      </c>
      <c r="DS192">
        <v>4.2</v>
      </c>
      <c r="DT192">
        <v>1.52</v>
      </c>
      <c r="DU192">
        <v>1.37</v>
      </c>
      <c r="DV192">
        <v>1.37</v>
      </c>
      <c r="DW192" t="str">
        <f t="shared" si="62"/>
        <v>no</v>
      </c>
      <c r="DX192" t="str">
        <f>IF(OR(DQ192&gt;1999,DR192&gt;1999),IF(OR(DQ192&gt;2999,DR192&gt;2999),IF(OR(DS192&gt;9.9,DT192&gt;1.6),"severe","moderate"),"mild"),"no")</f>
        <v>no</v>
      </c>
      <c r="DY192" t="str">
        <f>IF(OR(DV192&gt;M192*2.9, DV192 &gt; 3.9, FD192="yes"), "3", IF(DV192&gt;M192*1.9, "2", IF(OR(DV192&gt;M192*1.4, DV192&gt;(M192+0.2)), "1", "no")))</f>
        <v>1</v>
      </c>
      <c r="DZ192" t="s">
        <v>184</v>
      </c>
      <c r="EA192" t="s">
        <v>263</v>
      </c>
      <c r="EB192" t="s">
        <v>184</v>
      </c>
      <c r="EC192">
        <v>1000</v>
      </c>
      <c r="ED192" t="s">
        <v>198</v>
      </c>
      <c r="EE192" s="26" t="s">
        <v>197</v>
      </c>
      <c r="EF192" s="26" t="s">
        <v>197</v>
      </c>
      <c r="EG192" s="26" t="s">
        <v>197</v>
      </c>
      <c r="EH192" s="26" t="s">
        <v>197</v>
      </c>
      <c r="EI192" s="26" t="s">
        <v>197</v>
      </c>
      <c r="EJ192" s="26" t="s">
        <v>197</v>
      </c>
      <c r="EK192" s="26" t="s">
        <v>197</v>
      </c>
      <c r="EL192" s="26" t="s">
        <v>197</v>
      </c>
      <c r="EM192" s="26" t="s">
        <v>197</v>
      </c>
      <c r="EN192" s="26" t="s">
        <v>197</v>
      </c>
      <c r="EO192" s="26" t="s">
        <v>197</v>
      </c>
      <c r="EP192" s="26" t="s">
        <v>197</v>
      </c>
      <c r="EQ192" s="26" t="s">
        <v>197</v>
      </c>
      <c r="ER192" s="26" t="s">
        <v>197</v>
      </c>
      <c r="ES192" s="30" t="e">
        <f t="shared" si="75"/>
        <v>#DIV/0!</v>
      </c>
      <c r="ET192" s="30" t="e">
        <f t="shared" si="64"/>
        <v>#DIV/0!</v>
      </c>
      <c r="EU192" s="30" t="e">
        <f t="shared" si="65"/>
        <v>#DIV/0!</v>
      </c>
      <c r="EV192" s="30" t="s">
        <v>181</v>
      </c>
      <c r="EW192" t="s">
        <v>197</v>
      </c>
      <c r="EX192" t="s">
        <v>197</v>
      </c>
      <c r="EY192" s="38" t="s">
        <v>197</v>
      </c>
      <c r="EZ192" s="30" t="s">
        <v>181</v>
      </c>
      <c r="FA192" s="30" t="s">
        <v>181</v>
      </c>
      <c r="FB192" s="34">
        <v>2</v>
      </c>
      <c r="FC192" s="30" t="s">
        <v>181</v>
      </c>
      <c r="FD192" s="30" t="s">
        <v>181</v>
      </c>
      <c r="FE192" s="30" t="s">
        <v>181</v>
      </c>
      <c r="FF192">
        <v>3</v>
      </c>
      <c r="FG192" s="30" t="s">
        <v>184</v>
      </c>
      <c r="FH192">
        <v>5</v>
      </c>
      <c r="FI192">
        <v>3</v>
      </c>
      <c r="FJ192" s="38" t="s">
        <v>181</v>
      </c>
      <c r="FK192" s="38" t="s">
        <v>184</v>
      </c>
      <c r="FL192" s="38" t="s">
        <v>181</v>
      </c>
      <c r="FM192" s="38" t="s">
        <v>932</v>
      </c>
      <c r="FN192" s="38" t="s">
        <v>181</v>
      </c>
      <c r="FO192" s="38" t="s">
        <v>181</v>
      </c>
      <c r="FP192" s="38" t="s">
        <v>184</v>
      </c>
      <c r="FQ192" s="38" t="s">
        <v>184</v>
      </c>
      <c r="FR192">
        <v>14</v>
      </c>
      <c r="FS192" s="38" t="s">
        <v>199</v>
      </c>
      <c r="FT192" t="s">
        <v>181</v>
      </c>
      <c r="FU192">
        <f t="shared" si="66"/>
        <v>0</v>
      </c>
      <c r="FV192">
        <f t="shared" si="67"/>
        <v>0</v>
      </c>
    </row>
    <row r="193" spans="1:178" ht="15.5" x14ac:dyDescent="0.35">
      <c r="A193" s="48">
        <v>3015</v>
      </c>
      <c r="B193" t="s">
        <v>200</v>
      </c>
      <c r="C193" t="s">
        <v>252</v>
      </c>
      <c r="D193" s="28">
        <v>62.725000000000001</v>
      </c>
      <c r="E193" s="28">
        <v>1</v>
      </c>
      <c r="F193">
        <v>80</v>
      </c>
      <c r="G193">
        <v>140</v>
      </c>
      <c r="H193" s="28">
        <f t="shared" si="51"/>
        <v>40.816326530612244</v>
      </c>
      <c r="I193" s="29">
        <f t="shared" si="52"/>
        <v>1.6638815037021866</v>
      </c>
      <c r="J193" s="30">
        <v>3.9</v>
      </c>
      <c r="K193">
        <v>137</v>
      </c>
      <c r="L193" t="s">
        <v>180</v>
      </c>
      <c r="M193" s="29">
        <v>0.82</v>
      </c>
      <c r="N193" s="30">
        <v>0.8</v>
      </c>
      <c r="O193" s="29">
        <v>1.28</v>
      </c>
      <c r="P193">
        <f t="shared" si="53"/>
        <v>1</v>
      </c>
      <c r="Q193">
        <f t="shared" si="53"/>
        <v>1</v>
      </c>
      <c r="R193">
        <f t="shared" si="53"/>
        <v>1.28</v>
      </c>
      <c r="S193" s="31">
        <f t="shared" si="72"/>
        <v>9</v>
      </c>
      <c r="T193" t="s">
        <v>181</v>
      </c>
      <c r="U193" t="s">
        <v>181</v>
      </c>
      <c r="V193" t="s">
        <v>182</v>
      </c>
      <c r="W193" t="s">
        <v>181</v>
      </c>
      <c r="X193" s="26" t="s">
        <v>181</v>
      </c>
      <c r="Y193" t="s">
        <v>183</v>
      </c>
      <c r="Z193" t="s">
        <v>184</v>
      </c>
      <c r="AA193" t="s">
        <v>181</v>
      </c>
      <c r="AB193" t="s">
        <v>181</v>
      </c>
      <c r="AC193">
        <v>0</v>
      </c>
      <c r="AD193" s="27">
        <v>43266</v>
      </c>
      <c r="AE193">
        <v>277</v>
      </c>
      <c r="AG193">
        <v>0</v>
      </c>
      <c r="AH193" s="27">
        <v>43266</v>
      </c>
      <c r="AI193" s="33">
        <v>277</v>
      </c>
      <c r="AK193" t="s">
        <v>253</v>
      </c>
      <c r="AL193" t="s">
        <v>184</v>
      </c>
      <c r="AM193" t="s">
        <v>181</v>
      </c>
      <c r="AN193" t="s">
        <v>181</v>
      </c>
      <c r="AO193" t="s">
        <v>181</v>
      </c>
      <c r="AP193" t="s">
        <v>184</v>
      </c>
      <c r="AQ193" t="s">
        <v>181</v>
      </c>
      <c r="AR193" t="s">
        <v>181</v>
      </c>
      <c r="AS193" t="s">
        <v>181</v>
      </c>
      <c r="AT193" t="s">
        <v>181</v>
      </c>
      <c r="AU193" t="s">
        <v>181</v>
      </c>
      <c r="AV193" t="s">
        <v>181</v>
      </c>
      <c r="AW193" s="27">
        <v>11308</v>
      </c>
      <c r="AX193" s="28">
        <v>86.736111111111114</v>
      </c>
      <c r="AY193" s="28" t="s">
        <v>185</v>
      </c>
      <c r="AZ193" s="28" t="s">
        <v>186</v>
      </c>
      <c r="BA193" t="s">
        <v>200</v>
      </c>
      <c r="BB193" s="28" t="s">
        <v>187</v>
      </c>
      <c r="BC193" s="28" t="s">
        <v>201</v>
      </c>
      <c r="BD193" s="28" t="s">
        <v>188</v>
      </c>
      <c r="BE193" s="28" t="s">
        <v>202</v>
      </c>
      <c r="BF193" t="s">
        <v>190</v>
      </c>
      <c r="BG193" s="28" t="s">
        <v>181</v>
      </c>
      <c r="BH193" s="28" t="s">
        <v>197</v>
      </c>
      <c r="BI193">
        <v>70</v>
      </c>
      <c r="BJ193">
        <v>165</v>
      </c>
      <c r="BK193" s="28">
        <f t="shared" si="54"/>
        <v>25.711662075298438</v>
      </c>
      <c r="BL193" s="29">
        <f t="shared" si="55"/>
        <v>1.7709604002911536</v>
      </c>
      <c r="BM193">
        <v>149</v>
      </c>
      <c r="BN193" s="29">
        <v>5.05</v>
      </c>
      <c r="BO193">
        <v>2</v>
      </c>
      <c r="BP193" t="s">
        <v>184</v>
      </c>
      <c r="BQ193">
        <v>2</v>
      </c>
      <c r="BR193" t="s">
        <v>184</v>
      </c>
      <c r="BS193" t="s">
        <v>770</v>
      </c>
      <c r="BT193">
        <v>1</v>
      </c>
      <c r="BU193">
        <v>0</v>
      </c>
      <c r="BV193" s="33" t="s">
        <v>192</v>
      </c>
      <c r="BW193" s="33">
        <v>5</v>
      </c>
      <c r="BX193" s="33">
        <v>0</v>
      </c>
      <c r="BY193" s="27" t="s">
        <v>933</v>
      </c>
      <c r="BZ193" t="s">
        <v>934</v>
      </c>
      <c r="CA193" t="s">
        <v>205</v>
      </c>
      <c r="CB193">
        <v>0</v>
      </c>
      <c r="CC193">
        <v>0</v>
      </c>
      <c r="CD193">
        <f t="shared" si="56"/>
        <v>781</v>
      </c>
      <c r="CE193">
        <f>SUM((IF(D193&lt;40.1,0,(IF(D193&gt;60,3,1)))),(IF(S193&lt;15.1,0,IF(15&lt;S193&lt;25.1,6,IF(25&lt;S193&lt;35.1,11,16)))),(IF(E193=1,0,5)),(IF(CQ193&lt;601,0,1)),(IF(AX193&lt;40.1,0,(IF(AX193&gt;60,2,1)))))</f>
        <v>5</v>
      </c>
      <c r="CF193">
        <f>(IF(AX193&gt;70,3,0))+(IF(10&lt;AX193&lt;20,-2,0))+(IF(BD193="Cerebrovascular",2,0))+(IF(BN193&gt;1.5,2,0))+(IF(CQ193&lt;360,-3,0))+(IF(D193&gt;70,4,0))+(IF(H193&gt;35,2,0))+(IF(E193=2,9,0))+(IF(E193=3,14,0))+(IF(T193="yes",2,0))+(IF(J193&lt;2,2,0))+(IF(U193="yes",3,0))+(IF(V193="hospital",3,0))+(IF(V193="ICU",6,0))+(IF(S193&gt;29,4,0))+(IF(W193="yes",9,0))+(IF(X193="yes",2,0))+(IF(AA193="yes",5,0))+(IF(AB193="yes",6,0))+(IF(Z193="yes",3,0))</f>
        <v>12</v>
      </c>
      <c r="CG193" s="29">
        <f>EXP((IF(39&lt;AX193&lt;50,0.154,0))+(IF(49&lt;AX193&lt;60,0.274,0))+(IF(59&lt;AX193&lt;70,0.424,0))+(IF(AX193&gt;69,0.501,0))+(IF(BD193="anoxia",0.079,0))+(IF(BD193="Cerebrovascular",0.145,0))+(IF(BD193="other",0.184,0))+(IF(BB193="African",0.176,0))+(IF(BB193="Other",0.126,0))+(IF(AY193="DCD",0.411,0))+(IF(AZ193="other",0.422,0))+(0.066*((170-BJ193)/10)+(IF(BE193="regional",0.105,0.244))+(0.01*(CQ193/60))))</f>
        <v>2.682278625478665</v>
      </c>
      <c r="CH193">
        <v>32</v>
      </c>
      <c r="CI193">
        <v>20</v>
      </c>
      <c r="CJ193" t="s">
        <v>197</v>
      </c>
      <c r="CK193" t="s">
        <v>197</v>
      </c>
      <c r="CL193" t="s">
        <v>197</v>
      </c>
      <c r="CM193" t="s">
        <v>197</v>
      </c>
      <c r="CN193">
        <v>21</v>
      </c>
      <c r="CO193" t="s">
        <v>196</v>
      </c>
      <c r="CP193">
        <v>25</v>
      </c>
      <c r="CQ193" s="28">
        <v>382</v>
      </c>
      <c r="CR193">
        <f t="shared" si="57"/>
        <v>21</v>
      </c>
      <c r="CS193">
        <f t="shared" si="58"/>
        <v>53</v>
      </c>
      <c r="CT193">
        <f t="shared" si="74"/>
        <v>403</v>
      </c>
      <c r="CU193">
        <v>1500</v>
      </c>
      <c r="CV193">
        <v>2000</v>
      </c>
      <c r="CW193">
        <v>4000</v>
      </c>
      <c r="CX193">
        <v>1750</v>
      </c>
      <c r="CY193">
        <v>271</v>
      </c>
      <c r="CZ193" s="26">
        <v>2.4</v>
      </c>
      <c r="DA193" s="26">
        <v>9</v>
      </c>
      <c r="DB193" s="26">
        <v>75</v>
      </c>
      <c r="DC193" s="26">
        <v>73</v>
      </c>
      <c r="DD193" s="28">
        <f t="shared" si="60"/>
        <v>2.6666666666666714</v>
      </c>
      <c r="DF193" t="str">
        <f t="shared" si="61"/>
        <v>no</v>
      </c>
      <c r="DG193" t="s">
        <v>181</v>
      </c>
      <c r="DH193" t="s">
        <v>197</v>
      </c>
      <c r="DI193" t="s">
        <v>197</v>
      </c>
      <c r="DJ193" t="s">
        <v>197</v>
      </c>
      <c r="DK193" t="s">
        <v>197</v>
      </c>
      <c r="DL193" t="s">
        <v>197</v>
      </c>
      <c r="DM193" t="s">
        <v>197</v>
      </c>
      <c r="DN193" t="s">
        <v>197</v>
      </c>
      <c r="DO193">
        <v>1300</v>
      </c>
      <c r="DP193" s="29">
        <f>((DO193/1000)*100)/F193</f>
        <v>1.625</v>
      </c>
      <c r="DQ193">
        <v>2742</v>
      </c>
      <c r="DR193">
        <v>987</v>
      </c>
      <c r="DS193">
        <v>1.4</v>
      </c>
      <c r="DT193">
        <v>1.56</v>
      </c>
      <c r="DU193">
        <v>0.98</v>
      </c>
      <c r="DV193">
        <v>0.98</v>
      </c>
      <c r="DW193" t="str">
        <f t="shared" si="62"/>
        <v>yes</v>
      </c>
      <c r="DX193" t="str">
        <f>IF(OR(DQ193&gt;1999,DR193&gt;1999),IF(OR(DQ193&gt;2999,DR193&gt;2999),IF(OR(DS193&gt;9.9,DT193&gt;1.6),"severe","moderate"),"mild"),"no")</f>
        <v>mild</v>
      </c>
      <c r="DY193" t="str">
        <f>IF(OR(DV193&gt;M193*2.9, DV193 &gt; 3.9, FD193="yes"), "3", IF(DV193&gt;M193*1.9, "2", IF(OR(DV193&gt;M193*1.4, DV193&gt;(M193+0.2)), "1", "no")))</f>
        <v>no</v>
      </c>
      <c r="DZ193" t="s">
        <v>181</v>
      </c>
      <c r="EA193" t="s">
        <v>197</v>
      </c>
      <c r="EB193" t="s">
        <v>184</v>
      </c>
      <c r="EC193">
        <v>1000</v>
      </c>
      <c r="ED193" t="s">
        <v>198</v>
      </c>
      <c r="EE193" s="26" t="s">
        <v>197</v>
      </c>
      <c r="EF193" s="26" t="s">
        <v>197</v>
      </c>
      <c r="EG193" s="26" t="s">
        <v>197</v>
      </c>
      <c r="EH193" s="26" t="s">
        <v>197</v>
      </c>
      <c r="EI193" s="26" t="s">
        <v>197</v>
      </c>
      <c r="EJ193" s="26" t="s">
        <v>197</v>
      </c>
      <c r="EK193" s="26" t="s">
        <v>197</v>
      </c>
      <c r="EL193" s="26" t="s">
        <v>197</v>
      </c>
      <c r="EM193" s="26" t="s">
        <v>197</v>
      </c>
      <c r="EN193" s="26" t="s">
        <v>197</v>
      </c>
      <c r="EO193" s="26" t="s">
        <v>197</v>
      </c>
      <c r="EP193" s="26" t="s">
        <v>197</v>
      </c>
      <c r="EQ193" s="26" t="s">
        <v>197</v>
      </c>
      <c r="ER193" s="26" t="s">
        <v>197</v>
      </c>
      <c r="ES193" s="30" t="e">
        <f t="shared" si="75"/>
        <v>#DIV/0!</v>
      </c>
      <c r="ET193" s="30" t="e">
        <f t="shared" si="64"/>
        <v>#DIV/0!</v>
      </c>
      <c r="EU193" s="30" t="e">
        <f t="shared" si="65"/>
        <v>#DIV/0!</v>
      </c>
      <c r="EV193" s="30" t="s">
        <v>181</v>
      </c>
      <c r="EW193" t="s">
        <v>197</v>
      </c>
      <c r="EX193" t="s">
        <v>197</v>
      </c>
      <c r="EY193" s="38" t="s">
        <v>197</v>
      </c>
      <c r="EZ193" s="30" t="s">
        <v>181</v>
      </c>
      <c r="FA193" s="30" t="s">
        <v>181</v>
      </c>
      <c r="FB193" s="34">
        <v>1</v>
      </c>
      <c r="FC193" s="30" t="s">
        <v>184</v>
      </c>
      <c r="FD193" s="30" t="s">
        <v>181</v>
      </c>
      <c r="FE193" t="s">
        <v>181</v>
      </c>
      <c r="FF193">
        <v>2</v>
      </c>
      <c r="FG193" s="38" t="s">
        <v>181</v>
      </c>
      <c r="FH193" s="38" t="s">
        <v>197</v>
      </c>
      <c r="FI193" s="38" t="s">
        <v>197</v>
      </c>
      <c r="FJ193" s="38" t="s">
        <v>181</v>
      </c>
      <c r="FK193" s="38" t="s">
        <v>181</v>
      </c>
      <c r="FL193" s="38" t="s">
        <v>181</v>
      </c>
      <c r="FM193" s="38" t="s">
        <v>181</v>
      </c>
      <c r="FN193" s="38" t="s">
        <v>181</v>
      </c>
      <c r="FO193" s="38" t="s">
        <v>181</v>
      </c>
      <c r="FP193" s="38" t="s">
        <v>181</v>
      </c>
      <c r="FQ193" s="38" t="s">
        <v>181</v>
      </c>
      <c r="FR193">
        <v>7</v>
      </c>
      <c r="FS193" s="38" t="s">
        <v>199</v>
      </c>
      <c r="FT193" s="30" t="s">
        <v>181</v>
      </c>
      <c r="FU193">
        <f t="shared" si="66"/>
        <v>0</v>
      </c>
      <c r="FV193">
        <f t="shared" si="67"/>
        <v>0</v>
      </c>
    </row>
    <row r="194" spans="1:178" ht="15.5" x14ac:dyDescent="0.35">
      <c r="A194" s="48">
        <v>3017</v>
      </c>
      <c r="B194" t="s">
        <v>200</v>
      </c>
      <c r="C194" t="s">
        <v>179</v>
      </c>
      <c r="D194" s="28">
        <v>55.286111111111111</v>
      </c>
      <c r="E194" s="28">
        <v>1</v>
      </c>
      <c r="F194">
        <v>55</v>
      </c>
      <c r="G194">
        <v>164</v>
      </c>
      <c r="H194" s="28">
        <f t="shared" ref="H194:H257" si="76">10000*F194/(G194)^2</f>
        <v>20.449137418203449</v>
      </c>
      <c r="I194" s="29">
        <f t="shared" ref="I194:I257" si="77">0.007184*(G194^0.725)*(F194^0.425)</f>
        <v>1.5914106368780472</v>
      </c>
      <c r="J194" s="30">
        <v>3.4</v>
      </c>
      <c r="K194">
        <v>137</v>
      </c>
      <c r="L194" s="26" t="s">
        <v>180</v>
      </c>
      <c r="M194" s="52">
        <v>0.9</v>
      </c>
      <c r="N194" s="30">
        <v>0.4</v>
      </c>
      <c r="O194" s="29">
        <v>1.1499999999999999</v>
      </c>
      <c r="P194">
        <f t="shared" ref="P194:R257" si="78">IF(M194&lt;1,1,M194)</f>
        <v>1</v>
      </c>
      <c r="Q194">
        <f t="shared" si="78"/>
        <v>1</v>
      </c>
      <c r="R194">
        <f t="shared" si="78"/>
        <v>1.1499999999999999</v>
      </c>
      <c r="S194" s="31">
        <f t="shared" si="72"/>
        <v>8</v>
      </c>
      <c r="T194" s="26" t="s">
        <v>181</v>
      </c>
      <c r="U194" s="26" t="s">
        <v>181</v>
      </c>
      <c r="V194" s="26" t="s">
        <v>182</v>
      </c>
      <c r="W194" s="26" t="s">
        <v>181</v>
      </c>
      <c r="X194" s="26" t="s">
        <v>181</v>
      </c>
      <c r="Y194" s="26" t="s">
        <v>183</v>
      </c>
      <c r="Z194" s="26" t="s">
        <v>181</v>
      </c>
      <c r="AA194" s="26" t="s">
        <v>181</v>
      </c>
      <c r="AB194" s="26" t="s">
        <v>181</v>
      </c>
      <c r="AC194">
        <v>1</v>
      </c>
      <c r="AD194" s="27">
        <v>43004</v>
      </c>
      <c r="AE194">
        <v>9</v>
      </c>
      <c r="AF194" t="s">
        <v>935</v>
      </c>
      <c r="AG194">
        <v>1</v>
      </c>
      <c r="AH194" s="27">
        <v>43004</v>
      </c>
      <c r="AI194" s="33">
        <v>9</v>
      </c>
      <c r="AJ194" t="s">
        <v>935</v>
      </c>
      <c r="AK194" t="s">
        <v>347</v>
      </c>
      <c r="AL194" t="s">
        <v>184</v>
      </c>
      <c r="AM194" t="s">
        <v>181</v>
      </c>
      <c r="AN194" t="s">
        <v>184</v>
      </c>
      <c r="AO194" t="s">
        <v>181</v>
      </c>
      <c r="AP194" t="s">
        <v>181</v>
      </c>
      <c r="AQ194" t="s">
        <v>181</v>
      </c>
      <c r="AR194" t="s">
        <v>181</v>
      </c>
      <c r="AS194" t="s">
        <v>181</v>
      </c>
      <c r="AT194" t="s">
        <v>181</v>
      </c>
      <c r="AU194" t="s">
        <v>181</v>
      </c>
      <c r="AV194" t="s">
        <v>181</v>
      </c>
      <c r="AW194" s="27">
        <v>37622</v>
      </c>
      <c r="AX194" s="28">
        <v>14.71111111111111</v>
      </c>
      <c r="AY194" s="28" t="s">
        <v>185</v>
      </c>
      <c r="AZ194" s="28" t="s">
        <v>186</v>
      </c>
      <c r="BA194" t="s">
        <v>178</v>
      </c>
      <c r="BB194" s="28" t="s">
        <v>187</v>
      </c>
      <c r="BC194" s="28" t="s">
        <v>179</v>
      </c>
      <c r="BD194" s="28" t="s">
        <v>188</v>
      </c>
      <c r="BE194" s="28" t="s">
        <v>202</v>
      </c>
      <c r="BF194" t="s">
        <v>190</v>
      </c>
      <c r="BG194" s="28" t="s">
        <v>181</v>
      </c>
      <c r="BH194" s="28" t="s">
        <v>180</v>
      </c>
      <c r="BI194">
        <v>67</v>
      </c>
      <c r="BJ194">
        <v>158</v>
      </c>
      <c r="BK194" s="28">
        <f t="shared" ref="BK194:BK257" si="79">10000*BI194/(BJ194)^2</f>
        <v>26.838647652619773</v>
      </c>
      <c r="BL194" s="29">
        <f t="shared" ref="BL194:BL257" si="80">0.007184*(BJ194^0.725)*(BI194^0.425)</f>
        <v>1.6845135271603631</v>
      </c>
      <c r="BM194">
        <v>140</v>
      </c>
      <c r="BN194" s="29">
        <v>0.57999999999999996</v>
      </c>
      <c r="BO194">
        <v>11</v>
      </c>
      <c r="BP194" t="s">
        <v>197</v>
      </c>
      <c r="BQ194" t="s">
        <v>197</v>
      </c>
      <c r="BR194" t="s">
        <v>184</v>
      </c>
      <c r="BS194" t="s">
        <v>191</v>
      </c>
      <c r="BT194">
        <v>0</v>
      </c>
      <c r="BU194">
        <v>25</v>
      </c>
      <c r="BV194" s="33" t="s">
        <v>203</v>
      </c>
      <c r="BW194" s="33">
        <v>8</v>
      </c>
      <c r="BX194" s="33">
        <v>0</v>
      </c>
      <c r="BY194" t="s">
        <v>197</v>
      </c>
      <c r="BZ194" t="s">
        <v>936</v>
      </c>
      <c r="CB194">
        <v>0</v>
      </c>
      <c r="CC194">
        <v>0</v>
      </c>
      <c r="CD194">
        <f t="shared" ref="CD194:CD257" si="81">ROUND((S194*AX194),0)</f>
        <v>118</v>
      </c>
      <c r="CE194">
        <f>SUM((IF(D194&lt;40.1,0,(IF(D194&gt;60,3,1)))),(IF(S194&lt;15.1,0,IF(15&lt;S194&lt;25.1,6,IF(25&lt;S194&lt;35.1,11,16)))),(IF(E194=1,0,5)),(IF(CQ194&lt;601,0,1)),(IF(AX194&lt;40.1,0,(IF(AX194&gt;60,2,1)))))</f>
        <v>1</v>
      </c>
      <c r="CF194">
        <f>(IF(AX194&gt;70,3,0))+(IF(10&lt;AX194&lt;20,-2,0))+(IF(BD194="Cerebrovascular",2,0))+(IF(BN194&gt;1.5,2,0))+(IF(CQ194&lt;360,-3,0))+(IF(D194&gt;70,4,0))+(IF(H194&gt;35,2,0))+(IF(E194=2,9,0))+(IF(E194=3,14,0))+(IF(T194="yes",2,0))+(IF(J194&lt;2,2,0))+(IF(U194="yes",3,0))+(IF(V194="hospital",3,0))+(IF(V194="ICU",6,0))+(IF(S194&gt;29,4,0))+(IF(W194="yes",9,0))+(IF(X194="yes",2,0))+(IF(AA194="yes",5,0))+(IF(AB194="yes",6,0))+(IF(Z194="yes",3,0))</f>
        <v>2</v>
      </c>
      <c r="CG194" s="29">
        <f>EXP((IF(39&lt;AX194&lt;50,0.154,0))+(IF(49&lt;AX194&lt;60,0.274,0))+(IF(59&lt;AX194&lt;70,0.424,0))+(IF(AX194&gt;69,0.501,0))+(IF(BD194="anoxia",0.079,0))+(IF(BD194="Cerebrovascular",0.145,0))+(IF(BD194="other",0.184,0))+(IF(BB194="African",0.176,0))+(IF(BB194="Other",0.126,0))+(IF(AY194="DCD",0.411,0))+(IF(AZ194="other",0.422,0))+(0.066*((170-BJ194)/10)+(IF(BE194="regional",0.105,0.244))+(0.01*(CQ194/60))))</f>
        <v>1.7627351525068071</v>
      </c>
      <c r="CH194" t="s">
        <v>197</v>
      </c>
      <c r="CI194" t="s">
        <v>197</v>
      </c>
      <c r="CJ194" t="s">
        <v>197</v>
      </c>
      <c r="CK194" t="s">
        <v>197</v>
      </c>
      <c r="CL194" t="s">
        <v>197</v>
      </c>
      <c r="CM194" t="s">
        <v>197</v>
      </c>
      <c r="CN194">
        <v>25</v>
      </c>
      <c r="CO194" t="s">
        <v>196</v>
      </c>
      <c r="CP194">
        <v>24</v>
      </c>
      <c r="CQ194" s="28">
        <v>592</v>
      </c>
      <c r="CR194">
        <f t="shared" ref="CR194:CR257" si="82">CN194</f>
        <v>25</v>
      </c>
      <c r="CS194" t="e">
        <f t="shared" ref="CS194:CS243" si="83">CH194+CN194</f>
        <v>#VALUE!</v>
      </c>
      <c r="CT194">
        <f t="shared" si="74"/>
        <v>617</v>
      </c>
      <c r="CU194">
        <v>0</v>
      </c>
      <c r="CV194">
        <v>0</v>
      </c>
      <c r="CW194">
        <v>7500</v>
      </c>
      <c r="CX194">
        <v>250</v>
      </c>
      <c r="CY194">
        <v>304</v>
      </c>
      <c r="CZ194" s="26">
        <v>2.2000000000000002</v>
      </c>
      <c r="DA194" s="26">
        <v>16</v>
      </c>
      <c r="DB194" s="26">
        <v>100</v>
      </c>
      <c r="DC194" s="26">
        <v>120</v>
      </c>
      <c r="DD194" s="28">
        <f t="shared" ref="DD194:DD257" si="84">100-(DC194*100/DB194)</f>
        <v>-20</v>
      </c>
      <c r="DF194" t="str">
        <f t="shared" ref="DF194:DF257" si="85">IF(OR(DD194&gt;=30,DE194&gt;5),"yes","no")</f>
        <v>no</v>
      </c>
      <c r="DG194" t="s">
        <v>181</v>
      </c>
      <c r="DH194" t="s">
        <v>197</v>
      </c>
      <c r="DI194" t="s">
        <v>197</v>
      </c>
      <c r="DJ194" t="s">
        <v>197</v>
      </c>
      <c r="DK194" t="s">
        <v>197</v>
      </c>
      <c r="DL194" t="s">
        <v>197</v>
      </c>
      <c r="DM194" t="s">
        <v>197</v>
      </c>
      <c r="DN194" t="s">
        <v>197</v>
      </c>
      <c r="DO194">
        <v>1510</v>
      </c>
      <c r="DP194" s="29">
        <f>((DO194/1000)*100)/F194</f>
        <v>2.7454545454545456</v>
      </c>
      <c r="DQ194">
        <v>1845</v>
      </c>
      <c r="DR194">
        <v>1177</v>
      </c>
      <c r="DS194">
        <v>12.4</v>
      </c>
      <c r="DT194">
        <v>1.78</v>
      </c>
      <c r="DU194">
        <v>2</v>
      </c>
      <c r="DV194">
        <v>3.79</v>
      </c>
      <c r="DW194" t="str">
        <f t="shared" ref="DW194:DW257" si="86">IF(DQ194&gt;1999,"yes",(IF(DR194&gt;1999,"yes",(IF(DS194&gt;9.9,"yes",(IF(DT194&gt;1.6,"yes","no")))))))</f>
        <v>yes</v>
      </c>
      <c r="DX194" s="26" t="s">
        <v>203</v>
      </c>
      <c r="DY194" t="str">
        <f>IF(OR(DV194&gt;M194*2.9, DV194 &gt; 3.9, FD194="yes"), "3", IF(DV194&gt;M194*1.9, "2", IF(OR(DV194&gt;M194*1.4, DV194&gt;(M194+0.2)), "1", "no")))</f>
        <v>3</v>
      </c>
      <c r="DZ194" t="s">
        <v>181</v>
      </c>
      <c r="EA194" t="s">
        <v>197</v>
      </c>
      <c r="EB194" t="s">
        <v>184</v>
      </c>
      <c r="EC194">
        <v>1000</v>
      </c>
      <c r="ED194" t="s">
        <v>198</v>
      </c>
      <c r="EE194" s="26" t="s">
        <v>197</v>
      </c>
      <c r="EF194" s="26" t="s">
        <v>197</v>
      </c>
      <c r="EG194" s="26" t="s">
        <v>197</v>
      </c>
      <c r="EH194" s="26" t="s">
        <v>197</v>
      </c>
      <c r="EI194" s="26" t="s">
        <v>197</v>
      </c>
      <c r="EJ194" s="26" t="s">
        <v>197</v>
      </c>
      <c r="EK194" s="26" t="s">
        <v>197</v>
      </c>
      <c r="EL194" s="26" t="s">
        <v>197</v>
      </c>
      <c r="EM194" s="26" t="s">
        <v>197</v>
      </c>
      <c r="EN194" s="26" t="s">
        <v>197</v>
      </c>
      <c r="EO194" s="26" t="s">
        <v>197</v>
      </c>
      <c r="EP194" s="26" t="s">
        <v>197</v>
      </c>
      <c r="EQ194" s="26" t="s">
        <v>197</v>
      </c>
      <c r="ER194" s="26" t="s">
        <v>197</v>
      </c>
      <c r="ES194" s="30" t="e">
        <f t="shared" si="75"/>
        <v>#DIV/0!</v>
      </c>
      <c r="ET194" s="30" t="e">
        <f t="shared" ref="ET194:ET257" si="87">AVERAGEIF(EE194:EN194,"&gt;0")</f>
        <v>#DIV/0!</v>
      </c>
      <c r="EU194" s="30" t="e">
        <f t="shared" ref="EU194:EU257" si="88">AVERAGEIF(EE194:ER194,"&gt;0")</f>
        <v>#DIV/0!</v>
      </c>
      <c r="EV194" s="30" t="s">
        <v>181</v>
      </c>
      <c r="EW194" t="s">
        <v>197</v>
      </c>
      <c r="EX194" t="s">
        <v>197</v>
      </c>
      <c r="EY194" s="38" t="s">
        <v>197</v>
      </c>
      <c r="EZ194" s="30" t="s">
        <v>181</v>
      </c>
      <c r="FA194" s="30" t="s">
        <v>181</v>
      </c>
      <c r="FB194" s="34">
        <v>5</v>
      </c>
      <c r="FC194" s="30" t="s">
        <v>181</v>
      </c>
      <c r="FD194" s="30" t="s">
        <v>181</v>
      </c>
      <c r="FE194" s="30" t="s">
        <v>181</v>
      </c>
      <c r="FF194" s="53">
        <v>9</v>
      </c>
      <c r="FG194" s="38" t="s">
        <v>181</v>
      </c>
      <c r="FH194" s="38" t="s">
        <v>197</v>
      </c>
      <c r="FI194" s="38" t="s">
        <v>197</v>
      </c>
      <c r="FJ194" s="38" t="s">
        <v>181</v>
      </c>
      <c r="FK194" s="38" t="s">
        <v>181</v>
      </c>
      <c r="FL194" s="38" t="s">
        <v>181</v>
      </c>
      <c r="FM194" s="38" t="s">
        <v>181</v>
      </c>
      <c r="FN194" s="38" t="s">
        <v>181</v>
      </c>
      <c r="FO194" s="38" t="s">
        <v>181</v>
      </c>
      <c r="FP194" s="38" t="s">
        <v>181</v>
      </c>
      <c r="FQ194" s="38" t="s">
        <v>181</v>
      </c>
      <c r="FR194">
        <v>9</v>
      </c>
      <c r="FS194" s="38" t="s">
        <v>199</v>
      </c>
      <c r="FT194" t="s">
        <v>181</v>
      </c>
      <c r="FU194">
        <f t="shared" ref="FU194:FU257" si="89">IF(FR194&lt;22,0,IF(DW194="no",0,1))</f>
        <v>0</v>
      </c>
      <c r="FV194">
        <f t="shared" ref="FV194:FV257" si="90">IF(FT194="YES",1,IF(FU194=1,1,0))</f>
        <v>0</v>
      </c>
    </row>
    <row r="195" spans="1:178" ht="15.5" x14ac:dyDescent="0.35">
      <c r="A195" s="48">
        <v>3018</v>
      </c>
      <c r="B195" t="s">
        <v>178</v>
      </c>
      <c r="C195" t="s">
        <v>179</v>
      </c>
      <c r="D195" s="28">
        <v>59.030555555555559</v>
      </c>
      <c r="E195" s="28">
        <v>1</v>
      </c>
      <c r="F195">
        <v>70</v>
      </c>
      <c r="G195">
        <v>170</v>
      </c>
      <c r="H195" s="28">
        <f t="shared" si="76"/>
        <v>24.221453287197232</v>
      </c>
      <c r="I195" s="29">
        <f t="shared" si="77"/>
        <v>1.8097078017532484</v>
      </c>
      <c r="J195" s="30">
        <v>4.0999999999999996</v>
      </c>
      <c r="K195">
        <v>141</v>
      </c>
      <c r="L195" s="26" t="s">
        <v>180</v>
      </c>
      <c r="M195" s="29">
        <v>0.79</v>
      </c>
      <c r="N195" s="30">
        <v>1.4</v>
      </c>
      <c r="O195" s="29">
        <v>1.1000000000000001</v>
      </c>
      <c r="P195">
        <f t="shared" si="78"/>
        <v>1</v>
      </c>
      <c r="Q195">
        <f t="shared" si="78"/>
        <v>1.4</v>
      </c>
      <c r="R195">
        <f t="shared" si="78"/>
        <v>1.1000000000000001</v>
      </c>
      <c r="S195" s="31">
        <f t="shared" si="72"/>
        <v>9</v>
      </c>
      <c r="T195" t="s">
        <v>184</v>
      </c>
      <c r="U195" t="s">
        <v>181</v>
      </c>
      <c r="V195" t="s">
        <v>182</v>
      </c>
      <c r="W195" t="s">
        <v>181</v>
      </c>
      <c r="X195" t="s">
        <v>181</v>
      </c>
      <c r="Y195" t="s">
        <v>183</v>
      </c>
      <c r="Z195" t="s">
        <v>184</v>
      </c>
      <c r="AA195" t="s">
        <v>181</v>
      </c>
      <c r="AB195" t="s">
        <v>181</v>
      </c>
      <c r="AC195">
        <v>0</v>
      </c>
      <c r="AD195" s="27">
        <v>43270</v>
      </c>
      <c r="AE195">
        <v>273</v>
      </c>
      <c r="AG195">
        <v>0</v>
      </c>
      <c r="AH195" s="27">
        <v>43270</v>
      </c>
      <c r="AI195" s="33">
        <v>273</v>
      </c>
      <c r="AK195" t="s">
        <v>323</v>
      </c>
      <c r="AL195" t="s">
        <v>184</v>
      </c>
      <c r="AM195" t="s">
        <v>181</v>
      </c>
      <c r="AN195" t="s">
        <v>184</v>
      </c>
      <c r="AO195" t="s">
        <v>184</v>
      </c>
      <c r="AP195" t="s">
        <v>181</v>
      </c>
      <c r="AQ195" t="s">
        <v>181</v>
      </c>
      <c r="AR195" t="s">
        <v>181</v>
      </c>
      <c r="AS195" t="s">
        <v>181</v>
      </c>
      <c r="AT195" t="s">
        <v>181</v>
      </c>
      <c r="AU195" t="s">
        <v>181</v>
      </c>
      <c r="AV195" t="s">
        <v>181</v>
      </c>
      <c r="AW195" s="27">
        <v>15783</v>
      </c>
      <c r="AX195" s="28">
        <v>74.50277777777778</v>
      </c>
      <c r="AY195" s="28" t="s">
        <v>185</v>
      </c>
      <c r="AZ195" s="28" t="s">
        <v>186</v>
      </c>
      <c r="BA195" t="s">
        <v>200</v>
      </c>
      <c r="BB195" s="28" t="s">
        <v>187</v>
      </c>
      <c r="BC195" s="28" t="s">
        <v>179</v>
      </c>
      <c r="BD195" s="28" t="s">
        <v>188</v>
      </c>
      <c r="BE195" s="28" t="s">
        <v>189</v>
      </c>
      <c r="BF195" s="28" t="s">
        <v>180</v>
      </c>
      <c r="BG195" s="28" t="s">
        <v>181</v>
      </c>
      <c r="BH195" s="28" t="s">
        <v>180</v>
      </c>
      <c r="BI195">
        <v>90</v>
      </c>
      <c r="BJ195">
        <v>180</v>
      </c>
      <c r="BK195" s="28">
        <f t="shared" si="79"/>
        <v>27.777777777777779</v>
      </c>
      <c r="BL195" s="29">
        <f t="shared" si="80"/>
        <v>2.0989010092229208</v>
      </c>
      <c r="BM195">
        <v>150</v>
      </c>
      <c r="BN195" s="29">
        <v>0.97</v>
      </c>
      <c r="BO195">
        <v>3</v>
      </c>
      <c r="BP195" t="s">
        <v>197</v>
      </c>
      <c r="BQ195" t="s">
        <v>197</v>
      </c>
      <c r="BR195" t="s">
        <v>184</v>
      </c>
      <c r="BS195" t="s">
        <v>191</v>
      </c>
      <c r="BT195">
        <v>5</v>
      </c>
      <c r="BU195">
        <v>30</v>
      </c>
      <c r="BV195" s="33" t="s">
        <v>192</v>
      </c>
      <c r="BW195" s="33">
        <v>1</v>
      </c>
      <c r="BX195" s="33">
        <v>0</v>
      </c>
      <c r="BY195" t="s">
        <v>937</v>
      </c>
      <c r="BZ195" t="s">
        <v>181</v>
      </c>
      <c r="CA195" t="s">
        <v>205</v>
      </c>
      <c r="CB195">
        <v>0</v>
      </c>
      <c r="CC195">
        <v>0</v>
      </c>
      <c r="CD195">
        <f t="shared" si="81"/>
        <v>671</v>
      </c>
      <c r="CE195">
        <f>SUM((IF(D195&lt;40.1,0,(IF(D195&gt;60,3,1)))),(IF(S195&lt;15.1,0,IF(15&lt;S195&lt;25.1,6,IF(25&lt;S195&lt;35.1,11,16)))),(IF(E195=1,0,5)),(IF(CQ195&lt;601,0,1)),(IF(AX195&lt;40.1,0,(IF(AX195&gt;60,2,1)))))</f>
        <v>3</v>
      </c>
      <c r="CF195">
        <f>(IF(AX195&gt;70,3,0))+(IF(10&lt;AX195&lt;20,-2,0))+(IF(BD195="Cerebrovascular",2,0))+(IF(BN195&gt;1.5,2,0))+(IF(CQ195&lt;360,-3,0))+(IF(D195&gt;70,4,0))+(IF(H195&gt;35,2,0))+(IF(E195=2,9,0))+(IF(E195=3,14,0))+(IF(T195="yes",2,0))+(IF(J195&lt;2,2,0))+(IF(U195="yes",3,0))+(IF(V195="hospital",3,0))+(IF(V195="ICU",6,0))+(IF(S195&gt;29,4,0))+(IF(W195="yes",9,0))+(IF(X195="yes",2,0))+(IF(AA195="yes",5,0))+(IF(AB195="yes",6,0))+(IF(Z195="yes",3,0))</f>
        <v>7</v>
      </c>
      <c r="CG195" s="29">
        <f>EXP((IF(39&lt;AX195&lt;50,0.154,0))+(IF(49&lt;AX195&lt;60,0.274,0))+(IF(59&lt;AX195&lt;70,0.424,0))+(IF(AX195&gt;69,0.501,0))+(IF(BD195="anoxia",0.079,0))+(IF(BD195="Cerebrovascular",0.145,0))+(IF(BD195="other",0.184,0))+(IF(BB195="African",0.176,0))+(IF(BB195="Other",0.126,0))+(IF(AY195="DCD",0.411,0))+(IF(AZ195="other",0.422,0))+(0.066*((170-BJ195)/10)+(IF(BE195="regional",0.105,0.244))+(0.01*(CQ195/60))))</f>
        <v>2.0795814898523481</v>
      </c>
      <c r="CH195">
        <v>45</v>
      </c>
      <c r="CI195">
        <v>10</v>
      </c>
      <c r="CJ195" t="s">
        <v>197</v>
      </c>
      <c r="CK195" t="s">
        <v>197</v>
      </c>
      <c r="CL195" t="s">
        <v>197</v>
      </c>
      <c r="CM195" t="s">
        <v>197</v>
      </c>
      <c r="CN195">
        <v>16</v>
      </c>
      <c r="CO195" t="s">
        <v>196</v>
      </c>
      <c r="CP195">
        <v>12</v>
      </c>
      <c r="CQ195" s="28">
        <v>283</v>
      </c>
      <c r="CR195">
        <f t="shared" si="82"/>
        <v>16</v>
      </c>
      <c r="CS195">
        <f t="shared" si="83"/>
        <v>61</v>
      </c>
      <c r="CT195">
        <f t="shared" si="74"/>
        <v>299</v>
      </c>
      <c r="CU195">
        <v>500</v>
      </c>
      <c r="CV195">
        <v>0</v>
      </c>
      <c r="CW195">
        <v>5500</v>
      </c>
      <c r="CX195">
        <v>1250</v>
      </c>
      <c r="CY195">
        <v>245</v>
      </c>
      <c r="CZ195" s="26">
        <v>0.7</v>
      </c>
      <c r="DA195" s="26">
        <v>6</v>
      </c>
      <c r="DB195" s="26">
        <v>87</v>
      </c>
      <c r="DC195" s="26">
        <v>83</v>
      </c>
      <c r="DD195" s="28">
        <f t="shared" si="84"/>
        <v>4.5977011494252906</v>
      </c>
      <c r="DE195" s="26"/>
      <c r="DF195" t="str">
        <f t="shared" si="85"/>
        <v>no</v>
      </c>
      <c r="DG195" t="s">
        <v>181</v>
      </c>
      <c r="DH195" t="s">
        <v>197</v>
      </c>
      <c r="DI195" t="s">
        <v>197</v>
      </c>
      <c r="DJ195" t="s">
        <v>197</v>
      </c>
      <c r="DK195" t="s">
        <v>197</v>
      </c>
      <c r="DL195" t="s">
        <v>197</v>
      </c>
      <c r="DM195" t="s">
        <v>197</v>
      </c>
      <c r="DN195" t="s">
        <v>197</v>
      </c>
      <c r="DO195">
        <v>1710</v>
      </c>
      <c r="DP195" s="29">
        <f>((DO195/1000)*100)/F195</f>
        <v>2.4428571428571431</v>
      </c>
      <c r="DQ195">
        <v>598</v>
      </c>
      <c r="DR195">
        <v>257</v>
      </c>
      <c r="DS195">
        <v>2.7</v>
      </c>
      <c r="DT195">
        <v>1.25</v>
      </c>
      <c r="DU195">
        <v>1.64</v>
      </c>
      <c r="DV195">
        <v>1.64</v>
      </c>
      <c r="DW195" t="str">
        <f t="shared" si="86"/>
        <v>no</v>
      </c>
      <c r="DX195" t="str">
        <f t="shared" ref="DX195:DX201" si="91">IF(OR(DQ195&gt;1999,DR195&gt;1999),IF(OR(DQ195&gt;2999,DR195&gt;2999),IF(OR(DS195&gt;9.9,DT195&gt;1.6),"severe","moderate"),"mild"),"no")</f>
        <v>no</v>
      </c>
      <c r="DY195" t="str">
        <f>IF(OR(DV195&gt;M195*2.9, DV195 &gt; 3.9, FD195="yes"), "3", IF(DV195&gt;M195*1.9, "2", IF(OR(DV195&gt;M195*1.4, DV195&gt;(M195+0.2)), "1", "no")))</f>
        <v>2</v>
      </c>
      <c r="DZ195" t="s">
        <v>181</v>
      </c>
      <c r="EA195" t="s">
        <v>197</v>
      </c>
      <c r="EB195" t="s">
        <v>184</v>
      </c>
      <c r="EC195">
        <v>1000</v>
      </c>
      <c r="ED195" t="s">
        <v>198</v>
      </c>
      <c r="EE195" s="26" t="s">
        <v>197</v>
      </c>
      <c r="EF195" s="26" t="s">
        <v>197</v>
      </c>
      <c r="EG195" s="26" t="s">
        <v>197</v>
      </c>
      <c r="EH195" s="26" t="s">
        <v>197</v>
      </c>
      <c r="EI195" s="26" t="s">
        <v>197</v>
      </c>
      <c r="EJ195" s="26" t="s">
        <v>197</v>
      </c>
      <c r="EK195" s="26" t="s">
        <v>197</v>
      </c>
      <c r="EL195" s="26" t="s">
        <v>197</v>
      </c>
      <c r="EM195" s="26" t="s">
        <v>197</v>
      </c>
      <c r="EN195" s="26" t="s">
        <v>197</v>
      </c>
      <c r="EO195" s="26" t="s">
        <v>197</v>
      </c>
      <c r="EP195" s="26" t="s">
        <v>197</v>
      </c>
      <c r="EQ195" s="26" t="s">
        <v>197</v>
      </c>
      <c r="ER195" s="26" t="s">
        <v>197</v>
      </c>
      <c r="ES195" s="30" t="e">
        <f t="shared" si="75"/>
        <v>#DIV/0!</v>
      </c>
      <c r="ET195" s="30" t="e">
        <f t="shared" si="87"/>
        <v>#DIV/0!</v>
      </c>
      <c r="EU195" s="30" t="e">
        <f t="shared" si="88"/>
        <v>#DIV/0!</v>
      </c>
      <c r="EV195" s="30" t="s">
        <v>181</v>
      </c>
      <c r="EW195" t="s">
        <v>197</v>
      </c>
      <c r="EX195" t="s">
        <v>197</v>
      </c>
      <c r="EY195" s="38" t="s">
        <v>197</v>
      </c>
      <c r="EZ195" s="30" t="s">
        <v>181</v>
      </c>
      <c r="FA195" s="30" t="s">
        <v>181</v>
      </c>
      <c r="FB195" s="34">
        <v>2</v>
      </c>
      <c r="FC195" s="30" t="s">
        <v>181</v>
      </c>
      <c r="FD195" s="30" t="s">
        <v>181</v>
      </c>
      <c r="FE195" t="s">
        <v>181</v>
      </c>
      <c r="FF195">
        <v>1</v>
      </c>
      <c r="FG195" s="38" t="s">
        <v>181</v>
      </c>
      <c r="FH195" s="38" t="s">
        <v>197</v>
      </c>
      <c r="FI195" s="38" t="s">
        <v>197</v>
      </c>
      <c r="FJ195" s="38" t="s">
        <v>181</v>
      </c>
      <c r="FK195" s="38" t="s">
        <v>181</v>
      </c>
      <c r="FL195" s="38" t="s">
        <v>181</v>
      </c>
      <c r="FM195" s="38" t="s">
        <v>181</v>
      </c>
      <c r="FN195" s="38" t="s">
        <v>181</v>
      </c>
      <c r="FO195" s="38" t="s">
        <v>181</v>
      </c>
      <c r="FP195" s="38" t="s">
        <v>181</v>
      </c>
      <c r="FQ195" s="38" t="s">
        <v>181</v>
      </c>
      <c r="FR195">
        <v>8</v>
      </c>
      <c r="FS195" t="s">
        <v>938</v>
      </c>
      <c r="FT195" s="30" t="s">
        <v>181</v>
      </c>
      <c r="FU195">
        <f t="shared" si="89"/>
        <v>0</v>
      </c>
      <c r="FV195">
        <f t="shared" si="90"/>
        <v>0</v>
      </c>
    </row>
    <row r="196" spans="1:178" ht="15.5" x14ac:dyDescent="0.35">
      <c r="A196" s="48">
        <v>3019</v>
      </c>
      <c r="B196" t="s">
        <v>178</v>
      </c>
      <c r="C196" t="s">
        <v>201</v>
      </c>
      <c r="D196" s="28">
        <v>57.908333333333331</v>
      </c>
      <c r="E196" s="28">
        <v>1</v>
      </c>
      <c r="F196">
        <v>60</v>
      </c>
      <c r="G196">
        <v>165</v>
      </c>
      <c r="H196" s="28">
        <f t="shared" si="76"/>
        <v>22.038567493112946</v>
      </c>
      <c r="I196" s="29">
        <f t="shared" si="77"/>
        <v>1.6586565368409387</v>
      </c>
      <c r="J196" s="30">
        <v>3.1</v>
      </c>
      <c r="K196">
        <v>121</v>
      </c>
      <c r="L196" t="s">
        <v>180</v>
      </c>
      <c r="M196" s="29">
        <v>1.27</v>
      </c>
      <c r="N196" s="30">
        <v>17.899999999999999</v>
      </c>
      <c r="O196" s="29">
        <v>2.5499999999999998</v>
      </c>
      <c r="P196">
        <f t="shared" si="78"/>
        <v>1.27</v>
      </c>
      <c r="Q196">
        <f t="shared" si="78"/>
        <v>17.899999999999999</v>
      </c>
      <c r="R196">
        <f t="shared" si="78"/>
        <v>2.5499999999999998</v>
      </c>
      <c r="S196" s="31">
        <f t="shared" si="72"/>
        <v>30</v>
      </c>
      <c r="T196" t="s">
        <v>181</v>
      </c>
      <c r="U196" t="s">
        <v>181</v>
      </c>
      <c r="V196" t="s">
        <v>281</v>
      </c>
      <c r="W196" t="s">
        <v>181</v>
      </c>
      <c r="X196" t="s">
        <v>181</v>
      </c>
      <c r="Y196" t="s">
        <v>475</v>
      </c>
      <c r="Z196" t="s">
        <v>184</v>
      </c>
      <c r="AA196" t="s">
        <v>181</v>
      </c>
      <c r="AB196" t="s">
        <v>181</v>
      </c>
      <c r="AC196">
        <v>0</v>
      </c>
      <c r="AD196" s="27">
        <v>43264</v>
      </c>
      <c r="AE196">
        <v>266</v>
      </c>
      <c r="AG196">
        <v>0</v>
      </c>
      <c r="AH196" s="27">
        <v>43264</v>
      </c>
      <c r="AI196" s="33">
        <v>266</v>
      </c>
      <c r="AK196" t="s">
        <v>340</v>
      </c>
      <c r="AL196" t="s">
        <v>181</v>
      </c>
      <c r="AM196" t="s">
        <v>184</v>
      </c>
      <c r="AN196" t="s">
        <v>181</v>
      </c>
      <c r="AO196" t="s">
        <v>181</v>
      </c>
      <c r="AP196" t="s">
        <v>184</v>
      </c>
      <c r="AQ196" t="s">
        <v>181</v>
      </c>
      <c r="AR196" t="s">
        <v>181</v>
      </c>
      <c r="AS196" t="s">
        <v>181</v>
      </c>
      <c r="AT196" t="s">
        <v>181</v>
      </c>
      <c r="AU196" t="s">
        <v>181</v>
      </c>
      <c r="AV196" t="s">
        <v>181</v>
      </c>
      <c r="AW196" s="27">
        <v>27995</v>
      </c>
      <c r="AX196" s="28">
        <v>41.075000000000003</v>
      </c>
      <c r="AY196" s="28" t="s">
        <v>185</v>
      </c>
      <c r="AZ196" s="28" t="s">
        <v>186</v>
      </c>
      <c r="BA196" t="s">
        <v>178</v>
      </c>
      <c r="BB196" s="28" t="s">
        <v>187</v>
      </c>
      <c r="BC196" s="28" t="s">
        <v>201</v>
      </c>
      <c r="BD196" s="28" t="s">
        <v>188</v>
      </c>
      <c r="BE196" s="28" t="s">
        <v>202</v>
      </c>
      <c r="BF196" t="s">
        <v>190</v>
      </c>
      <c r="BG196" s="28" t="s">
        <v>181</v>
      </c>
      <c r="BH196" s="28" t="s">
        <v>180</v>
      </c>
      <c r="BI196">
        <v>65</v>
      </c>
      <c r="BJ196">
        <v>170</v>
      </c>
      <c r="BK196" s="28">
        <f t="shared" si="79"/>
        <v>22.491349480968857</v>
      </c>
      <c r="BL196" s="29">
        <f t="shared" si="80"/>
        <v>1.7535977042116846</v>
      </c>
      <c r="BM196">
        <v>171</v>
      </c>
      <c r="BN196" s="29">
        <v>1.35</v>
      </c>
      <c r="BO196">
        <v>3</v>
      </c>
      <c r="BP196" t="s">
        <v>197</v>
      </c>
      <c r="BQ196" t="s">
        <v>197</v>
      </c>
      <c r="BR196" t="s">
        <v>184</v>
      </c>
      <c r="BS196" t="s">
        <v>770</v>
      </c>
      <c r="BT196">
        <v>5</v>
      </c>
      <c r="BU196">
        <v>30</v>
      </c>
      <c r="BV196" s="33" t="s">
        <v>192</v>
      </c>
      <c r="BW196" s="33">
        <v>5</v>
      </c>
      <c r="BX196" s="33">
        <v>0</v>
      </c>
      <c r="BY196" t="s">
        <v>939</v>
      </c>
      <c r="BZ196" t="s">
        <v>940</v>
      </c>
      <c r="CA196" t="s">
        <v>941</v>
      </c>
      <c r="CB196">
        <v>0</v>
      </c>
      <c r="CC196">
        <v>0</v>
      </c>
      <c r="CD196">
        <f t="shared" si="81"/>
        <v>1232</v>
      </c>
      <c r="CE196">
        <f>SUM((IF(D196&lt;40.1,0,(IF(D196&gt;60,3,1)))),(IF(S196&lt;15.1,0,IF(15&lt;S196&lt;25.1,6,IF(25&lt;S196&lt;35.1,11,16)))),(IF(E196=1,0,5)),(IF(CQ196&lt;601,0,1)),(IF(AX196&lt;40.1,0,(IF(AX196&gt;60,2,1)))))</f>
        <v>18</v>
      </c>
      <c r="CF196">
        <f>(IF(AX196&gt;70,3,0))+(IF(10&lt;AX196&lt;20,-2,0))+(IF(BD196="Cerebrovascular",2,0))+(IF(BN196&gt;1.5,2,0))+(IF(CQ196&lt;360,-3,0))+(IF(D196&gt;70,4,0))+(IF(H196&gt;35,2,0))+(IF(E196=2,9,0))+(IF(E196=3,14,0))+(IF(T196="yes",2,0))+(IF(J196&lt;2,2,0))+(IF(U196="yes",3,0))+(IF(V196="hospital",3,0))+(IF(V196="ICU",6,0))+(IF(S196&gt;29,4,0))+(IF(W196="yes",9,0))+(IF(X196="yes",2,0))+(IF(AA196="yes",5,0))+(IF(AB196="yes",6,0))+(IF(Z196="yes",3,0))</f>
        <v>12</v>
      </c>
      <c r="CG196" s="29">
        <f>EXP((IF(39&lt;AX196&lt;50,0.154,0))+(IF(49&lt;AX196&lt;60,0.274,0))+(IF(59&lt;AX196&lt;70,0.424,0))+(IF(AX196&gt;69,0.501,0))+(IF(BD196="anoxia",0.079,0))+(IF(BD196="Cerebrovascular",0.145,0))+(IF(BD196="other",0.184,0))+(IF(BB196="African",0.176,0))+(IF(BB196="Other",0.126,0))+(IF(AY196="DCD",0.411,0))+(IF(AZ196="other",0.422,0))+(0.066*((170-BJ196)/10)+(IF(BE196="regional",0.105,0.244))+(0.01*(CQ196/60))))</f>
        <v>1.5599701191183237</v>
      </c>
      <c r="CH196">
        <v>57</v>
      </c>
      <c r="CI196">
        <v>10</v>
      </c>
      <c r="CJ196" t="s">
        <v>197</v>
      </c>
      <c r="CK196" t="s">
        <v>197</v>
      </c>
      <c r="CL196" t="s">
        <v>197</v>
      </c>
      <c r="CM196" t="s">
        <v>197</v>
      </c>
      <c r="CN196">
        <v>28</v>
      </c>
      <c r="CO196" t="s">
        <v>196</v>
      </c>
      <c r="CP196">
        <v>16</v>
      </c>
      <c r="CQ196" s="28">
        <v>334</v>
      </c>
      <c r="CR196">
        <f t="shared" si="82"/>
        <v>28</v>
      </c>
      <c r="CS196">
        <f t="shared" si="83"/>
        <v>85</v>
      </c>
      <c r="CT196">
        <f t="shared" si="74"/>
        <v>362</v>
      </c>
      <c r="CU196">
        <v>3000</v>
      </c>
      <c r="CV196">
        <v>2500</v>
      </c>
      <c r="CW196">
        <v>6500</v>
      </c>
      <c r="CX196">
        <v>2000</v>
      </c>
      <c r="CY196">
        <v>294</v>
      </c>
      <c r="CZ196" s="26">
        <v>1.2</v>
      </c>
      <c r="DA196" s="26">
        <v>10</v>
      </c>
      <c r="DB196" s="26">
        <v>73</v>
      </c>
      <c r="DC196" s="26">
        <v>63</v>
      </c>
      <c r="DD196" s="28">
        <f t="shared" si="84"/>
        <v>13.698630136986296</v>
      </c>
      <c r="DE196" s="26"/>
      <c r="DF196" t="str">
        <f t="shared" si="85"/>
        <v>no</v>
      </c>
      <c r="DG196" t="s">
        <v>181</v>
      </c>
      <c r="DH196" t="s">
        <v>197</v>
      </c>
      <c r="DI196" t="s">
        <v>197</v>
      </c>
      <c r="DJ196" t="s">
        <v>197</v>
      </c>
      <c r="DK196" t="s">
        <v>197</v>
      </c>
      <c r="DL196" t="s">
        <v>197</v>
      </c>
      <c r="DM196" t="s">
        <v>197</v>
      </c>
      <c r="DN196" t="s">
        <v>197</v>
      </c>
      <c r="DO196">
        <v>1170</v>
      </c>
      <c r="DP196" s="29">
        <f>((DO196/1000)*100)/F196</f>
        <v>1.95</v>
      </c>
      <c r="DQ196">
        <v>2280</v>
      </c>
      <c r="DR196">
        <v>2436</v>
      </c>
      <c r="DS196">
        <v>15.2</v>
      </c>
      <c r="DT196">
        <v>1.24</v>
      </c>
      <c r="DU196">
        <v>1.74</v>
      </c>
      <c r="DV196">
        <v>1.74</v>
      </c>
      <c r="DW196" t="str">
        <f t="shared" si="86"/>
        <v>yes</v>
      </c>
      <c r="DX196" t="str">
        <f t="shared" si="91"/>
        <v>mild</v>
      </c>
      <c r="DY196" t="str">
        <f>IF(OR(DV196&gt;M196*2.9, DV196 &gt; 3.9, FD196="yes"), "3", IF(DV196&gt;M196*1.9, "2", IF(OR(DV196&gt;M196*1.4, DV196&gt;(M196+0.2)), "1", "no")))</f>
        <v>1</v>
      </c>
      <c r="DZ196" t="s">
        <v>184</v>
      </c>
      <c r="EA196" t="s">
        <v>263</v>
      </c>
      <c r="EB196" t="s">
        <v>184</v>
      </c>
      <c r="EC196">
        <v>500</v>
      </c>
      <c r="ED196" t="s">
        <v>198</v>
      </c>
      <c r="EE196" s="26" t="s">
        <v>197</v>
      </c>
      <c r="EF196" s="26" t="s">
        <v>197</v>
      </c>
      <c r="EG196" s="26" t="s">
        <v>197</v>
      </c>
      <c r="EH196" s="26" t="s">
        <v>197</v>
      </c>
      <c r="EI196" s="26" t="s">
        <v>197</v>
      </c>
      <c r="EJ196" s="26" t="s">
        <v>197</v>
      </c>
      <c r="EK196" s="26" t="s">
        <v>197</v>
      </c>
      <c r="EL196" s="26" t="s">
        <v>197</v>
      </c>
      <c r="EM196" s="26" t="s">
        <v>197</v>
      </c>
      <c r="EN196" s="26" t="s">
        <v>197</v>
      </c>
      <c r="EO196" s="26" t="s">
        <v>197</v>
      </c>
      <c r="EP196" s="26" t="s">
        <v>197</v>
      </c>
      <c r="EQ196" s="26" t="s">
        <v>197</v>
      </c>
      <c r="ER196" s="26" t="s">
        <v>197</v>
      </c>
      <c r="ES196" s="30" t="e">
        <f t="shared" si="75"/>
        <v>#DIV/0!</v>
      </c>
      <c r="ET196" s="30" t="e">
        <f t="shared" si="87"/>
        <v>#DIV/0!</v>
      </c>
      <c r="EU196" s="30" t="e">
        <f t="shared" si="88"/>
        <v>#DIV/0!</v>
      </c>
      <c r="EV196" s="30" t="s">
        <v>181</v>
      </c>
      <c r="EW196" t="s">
        <v>197</v>
      </c>
      <c r="EX196" t="s">
        <v>197</v>
      </c>
      <c r="EY196" s="38" t="s">
        <v>197</v>
      </c>
      <c r="EZ196" s="30" t="s">
        <v>184</v>
      </c>
      <c r="FA196" s="30" t="s">
        <v>184</v>
      </c>
      <c r="FB196" s="34" t="s">
        <v>237</v>
      </c>
      <c r="FC196" s="30" t="s">
        <v>181</v>
      </c>
      <c r="FD196" s="30" t="s">
        <v>181</v>
      </c>
      <c r="FE196" t="s">
        <v>942</v>
      </c>
      <c r="FF196">
        <v>2</v>
      </c>
      <c r="FG196" s="38" t="s">
        <v>181</v>
      </c>
      <c r="FH196" s="38" t="s">
        <v>197</v>
      </c>
      <c r="FI196" s="38" t="s">
        <v>197</v>
      </c>
      <c r="FJ196" s="38" t="s">
        <v>181</v>
      </c>
      <c r="FK196" s="38" t="s">
        <v>181</v>
      </c>
      <c r="FL196" s="38" t="s">
        <v>181</v>
      </c>
      <c r="FM196" s="38" t="s">
        <v>181</v>
      </c>
      <c r="FN196" s="38" t="s">
        <v>181</v>
      </c>
      <c r="FO196" s="38" t="s">
        <v>181</v>
      </c>
      <c r="FP196" s="38" t="s">
        <v>181</v>
      </c>
      <c r="FQ196" s="38" t="s">
        <v>181</v>
      </c>
      <c r="FR196">
        <v>44</v>
      </c>
      <c r="FS196" s="38" t="s">
        <v>219</v>
      </c>
      <c r="FT196" t="s">
        <v>181</v>
      </c>
      <c r="FU196">
        <f t="shared" si="89"/>
        <v>1</v>
      </c>
      <c r="FV196">
        <f t="shared" si="90"/>
        <v>1</v>
      </c>
    </row>
    <row r="197" spans="1:178" ht="15.5" x14ac:dyDescent="0.35">
      <c r="A197" s="48">
        <v>3020</v>
      </c>
      <c r="B197" t="s">
        <v>178</v>
      </c>
      <c r="C197" t="s">
        <v>201</v>
      </c>
      <c r="D197" s="28">
        <v>53.875</v>
      </c>
      <c r="E197" s="28">
        <v>1</v>
      </c>
      <c r="F197">
        <v>80</v>
      </c>
      <c r="G197">
        <v>156</v>
      </c>
      <c r="H197" s="28">
        <f t="shared" si="76"/>
        <v>32.873109796186718</v>
      </c>
      <c r="I197" s="29">
        <f t="shared" si="77"/>
        <v>1.7996783905290361</v>
      </c>
      <c r="J197" s="30">
        <v>3.4</v>
      </c>
      <c r="K197">
        <v>130</v>
      </c>
      <c r="L197" t="s">
        <v>190</v>
      </c>
      <c r="M197" s="29">
        <v>1.74</v>
      </c>
      <c r="N197" s="30">
        <v>40.5</v>
      </c>
      <c r="O197" s="29">
        <v>3.74</v>
      </c>
      <c r="P197">
        <f t="shared" si="78"/>
        <v>1.74</v>
      </c>
      <c r="Q197">
        <f t="shared" si="78"/>
        <v>40.5</v>
      </c>
      <c r="R197">
        <f t="shared" si="78"/>
        <v>3.74</v>
      </c>
      <c r="S197" s="31">
        <f t="shared" si="72"/>
        <v>40</v>
      </c>
      <c r="T197" t="s">
        <v>181</v>
      </c>
      <c r="U197" t="s">
        <v>181</v>
      </c>
      <c r="V197" t="s">
        <v>182</v>
      </c>
      <c r="W197" t="s">
        <v>181</v>
      </c>
      <c r="X197" t="s">
        <v>181</v>
      </c>
      <c r="Y197" t="s">
        <v>183</v>
      </c>
      <c r="Z197" t="s">
        <v>181</v>
      </c>
      <c r="AA197" t="s">
        <v>181</v>
      </c>
      <c r="AB197" t="s">
        <v>181</v>
      </c>
      <c r="AC197">
        <v>1</v>
      </c>
      <c r="AD197" s="27">
        <v>43028</v>
      </c>
      <c r="AE197">
        <v>28</v>
      </c>
      <c r="AF197" t="s">
        <v>935</v>
      </c>
      <c r="AG197">
        <v>1</v>
      </c>
      <c r="AH197" s="27">
        <v>43028</v>
      </c>
      <c r="AI197" s="33">
        <v>28</v>
      </c>
      <c r="AJ197" t="s">
        <v>935</v>
      </c>
      <c r="AK197" t="s">
        <v>943</v>
      </c>
      <c r="AL197" t="s">
        <v>181</v>
      </c>
      <c r="AM197" t="s">
        <v>181</v>
      </c>
      <c r="AN197" t="s">
        <v>181</v>
      </c>
      <c r="AO197" t="s">
        <v>181</v>
      </c>
      <c r="AP197" t="s">
        <v>184</v>
      </c>
      <c r="AQ197" t="s">
        <v>181</v>
      </c>
      <c r="AR197" t="s">
        <v>181</v>
      </c>
      <c r="AS197" t="s">
        <v>181</v>
      </c>
      <c r="AT197" t="s">
        <v>184</v>
      </c>
      <c r="AU197" t="s">
        <v>181</v>
      </c>
      <c r="AV197" t="s">
        <v>181</v>
      </c>
      <c r="AW197" s="27">
        <v>26209</v>
      </c>
      <c r="AX197" s="28">
        <v>45.969444444444441</v>
      </c>
      <c r="AY197" s="28" t="s">
        <v>185</v>
      </c>
      <c r="AZ197" s="28" t="s">
        <v>186</v>
      </c>
      <c r="BA197" t="s">
        <v>200</v>
      </c>
      <c r="BB197" s="28" t="s">
        <v>187</v>
      </c>
      <c r="BC197" s="28" t="s">
        <v>201</v>
      </c>
      <c r="BD197" s="28" t="s">
        <v>188</v>
      </c>
      <c r="BE197" s="28" t="s">
        <v>202</v>
      </c>
      <c r="BF197" t="s">
        <v>190</v>
      </c>
      <c r="BG197" s="28" t="s">
        <v>181</v>
      </c>
      <c r="BH197" s="28" t="s">
        <v>180</v>
      </c>
      <c r="BI197">
        <v>80</v>
      </c>
      <c r="BJ197">
        <v>175</v>
      </c>
      <c r="BK197" s="28">
        <f t="shared" si="79"/>
        <v>26.122448979591837</v>
      </c>
      <c r="BL197" s="29">
        <f t="shared" si="80"/>
        <v>1.956059915615419</v>
      </c>
      <c r="BM197">
        <v>140</v>
      </c>
      <c r="BN197" s="29">
        <v>7.1</v>
      </c>
      <c r="BO197">
        <v>2</v>
      </c>
      <c r="BP197" t="s">
        <v>197</v>
      </c>
      <c r="BQ197" t="s">
        <v>197</v>
      </c>
      <c r="BR197" t="s">
        <v>181</v>
      </c>
      <c r="BS197" t="s">
        <v>181</v>
      </c>
      <c r="BT197">
        <v>0</v>
      </c>
      <c r="BU197">
        <v>0</v>
      </c>
      <c r="BV197" s="33" t="s">
        <v>203</v>
      </c>
      <c r="BW197" s="33">
        <v>15</v>
      </c>
      <c r="BX197" s="33">
        <v>0</v>
      </c>
      <c r="BY197" t="s">
        <v>944</v>
      </c>
      <c r="BZ197" t="s">
        <v>181</v>
      </c>
      <c r="CA197" t="s">
        <v>945</v>
      </c>
      <c r="CB197">
        <v>0</v>
      </c>
      <c r="CC197">
        <v>0</v>
      </c>
      <c r="CD197">
        <f t="shared" si="81"/>
        <v>1839</v>
      </c>
      <c r="CE197">
        <f>SUM((IF(D197&lt;40.1,0,(IF(D197&gt;60,3,1)))),(IF(S197&lt;15.1,0,IF(15&lt;S197&lt;25.1,6,IF(25&lt;S197&lt;35.1,11,16)))),(IF(E197=1,0,5)),(IF(CQ197&lt;601,0,1)),(IF(AX197&lt;40.1,0,(IF(AX197&gt;60,2,1)))))</f>
        <v>18</v>
      </c>
      <c r="CF197">
        <f>(IF(AX197&gt;70,3,0))+(IF(10&lt;AX197&lt;20,-2,0))+(IF(BD197="Cerebrovascular",2,0))+(IF(BN197&gt;1.5,2,0))+(IF(CQ197&lt;360,-3,0))+(IF(D197&gt;70,4,0))+(IF(H197&gt;35,2,0))+(IF(E197=2,9,0))+(IF(E197=3,14,0))+(IF(T197="yes",2,0))+(IF(J197&lt;2,2,0))+(IF(U197="yes",3,0))+(IF(V197="hospital",3,0))+(IF(V197="ICU",6,0))+(IF(S197&gt;29,4,0))+(IF(W197="yes",9,0))+(IF(X197="yes",2,0))+(IF(AA197="yes",5,0))+(IF(AB197="yes",6,0))+(IF(Z197="yes",3,0))</f>
        <v>8</v>
      </c>
      <c r="CG197" s="29">
        <f>EXP((IF(39&lt;AX197&lt;50,0.154,0))+(IF(49&lt;AX197&lt;60,0.274,0))+(IF(59&lt;AX197&lt;70,0.424,0))+(IF(AX197&gt;69,0.501,0))+(IF(BD197="anoxia",0.079,0))+(IF(BD197="Cerebrovascular",0.145,0))+(IF(BD197="other",0.184,0))+(IF(BB197="African",0.176,0))+(IF(BB197="Other",0.126,0))+(IF(AY197="DCD",0.411,0))+(IF(AZ197="other",0.422,0))+(0.066*((170-BJ197)/10)+(IF(BE197="regional",0.105,0.244))+(0.01*(CQ197/60))))</f>
        <v>1.5540016804776704</v>
      </c>
      <c r="CH197">
        <v>50</v>
      </c>
      <c r="CI197">
        <v>10</v>
      </c>
      <c r="CJ197" t="s">
        <v>197</v>
      </c>
      <c r="CK197" t="s">
        <v>197</v>
      </c>
      <c r="CL197" t="s">
        <v>197</v>
      </c>
      <c r="CM197" t="s">
        <v>197</v>
      </c>
      <c r="CN197">
        <v>32</v>
      </c>
      <c r="CO197" t="s">
        <v>196</v>
      </c>
      <c r="CP197">
        <v>12</v>
      </c>
      <c r="CQ197" s="28">
        <v>509</v>
      </c>
      <c r="CR197">
        <f t="shared" si="82"/>
        <v>32</v>
      </c>
      <c r="CS197">
        <f t="shared" si="83"/>
        <v>82</v>
      </c>
      <c r="CT197">
        <f t="shared" si="74"/>
        <v>541</v>
      </c>
      <c r="CU197">
        <v>2500</v>
      </c>
      <c r="CV197">
        <v>2500</v>
      </c>
      <c r="CW197">
        <v>3500</v>
      </c>
      <c r="CX197">
        <v>750</v>
      </c>
      <c r="CY197">
        <v>430</v>
      </c>
      <c r="CZ197" s="26">
        <v>1.3</v>
      </c>
      <c r="DA197" s="26">
        <v>7</v>
      </c>
      <c r="DB197" s="26">
        <v>83</v>
      </c>
      <c r="DC197" s="26">
        <v>50</v>
      </c>
      <c r="DD197" s="28">
        <f t="shared" si="84"/>
        <v>39.75903614457831</v>
      </c>
      <c r="DE197" s="26"/>
      <c r="DF197" t="str">
        <f t="shared" si="85"/>
        <v>yes</v>
      </c>
      <c r="DG197" t="s">
        <v>181</v>
      </c>
      <c r="DH197" t="s">
        <v>197</v>
      </c>
      <c r="DI197" t="s">
        <v>197</v>
      </c>
      <c r="DJ197" t="s">
        <v>197</v>
      </c>
      <c r="DK197" t="s">
        <v>197</v>
      </c>
      <c r="DL197" t="s">
        <v>197</v>
      </c>
      <c r="DM197" t="s">
        <v>197</v>
      </c>
      <c r="DN197" t="s">
        <v>197</v>
      </c>
      <c r="DO197">
        <v>1810</v>
      </c>
      <c r="DP197" s="29">
        <f>((DO197/1000)*100)/F197</f>
        <v>2.2625000000000002</v>
      </c>
      <c r="DQ197">
        <v>7477</v>
      </c>
      <c r="DR197">
        <v>8712</v>
      </c>
      <c r="DS197">
        <v>28</v>
      </c>
      <c r="DT197">
        <v>1.42</v>
      </c>
      <c r="DU197">
        <v>3.94</v>
      </c>
      <c r="DV197">
        <v>4.1900000000000004</v>
      </c>
      <c r="DW197" t="str">
        <f t="shared" si="86"/>
        <v>yes</v>
      </c>
      <c r="DX197" t="str">
        <f t="shared" si="91"/>
        <v>severe</v>
      </c>
      <c r="DY197" t="str">
        <f>IF(OR(DV197&gt;M197*2.9, DV197 &gt; 3.9, FD197="yes"), "3", IF(DV197&gt;M197*1.9, "2", IF(OR(DV197&gt;M197*1.4, DV197&gt;(M197+0.2)), "1", "no")))</f>
        <v>3</v>
      </c>
      <c r="DZ197" t="s">
        <v>184</v>
      </c>
      <c r="EA197" t="s">
        <v>263</v>
      </c>
      <c r="EB197" t="s">
        <v>184</v>
      </c>
      <c r="EC197">
        <v>1000</v>
      </c>
      <c r="ED197" t="s">
        <v>198</v>
      </c>
      <c r="EE197" s="26" t="s">
        <v>197</v>
      </c>
      <c r="EF197" s="26" t="s">
        <v>197</v>
      </c>
      <c r="EG197" s="26" t="s">
        <v>197</v>
      </c>
      <c r="EH197" s="26" t="s">
        <v>197</v>
      </c>
      <c r="EI197" s="26" t="s">
        <v>197</v>
      </c>
      <c r="EJ197" s="26" t="s">
        <v>197</v>
      </c>
      <c r="EK197" s="26" t="s">
        <v>197</v>
      </c>
      <c r="EL197" s="26" t="s">
        <v>197</v>
      </c>
      <c r="EM197" s="26" t="s">
        <v>197</v>
      </c>
      <c r="EN197" s="26" t="s">
        <v>197</v>
      </c>
      <c r="EO197" s="26" t="s">
        <v>197</v>
      </c>
      <c r="EP197" s="26" t="s">
        <v>197</v>
      </c>
      <c r="EQ197" s="26" t="s">
        <v>197</v>
      </c>
      <c r="ER197" s="26" t="s">
        <v>197</v>
      </c>
      <c r="ES197" s="30" t="e">
        <f t="shared" si="75"/>
        <v>#DIV/0!</v>
      </c>
      <c r="ET197" s="30" t="e">
        <f t="shared" si="87"/>
        <v>#DIV/0!</v>
      </c>
      <c r="EU197" s="30" t="e">
        <f t="shared" si="88"/>
        <v>#DIV/0!</v>
      </c>
      <c r="EV197" s="30" t="s">
        <v>181</v>
      </c>
      <c r="EW197" t="s">
        <v>197</v>
      </c>
      <c r="EX197" t="s">
        <v>197</v>
      </c>
      <c r="EY197" s="38" t="s">
        <v>197</v>
      </c>
      <c r="EZ197" s="30" t="s">
        <v>181</v>
      </c>
      <c r="FA197" s="30" t="s">
        <v>181</v>
      </c>
      <c r="FB197" s="34">
        <v>5</v>
      </c>
      <c r="FC197" s="30" t="s">
        <v>181</v>
      </c>
      <c r="FD197" s="30" t="s">
        <v>181</v>
      </c>
      <c r="FE197" t="s">
        <v>946</v>
      </c>
      <c r="FF197">
        <v>3</v>
      </c>
      <c r="FG197" s="38" t="s">
        <v>181</v>
      </c>
      <c r="FH197" s="38" t="s">
        <v>197</v>
      </c>
      <c r="FI197" s="38" t="s">
        <v>197</v>
      </c>
      <c r="FJ197" s="38" t="s">
        <v>181</v>
      </c>
      <c r="FK197" s="38" t="s">
        <v>181</v>
      </c>
      <c r="FL197" s="38" t="s">
        <v>181</v>
      </c>
      <c r="FM197" s="38" t="s">
        <v>181</v>
      </c>
      <c r="FN197" s="38" t="s">
        <v>181</v>
      </c>
      <c r="FO197" s="38" t="s">
        <v>181</v>
      </c>
      <c r="FP197" s="38" t="s">
        <v>181</v>
      </c>
      <c r="FQ197" s="38" t="s">
        <v>181</v>
      </c>
      <c r="FR197">
        <v>28</v>
      </c>
      <c r="FS197" s="38" t="s">
        <v>199</v>
      </c>
      <c r="FT197" s="30" t="s">
        <v>181</v>
      </c>
      <c r="FU197">
        <f t="shared" si="89"/>
        <v>1</v>
      </c>
      <c r="FV197">
        <f t="shared" si="90"/>
        <v>1</v>
      </c>
    </row>
    <row r="198" spans="1:178" ht="15.5" x14ac:dyDescent="0.35">
      <c r="A198" s="48">
        <v>3021</v>
      </c>
      <c r="B198" t="s">
        <v>200</v>
      </c>
      <c r="C198" t="s">
        <v>252</v>
      </c>
      <c r="D198" s="28">
        <v>52.963888888888889</v>
      </c>
      <c r="E198" s="28">
        <v>1</v>
      </c>
      <c r="F198">
        <v>90</v>
      </c>
      <c r="G198">
        <v>182</v>
      </c>
      <c r="H198" s="28">
        <f t="shared" si="76"/>
        <v>27.170631566235961</v>
      </c>
      <c r="I198" s="29">
        <f t="shared" si="77"/>
        <v>2.115783112742545</v>
      </c>
      <c r="J198" s="30">
        <v>4.9000000000000004</v>
      </c>
      <c r="K198">
        <v>141</v>
      </c>
      <c r="L198" t="s">
        <v>180</v>
      </c>
      <c r="M198" s="29">
        <v>0.75</v>
      </c>
      <c r="N198" s="30">
        <v>0.6</v>
      </c>
      <c r="O198" s="29">
        <v>1.06</v>
      </c>
      <c r="P198">
        <f t="shared" si="78"/>
        <v>1</v>
      </c>
      <c r="Q198">
        <f t="shared" si="78"/>
        <v>1</v>
      </c>
      <c r="R198">
        <f t="shared" si="78"/>
        <v>1.06</v>
      </c>
      <c r="S198" s="31">
        <f t="shared" si="72"/>
        <v>7</v>
      </c>
      <c r="T198" t="s">
        <v>181</v>
      </c>
      <c r="U198" t="s">
        <v>181</v>
      </c>
      <c r="V198" t="s">
        <v>182</v>
      </c>
      <c r="W198" t="s">
        <v>181</v>
      </c>
      <c r="X198" t="s">
        <v>181</v>
      </c>
      <c r="Y198" t="s">
        <v>183</v>
      </c>
      <c r="Z198" t="s">
        <v>181</v>
      </c>
      <c r="AA198" t="s">
        <v>181</v>
      </c>
      <c r="AB198" t="s">
        <v>181</v>
      </c>
      <c r="AC198">
        <v>0</v>
      </c>
      <c r="AD198" s="27">
        <v>43271</v>
      </c>
      <c r="AE198">
        <v>266</v>
      </c>
      <c r="AG198">
        <v>0</v>
      </c>
      <c r="AH198" s="27">
        <v>43271</v>
      </c>
      <c r="AI198" s="33">
        <v>266</v>
      </c>
      <c r="AK198" t="s">
        <v>947</v>
      </c>
      <c r="AL198" t="s">
        <v>184</v>
      </c>
      <c r="AM198" t="s">
        <v>184</v>
      </c>
      <c r="AN198" t="s">
        <v>181</v>
      </c>
      <c r="AO198" t="s">
        <v>181</v>
      </c>
      <c r="AP198" t="s">
        <v>184</v>
      </c>
      <c r="AQ198" t="s">
        <v>181</v>
      </c>
      <c r="AR198" t="s">
        <v>181</v>
      </c>
      <c r="AS198" t="s">
        <v>181</v>
      </c>
      <c r="AT198" t="s">
        <v>181</v>
      </c>
      <c r="AU198" t="s">
        <v>181</v>
      </c>
      <c r="AV198" t="s">
        <v>181</v>
      </c>
      <c r="AW198" s="27">
        <v>23992</v>
      </c>
      <c r="AX198" s="28">
        <v>52.055555555555557</v>
      </c>
      <c r="AY198" s="28" t="s">
        <v>185</v>
      </c>
      <c r="AZ198" s="28" t="s">
        <v>186</v>
      </c>
      <c r="BA198" t="s">
        <v>200</v>
      </c>
      <c r="BB198" s="28" t="s">
        <v>187</v>
      </c>
      <c r="BC198" s="28" t="s">
        <v>252</v>
      </c>
      <c r="BD198" s="28" t="s">
        <v>220</v>
      </c>
      <c r="BE198" s="28" t="s">
        <v>189</v>
      </c>
      <c r="BF198" t="s">
        <v>190</v>
      </c>
      <c r="BG198" s="28" t="s">
        <v>181</v>
      </c>
      <c r="BH198" s="28" t="s">
        <v>190</v>
      </c>
      <c r="BI198">
        <v>75</v>
      </c>
      <c r="BJ198">
        <v>185</v>
      </c>
      <c r="BK198" s="28">
        <f t="shared" si="79"/>
        <v>21.913805697589481</v>
      </c>
      <c r="BL198" s="29">
        <f t="shared" si="80"/>
        <v>1.9813758427117754</v>
      </c>
      <c r="BM198">
        <v>154</v>
      </c>
      <c r="BN198" s="29">
        <v>0.69</v>
      </c>
      <c r="BO198">
        <v>4</v>
      </c>
      <c r="BP198" t="s">
        <v>181</v>
      </c>
      <c r="BQ198">
        <v>0</v>
      </c>
      <c r="BR198" t="s">
        <v>184</v>
      </c>
      <c r="BS198" t="s">
        <v>191</v>
      </c>
      <c r="BT198">
        <v>5</v>
      </c>
      <c r="BU198">
        <v>20</v>
      </c>
      <c r="BV198" s="33" t="s">
        <v>192</v>
      </c>
      <c r="BW198" s="33">
        <v>1</v>
      </c>
      <c r="BX198" s="33">
        <v>0</v>
      </c>
      <c r="BY198" t="s">
        <v>948</v>
      </c>
      <c r="BZ198" t="s">
        <v>949</v>
      </c>
      <c r="CA198" t="s">
        <v>205</v>
      </c>
      <c r="CB198">
        <v>0</v>
      </c>
      <c r="CC198">
        <v>0</v>
      </c>
      <c r="CD198">
        <f t="shared" si="81"/>
        <v>364</v>
      </c>
      <c r="CE198">
        <f>SUM((IF(D198&lt;40.1,0,(IF(D198&gt;60,3,1)))),(IF(S198&lt;15.1,0,IF(15&lt;S198&lt;25.1,6,IF(25&lt;S198&lt;35.1,11,16)))),(IF(E198=1,0,5)),(IF(CQ198&lt;601,0,1)),(IF(AX198&lt;40.1,0,(IF(AX198&gt;60,2,1)))))</f>
        <v>2</v>
      </c>
      <c r="CF198">
        <f>(IF(AX198&gt;70,3,0))+(IF(10&lt;AX198&lt;20,-2,0))+(IF(BD198="Cerebrovascular",2,0))+(IF(BN198&gt;1.5,2,0))+(IF(CQ198&lt;360,-3,0))+(IF(D198&gt;70,4,0))+(IF(H198&gt;35,2,0))+(IF(E198=2,9,0))+(IF(E198=3,14,0))+(IF(T198="yes",2,0))+(IF(J198&lt;2,2,0))+(IF(U198="yes",3,0))+(IF(V198="hospital",3,0))+(IF(V198="ICU",6,0))+(IF(S198&gt;29,4,0))+(IF(W198="yes",9,0))+(IF(X198="yes",2,0))+(IF(AA198="yes",5,0))+(IF(AB198="yes",6,0))+(IF(Z198="yes",3,0))</f>
        <v>0</v>
      </c>
      <c r="CG198" s="29">
        <f>EXP((IF(39&lt;AX198&lt;50,0.154,0))+(IF(49&lt;AX198&lt;60,0.274,0))+(IF(59&lt;AX198&lt;70,0.424,0))+(IF(AX198&gt;69,0.501,0))+(IF(BD198="anoxia",0.079,0))+(IF(BD198="Cerebrovascular",0.145,0))+(IF(BD198="other",0.184,0))+(IF(BB198="African",0.176,0))+(IF(BB198="Other",0.126,0))+(IF(AY198="DCD",0.411,0))+(IF(AZ198="other",0.422,0))+(0.066*((170-BJ198)/10)+(IF(BE198="regional",0.105,0.244))+(0.01*(CQ198/60))))</f>
        <v>1.0710791232629173</v>
      </c>
      <c r="CH198">
        <v>33</v>
      </c>
      <c r="CI198" t="s">
        <v>197</v>
      </c>
      <c r="CJ198" t="s">
        <v>197</v>
      </c>
      <c r="CK198" t="s">
        <v>197</v>
      </c>
      <c r="CL198" t="s">
        <v>197</v>
      </c>
      <c r="CM198" t="s">
        <v>197</v>
      </c>
      <c r="CN198">
        <v>22</v>
      </c>
      <c r="CO198" t="s">
        <v>196</v>
      </c>
      <c r="CP198">
        <v>21</v>
      </c>
      <c r="CQ198" s="28">
        <v>376</v>
      </c>
      <c r="CR198">
        <f t="shared" si="82"/>
        <v>22</v>
      </c>
      <c r="CS198">
        <f t="shared" si="83"/>
        <v>55</v>
      </c>
      <c r="CT198">
        <f t="shared" si="74"/>
        <v>398</v>
      </c>
      <c r="CU198">
        <v>0</v>
      </c>
      <c r="CV198">
        <v>0</v>
      </c>
      <c r="CW198">
        <v>7000</v>
      </c>
      <c r="CX198">
        <v>500</v>
      </c>
      <c r="CY198">
        <v>261</v>
      </c>
      <c r="CZ198" s="26">
        <v>2.2999999999999998</v>
      </c>
      <c r="DA198" s="26">
        <v>15</v>
      </c>
      <c r="DB198" s="26">
        <v>77</v>
      </c>
      <c r="DC198" s="26">
        <v>77</v>
      </c>
      <c r="DD198" s="28">
        <f t="shared" si="84"/>
        <v>0</v>
      </c>
      <c r="DF198" t="str">
        <f t="shared" si="85"/>
        <v>no</v>
      </c>
      <c r="DG198" t="s">
        <v>181</v>
      </c>
      <c r="DH198" t="s">
        <v>197</v>
      </c>
      <c r="DI198" t="s">
        <v>197</v>
      </c>
      <c r="DJ198" t="s">
        <v>197</v>
      </c>
      <c r="DK198" t="s">
        <v>197</v>
      </c>
      <c r="DL198" t="s">
        <v>197</v>
      </c>
      <c r="DM198" t="s">
        <v>197</v>
      </c>
      <c r="DN198" t="s">
        <v>197</v>
      </c>
      <c r="DO198">
        <v>1970</v>
      </c>
      <c r="DP198" s="29">
        <f>((DO198/1000)*100)/F198</f>
        <v>2.1888888888888891</v>
      </c>
      <c r="DQ198">
        <v>1898</v>
      </c>
      <c r="DR198">
        <v>1162</v>
      </c>
      <c r="DS198">
        <v>1.4</v>
      </c>
      <c r="DT198">
        <v>1.0900000000000001</v>
      </c>
      <c r="DU198">
        <v>0.84</v>
      </c>
      <c r="DV198">
        <v>0.84</v>
      </c>
      <c r="DW198" t="str">
        <f t="shared" si="86"/>
        <v>no</v>
      </c>
      <c r="DX198" t="str">
        <f t="shared" si="91"/>
        <v>no</v>
      </c>
      <c r="DY198" t="str">
        <f>IF(OR(DV198&gt;M198*2.9, DV198 &gt; 3.9, FD198="yes"), "3", IF(DV198&gt;M198*1.9, "2", IF(OR(DV198&gt;M198*1.4, DV198&gt;(M198+0.2)), "1", "no")))</f>
        <v>no</v>
      </c>
      <c r="DZ198" t="s">
        <v>181</v>
      </c>
      <c r="EA198" t="s">
        <v>197</v>
      </c>
      <c r="EB198" t="s">
        <v>184</v>
      </c>
      <c r="EC198">
        <v>1000</v>
      </c>
      <c r="ED198" t="s">
        <v>198</v>
      </c>
      <c r="EE198" s="26" t="s">
        <v>197</v>
      </c>
      <c r="EF198" s="26" t="s">
        <v>197</v>
      </c>
      <c r="EG198" s="26" t="s">
        <v>197</v>
      </c>
      <c r="EH198" s="26" t="s">
        <v>197</v>
      </c>
      <c r="EI198" s="26" t="s">
        <v>197</v>
      </c>
      <c r="EJ198" s="26" t="s">
        <v>197</v>
      </c>
      <c r="EK198" s="26" t="s">
        <v>197</v>
      </c>
      <c r="EL198" s="26" t="s">
        <v>197</v>
      </c>
      <c r="EM198" s="26" t="s">
        <v>197</v>
      </c>
      <c r="EN198" s="26" t="s">
        <v>197</v>
      </c>
      <c r="EO198" s="26" t="s">
        <v>197</v>
      </c>
      <c r="EP198" s="26" t="s">
        <v>197</v>
      </c>
      <c r="EQ198" s="26" t="s">
        <v>197</v>
      </c>
      <c r="ER198" s="26" t="s">
        <v>197</v>
      </c>
      <c r="ES198" s="30" t="e">
        <f t="shared" si="75"/>
        <v>#DIV/0!</v>
      </c>
      <c r="ET198" s="30" t="e">
        <f t="shared" si="87"/>
        <v>#DIV/0!</v>
      </c>
      <c r="EU198" s="30" t="e">
        <f t="shared" si="88"/>
        <v>#DIV/0!</v>
      </c>
      <c r="EV198" s="30" t="s">
        <v>181</v>
      </c>
      <c r="EW198" t="s">
        <v>197</v>
      </c>
      <c r="EX198" t="s">
        <v>197</v>
      </c>
      <c r="EY198" s="38" t="s">
        <v>197</v>
      </c>
      <c r="EZ198" s="30" t="s">
        <v>181</v>
      </c>
      <c r="FA198" s="30" t="s">
        <v>181</v>
      </c>
      <c r="FB198" s="34">
        <v>2</v>
      </c>
      <c r="FC198" t="s">
        <v>181</v>
      </c>
      <c r="FD198" s="30" t="s">
        <v>181</v>
      </c>
      <c r="FE198" s="30" t="s">
        <v>181</v>
      </c>
      <c r="FF198">
        <v>2</v>
      </c>
      <c r="FG198" s="38" t="s">
        <v>181</v>
      </c>
      <c r="FH198" s="38" t="s">
        <v>197</v>
      </c>
      <c r="FI198" s="38" t="s">
        <v>197</v>
      </c>
      <c r="FJ198" s="38" t="s">
        <v>181</v>
      </c>
      <c r="FK198" s="38" t="s">
        <v>181</v>
      </c>
      <c r="FL198" s="38" t="s">
        <v>181</v>
      </c>
      <c r="FM198" s="38" t="s">
        <v>181</v>
      </c>
      <c r="FN198" s="38" t="s">
        <v>181</v>
      </c>
      <c r="FO198" s="38" t="s">
        <v>181</v>
      </c>
      <c r="FP198" s="38" t="s">
        <v>181</v>
      </c>
      <c r="FQ198" s="38" t="s">
        <v>181</v>
      </c>
      <c r="FR198">
        <v>7</v>
      </c>
      <c r="FS198" s="38" t="s">
        <v>950</v>
      </c>
      <c r="FT198" t="s">
        <v>181</v>
      </c>
      <c r="FU198">
        <f t="shared" si="89"/>
        <v>0</v>
      </c>
      <c r="FV198">
        <f t="shared" si="90"/>
        <v>0</v>
      </c>
    </row>
    <row r="199" spans="1:178" ht="15.5" x14ac:dyDescent="0.35">
      <c r="A199" s="48">
        <v>3022</v>
      </c>
      <c r="B199" t="s">
        <v>178</v>
      </c>
      <c r="C199" t="s">
        <v>201</v>
      </c>
      <c r="D199" s="28">
        <v>51.630555555555553</v>
      </c>
      <c r="E199" s="28">
        <v>1</v>
      </c>
      <c r="F199">
        <v>64</v>
      </c>
      <c r="G199">
        <v>156</v>
      </c>
      <c r="H199" s="28">
        <f t="shared" si="76"/>
        <v>26.298487836949377</v>
      </c>
      <c r="I199" s="29">
        <f t="shared" si="77"/>
        <v>1.6368472247940433</v>
      </c>
      <c r="J199" s="30">
        <v>3.9</v>
      </c>
      <c r="K199">
        <v>142</v>
      </c>
      <c r="L199" t="s">
        <v>180</v>
      </c>
      <c r="M199" s="29">
        <v>5.0199999999999996</v>
      </c>
      <c r="N199" s="30">
        <v>0.4</v>
      </c>
      <c r="O199" s="29">
        <v>1</v>
      </c>
      <c r="P199">
        <f t="shared" si="78"/>
        <v>5.0199999999999996</v>
      </c>
      <c r="Q199">
        <f t="shared" si="78"/>
        <v>1</v>
      </c>
      <c r="R199">
        <f t="shared" si="78"/>
        <v>1</v>
      </c>
      <c r="S199" s="31">
        <f t="shared" si="72"/>
        <v>20</v>
      </c>
      <c r="T199" t="s">
        <v>184</v>
      </c>
      <c r="U199" t="s">
        <v>184</v>
      </c>
      <c r="V199" t="s">
        <v>182</v>
      </c>
      <c r="W199" t="s">
        <v>181</v>
      </c>
      <c r="X199" t="s">
        <v>181</v>
      </c>
      <c r="Y199" t="s">
        <v>183</v>
      </c>
      <c r="Z199" t="s">
        <v>181</v>
      </c>
      <c r="AA199" t="s">
        <v>181</v>
      </c>
      <c r="AB199" t="s">
        <v>181</v>
      </c>
      <c r="AC199">
        <v>0</v>
      </c>
      <c r="AD199" s="27">
        <v>43270</v>
      </c>
      <c r="AE199">
        <v>263</v>
      </c>
      <c r="AG199">
        <v>0</v>
      </c>
      <c r="AH199" s="27">
        <v>43270</v>
      </c>
      <c r="AI199" s="33">
        <v>263</v>
      </c>
      <c r="AK199" t="s">
        <v>311</v>
      </c>
      <c r="AL199" t="s">
        <v>181</v>
      </c>
      <c r="AM199" t="s">
        <v>181</v>
      </c>
      <c r="AN199" t="s">
        <v>181</v>
      </c>
      <c r="AO199" t="s">
        <v>181</v>
      </c>
      <c r="AP199" t="s">
        <v>181</v>
      </c>
      <c r="AQ199" t="s">
        <v>181</v>
      </c>
      <c r="AR199" t="s">
        <v>181</v>
      </c>
      <c r="AS199" t="s">
        <v>181</v>
      </c>
      <c r="AT199" t="s">
        <v>181</v>
      </c>
      <c r="AU199" t="s">
        <v>181</v>
      </c>
      <c r="AV199" t="s">
        <v>184</v>
      </c>
      <c r="AW199" s="27">
        <v>34700</v>
      </c>
      <c r="AX199" s="28">
        <v>22.744444444444444</v>
      </c>
      <c r="AY199" s="28" t="s">
        <v>185</v>
      </c>
      <c r="AZ199" s="28" t="s">
        <v>186</v>
      </c>
      <c r="BA199" t="s">
        <v>200</v>
      </c>
      <c r="BB199" s="28" t="s">
        <v>375</v>
      </c>
      <c r="BC199" t="s">
        <v>201</v>
      </c>
      <c r="BD199" s="28" t="s">
        <v>220</v>
      </c>
      <c r="BE199" s="28" t="s">
        <v>189</v>
      </c>
      <c r="BF199" t="s">
        <v>190</v>
      </c>
      <c r="BG199" s="28" t="s">
        <v>181</v>
      </c>
      <c r="BH199" s="28" t="s">
        <v>180</v>
      </c>
      <c r="BI199">
        <v>70</v>
      </c>
      <c r="BJ199">
        <v>185</v>
      </c>
      <c r="BK199" s="28">
        <f t="shared" si="79"/>
        <v>20.452885317750184</v>
      </c>
      <c r="BL199" s="29">
        <f t="shared" si="80"/>
        <v>1.9241215060277288</v>
      </c>
      <c r="BM199">
        <v>133</v>
      </c>
      <c r="BN199" s="29">
        <v>0.9</v>
      </c>
      <c r="BO199">
        <v>7</v>
      </c>
      <c r="BP199" t="s">
        <v>181</v>
      </c>
      <c r="BQ199">
        <v>0</v>
      </c>
      <c r="BR199" t="s">
        <v>184</v>
      </c>
      <c r="BS199" t="s">
        <v>191</v>
      </c>
      <c r="BT199">
        <v>0</v>
      </c>
      <c r="BU199">
        <v>0</v>
      </c>
      <c r="BV199" s="33" t="s">
        <v>192</v>
      </c>
      <c r="BW199" s="33">
        <v>5</v>
      </c>
      <c r="BX199" s="33">
        <v>0</v>
      </c>
      <c r="BY199" t="s">
        <v>951</v>
      </c>
      <c r="BZ199" t="s">
        <v>952</v>
      </c>
      <c r="CA199" t="s">
        <v>205</v>
      </c>
      <c r="CB199">
        <v>0</v>
      </c>
      <c r="CC199">
        <v>0</v>
      </c>
      <c r="CD199">
        <f t="shared" si="81"/>
        <v>455</v>
      </c>
      <c r="CE199">
        <f>SUM((IF(D199&lt;40.1,0,(IF(D199&gt;60,3,1)))),(IF(S199&lt;15.1,0,IF(15&lt;S199&lt;25.1,6,IF(25&lt;S199&lt;35.1,11,16)))),(IF(E199=1,0,5)),(IF(CQ199&lt;601,0,1)),(IF(AX199&lt;40.1,0,(IF(AX199&gt;60,2,1)))))</f>
        <v>17</v>
      </c>
      <c r="CF199">
        <f>(IF(AX199&gt;70,3,0))+(IF(10&lt;AX199&lt;20,-2,0))+(IF(BD199="Cerebrovascular",2,0))+(IF(BN199&gt;1.5,2,0))+(IF(CQ199&lt;360,-3,0))+(IF(D199&gt;70,4,0))+(IF(H199&gt;35,2,0))+(IF(E199=2,9,0))+(IF(E199=3,14,0))+(IF(T199="yes",2,0))+(IF(J199&lt;2,2,0))+(IF(U199="yes",3,0))+(IF(V199="hospital",3,0))+(IF(V199="ICU",6,0))+(IF(S199&gt;29,4,0))+(IF(W199="yes",9,0))+(IF(X199="yes",2,0))+(IF(AA199="yes",5,0))+(IF(AB199="yes",6,0))+(IF(Z199="yes",3,0))</f>
        <v>5</v>
      </c>
      <c r="CG199" s="29">
        <f>EXP((IF(39&lt;AX199&lt;50,0.154,0))+(IF(49&lt;AX199&lt;60,0.274,0))+(IF(59&lt;AX199&lt;70,0.424,0))+(IF(AX199&gt;69,0.501,0))+(IF(BD199="anoxia",0.079,0))+(IF(BD199="Cerebrovascular",0.145,0))+(IF(BD199="other",0.184,0))+(IF(BB199="African",0.176,0))+(IF(BB199="Other",0.126,0))+(IF(AY199="DCD",0.411,0))+(IF(AZ199="other",0.422,0))+(0.066*((170-BJ199)/10)+(IF(BE199="regional",0.105,0.244))+(0.01*(CQ199/60))))</f>
        <v>1.3049525326523694</v>
      </c>
      <c r="CH199">
        <v>35</v>
      </c>
      <c r="CI199">
        <v>25</v>
      </c>
      <c r="CJ199" t="s">
        <v>197</v>
      </c>
      <c r="CK199" t="s">
        <v>197</v>
      </c>
      <c r="CL199" t="s">
        <v>197</v>
      </c>
      <c r="CM199" t="s">
        <v>197</v>
      </c>
      <c r="CN199">
        <v>12</v>
      </c>
      <c r="CO199" t="s">
        <v>196</v>
      </c>
      <c r="CP199">
        <v>20</v>
      </c>
      <c r="CQ199" s="28">
        <v>505</v>
      </c>
      <c r="CR199">
        <f t="shared" si="82"/>
        <v>12</v>
      </c>
      <c r="CS199">
        <f t="shared" si="83"/>
        <v>47</v>
      </c>
      <c r="CT199">
        <f t="shared" si="74"/>
        <v>517</v>
      </c>
      <c r="CU199">
        <v>1000</v>
      </c>
      <c r="CV199">
        <v>500</v>
      </c>
      <c r="CW199">
        <v>5500</v>
      </c>
      <c r="CX199">
        <v>1000</v>
      </c>
      <c r="CY199">
        <v>223</v>
      </c>
      <c r="CZ199" s="26">
        <v>1.2</v>
      </c>
      <c r="DA199" s="26">
        <v>14</v>
      </c>
      <c r="DB199" s="26">
        <v>70</v>
      </c>
      <c r="DC199" s="26">
        <v>73</v>
      </c>
      <c r="DD199" s="28">
        <f t="shared" si="84"/>
        <v>-4.2857142857142918</v>
      </c>
      <c r="DF199" t="str">
        <f t="shared" si="85"/>
        <v>no</v>
      </c>
      <c r="DG199" t="s">
        <v>181</v>
      </c>
      <c r="DH199" t="s">
        <v>197</v>
      </c>
      <c r="DI199" t="s">
        <v>197</v>
      </c>
      <c r="DJ199" t="s">
        <v>197</v>
      </c>
      <c r="DK199" t="s">
        <v>197</v>
      </c>
      <c r="DL199" t="s">
        <v>197</v>
      </c>
      <c r="DM199" t="s">
        <v>197</v>
      </c>
      <c r="DN199" t="s">
        <v>197</v>
      </c>
      <c r="DO199">
        <v>1330</v>
      </c>
      <c r="DP199" s="29">
        <f>((DO199/1000)*100)/F199</f>
        <v>2.078125</v>
      </c>
      <c r="DQ199">
        <v>1041</v>
      </c>
      <c r="DR199">
        <v>645</v>
      </c>
      <c r="DS199">
        <v>0.6</v>
      </c>
      <c r="DT199">
        <v>1</v>
      </c>
      <c r="DU199">
        <v>2.79</v>
      </c>
      <c r="DV199">
        <v>2.79</v>
      </c>
      <c r="DW199" t="str">
        <f t="shared" si="86"/>
        <v>no</v>
      </c>
      <c r="DX199" t="str">
        <f t="shared" si="91"/>
        <v>no</v>
      </c>
      <c r="DY199" t="str">
        <f>IF(OR(DV199&gt;M199*2.9, DV199 &gt; 3.9, FD199="yes"), "3", IF(DV199&gt;M199*1.9, "2", IF(OR(DV199&gt;M199*1.4, DV199&gt;(M199+0.2)), "1", "no")))</f>
        <v>no</v>
      </c>
      <c r="DZ199" t="s">
        <v>184</v>
      </c>
      <c r="EA199" t="s">
        <v>263</v>
      </c>
      <c r="EB199" t="s">
        <v>184</v>
      </c>
      <c r="EC199">
        <v>1000</v>
      </c>
      <c r="ED199" t="s">
        <v>198</v>
      </c>
      <c r="EE199" s="26" t="s">
        <v>197</v>
      </c>
      <c r="EF199" s="26" t="s">
        <v>197</v>
      </c>
      <c r="EG199" s="26" t="s">
        <v>197</v>
      </c>
      <c r="EH199" s="26" t="s">
        <v>197</v>
      </c>
      <c r="EI199" s="26" t="s">
        <v>197</v>
      </c>
      <c r="EJ199" s="26" t="s">
        <v>197</v>
      </c>
      <c r="EK199" s="26" t="s">
        <v>197</v>
      </c>
      <c r="EL199" s="26" t="s">
        <v>197</v>
      </c>
      <c r="EM199" s="26" t="s">
        <v>197</v>
      </c>
      <c r="EN199" s="26" t="s">
        <v>197</v>
      </c>
      <c r="EO199" s="26" t="s">
        <v>197</v>
      </c>
      <c r="EP199" s="26" t="s">
        <v>197</v>
      </c>
      <c r="EQ199" s="26" t="s">
        <v>197</v>
      </c>
      <c r="ER199" s="26" t="s">
        <v>197</v>
      </c>
      <c r="ES199" s="30" t="e">
        <f t="shared" si="75"/>
        <v>#DIV/0!</v>
      </c>
      <c r="ET199" s="30" t="e">
        <f t="shared" si="87"/>
        <v>#DIV/0!</v>
      </c>
      <c r="EU199" s="30" t="e">
        <f t="shared" si="88"/>
        <v>#DIV/0!</v>
      </c>
      <c r="EV199" s="30" t="s">
        <v>181</v>
      </c>
      <c r="EW199" t="s">
        <v>197</v>
      </c>
      <c r="EX199" t="s">
        <v>197</v>
      </c>
      <c r="EY199" s="38" t="s">
        <v>197</v>
      </c>
      <c r="EZ199" s="30" t="s">
        <v>181</v>
      </c>
      <c r="FA199" s="30" t="s">
        <v>181</v>
      </c>
      <c r="FB199" s="34">
        <v>2</v>
      </c>
      <c r="FC199" s="30" t="s">
        <v>181</v>
      </c>
      <c r="FD199" s="30" t="s">
        <v>181</v>
      </c>
      <c r="FE199" s="30" t="s">
        <v>181</v>
      </c>
      <c r="FF199">
        <v>2</v>
      </c>
      <c r="FG199" s="38" t="s">
        <v>181</v>
      </c>
      <c r="FH199" s="38" t="s">
        <v>197</v>
      </c>
      <c r="FI199" s="38" t="s">
        <v>197</v>
      </c>
      <c r="FJ199" s="38" t="s">
        <v>181</v>
      </c>
      <c r="FK199" s="38" t="s">
        <v>181</v>
      </c>
      <c r="FL199" s="38" t="s">
        <v>181</v>
      </c>
      <c r="FM199" s="38" t="s">
        <v>181</v>
      </c>
      <c r="FN199" s="38" t="s">
        <v>181</v>
      </c>
      <c r="FO199" s="38" t="s">
        <v>181</v>
      </c>
      <c r="FP199" s="38" t="s">
        <v>181</v>
      </c>
      <c r="FQ199" s="38" t="s">
        <v>181</v>
      </c>
      <c r="FR199">
        <v>10</v>
      </c>
      <c r="FS199" s="38" t="s">
        <v>950</v>
      </c>
      <c r="FT199" s="30" t="s">
        <v>181</v>
      </c>
      <c r="FU199">
        <f t="shared" si="89"/>
        <v>0</v>
      </c>
      <c r="FV199">
        <f t="shared" si="90"/>
        <v>0</v>
      </c>
    </row>
    <row r="200" spans="1:178" ht="15.5" x14ac:dyDescent="0.35">
      <c r="A200" s="48">
        <v>3023</v>
      </c>
      <c r="B200" t="s">
        <v>200</v>
      </c>
      <c r="C200" t="s">
        <v>201</v>
      </c>
      <c r="D200" s="28">
        <v>56.963888888888889</v>
      </c>
      <c r="E200" s="28">
        <v>1</v>
      </c>
      <c r="F200">
        <v>82</v>
      </c>
      <c r="G200">
        <v>175</v>
      </c>
      <c r="H200" s="28">
        <f t="shared" si="76"/>
        <v>26.775510204081634</v>
      </c>
      <c r="I200" s="29">
        <f t="shared" si="77"/>
        <v>1.9766956030212934</v>
      </c>
      <c r="J200" s="30">
        <v>3.7</v>
      </c>
      <c r="K200">
        <v>142</v>
      </c>
      <c r="L200" t="s">
        <v>180</v>
      </c>
      <c r="M200" s="29">
        <v>1.1499999999999999</v>
      </c>
      <c r="N200" s="30">
        <v>0.5</v>
      </c>
      <c r="O200" s="29">
        <v>1.17</v>
      </c>
      <c r="P200">
        <f t="shared" si="78"/>
        <v>1.1499999999999999</v>
      </c>
      <c r="Q200">
        <f t="shared" si="78"/>
        <v>1</v>
      </c>
      <c r="R200">
        <f t="shared" si="78"/>
        <v>1.17</v>
      </c>
      <c r="S200" s="31">
        <f t="shared" si="72"/>
        <v>10</v>
      </c>
      <c r="T200" t="s">
        <v>184</v>
      </c>
      <c r="U200" t="s">
        <v>181</v>
      </c>
      <c r="V200" t="s">
        <v>182</v>
      </c>
      <c r="W200" t="s">
        <v>181</v>
      </c>
      <c r="X200" t="s">
        <v>181</v>
      </c>
      <c r="Y200" t="s">
        <v>183</v>
      </c>
      <c r="Z200" t="s">
        <v>181</v>
      </c>
      <c r="AA200" t="s">
        <v>181</v>
      </c>
      <c r="AB200" t="s">
        <v>181</v>
      </c>
      <c r="AC200">
        <v>0</v>
      </c>
      <c r="AD200" s="27">
        <v>43237</v>
      </c>
      <c r="AE200">
        <v>227</v>
      </c>
      <c r="AG200">
        <v>0</v>
      </c>
      <c r="AH200" s="27">
        <v>43237</v>
      </c>
      <c r="AI200" s="33">
        <v>227</v>
      </c>
      <c r="AK200" t="s">
        <v>953</v>
      </c>
      <c r="AL200" t="s">
        <v>184</v>
      </c>
      <c r="AM200" t="s">
        <v>184</v>
      </c>
      <c r="AN200" t="s">
        <v>184</v>
      </c>
      <c r="AO200" t="s">
        <v>181</v>
      </c>
      <c r="AP200" t="s">
        <v>181</v>
      </c>
      <c r="AQ200" t="s">
        <v>181</v>
      </c>
      <c r="AR200" t="s">
        <v>181</v>
      </c>
      <c r="AS200" t="s">
        <v>181</v>
      </c>
      <c r="AT200" t="s">
        <v>181</v>
      </c>
      <c r="AU200" t="s">
        <v>181</v>
      </c>
      <c r="AV200" t="s">
        <v>181</v>
      </c>
      <c r="AW200" s="27">
        <v>19780</v>
      </c>
      <c r="AX200" s="28">
        <v>63.602777777777774</v>
      </c>
      <c r="AY200" s="28" t="s">
        <v>185</v>
      </c>
      <c r="AZ200" s="28" t="s">
        <v>186</v>
      </c>
      <c r="BA200" t="s">
        <v>178</v>
      </c>
      <c r="BB200" s="28" t="s">
        <v>187</v>
      </c>
      <c r="BC200" s="28" t="s">
        <v>201</v>
      </c>
      <c r="BD200" s="28" t="s">
        <v>188</v>
      </c>
      <c r="BE200" s="28" t="s">
        <v>189</v>
      </c>
      <c r="BF200" s="28" t="s">
        <v>180</v>
      </c>
      <c r="BG200" s="28" t="s">
        <v>181</v>
      </c>
      <c r="BH200" s="28" t="s">
        <v>180</v>
      </c>
      <c r="BI200">
        <v>90</v>
      </c>
      <c r="BJ200">
        <v>170</v>
      </c>
      <c r="BK200" s="28">
        <f t="shared" si="79"/>
        <v>31.141868512110726</v>
      </c>
      <c r="BL200" s="29">
        <f t="shared" si="80"/>
        <v>2.0137004085140076</v>
      </c>
      <c r="BM200">
        <v>155</v>
      </c>
      <c r="BN200" s="29">
        <v>1.22</v>
      </c>
      <c r="BO200">
        <v>2</v>
      </c>
      <c r="BP200" t="s">
        <v>184</v>
      </c>
      <c r="BQ200" t="s">
        <v>197</v>
      </c>
      <c r="BR200" t="s">
        <v>184</v>
      </c>
      <c r="BS200" t="s">
        <v>191</v>
      </c>
      <c r="BT200">
        <v>5</v>
      </c>
      <c r="BU200">
        <v>15</v>
      </c>
      <c r="BV200" t="s">
        <v>203</v>
      </c>
      <c r="BW200">
        <v>10</v>
      </c>
      <c r="BX200">
        <v>0</v>
      </c>
      <c r="BY200" t="s">
        <v>954</v>
      </c>
      <c r="BZ200" t="s">
        <v>181</v>
      </c>
      <c r="CA200" t="s">
        <v>205</v>
      </c>
      <c r="CB200">
        <v>0</v>
      </c>
      <c r="CC200">
        <v>0</v>
      </c>
      <c r="CD200">
        <f t="shared" si="81"/>
        <v>636</v>
      </c>
      <c r="CE200">
        <f>SUM((IF(D200&lt;40.1,0,(IF(D200&gt;60,3,1)))),(IF(S200&lt;15.1,0,IF(15&lt;S200&lt;25.1,6,IF(25&lt;S200&lt;35.1,11,16)))),(IF(E200=1,0,5)),(IF(CQ200&lt;601,0,1)),(IF(AX200&lt;40.1,0,(IF(AX200&gt;60,2,1)))))</f>
        <v>3</v>
      </c>
      <c r="CF200">
        <f>(IF(AX200&gt;70,3,0))+(IF(10&lt;AX200&lt;20,-2,0))+(IF(BD200="Cerebrovascular",2,0))+(IF(BN200&gt;1.5,2,0))+(IF(CQ200&lt;360,-3,0))+(IF(D200&gt;70,4,0))+(IF(H200&gt;35,2,0))+(IF(E200=2,9,0))+(IF(E200=3,14,0))+(IF(T200="yes",2,0))+(IF(J200&lt;2,2,0))+(IF(U200="yes",3,0))+(IF(V200="hospital",3,0))+(IF(V200="ICU",6,0))+(IF(S200&gt;29,4,0))+(IF(W200="yes",9,0))+(IF(X200="yes",2,0))+(IF(AA200="yes",5,0))+(IF(AB200="yes",6,0))+(IF(Z200="yes",3,0))</f>
        <v>4</v>
      </c>
      <c r="CG200" s="29">
        <f>EXP((IF(39&lt;AX200&lt;50,0.154,0))+(IF(49&lt;AX200&lt;60,0.274,0))+(IF(59&lt;AX200&lt;70,0.424,0))+(IF(AX200&gt;69,0.501,0))+(IF(BD200="anoxia",0.079,0))+(IF(BD200="Cerebrovascular",0.145,0))+(IF(BD200="other",0.184,0))+(IF(BB200="African",0.176,0))+(IF(BB200="Other",0.126,0))+(IF(AY200="DCD",0.411,0))+(IF(AZ200="other",0.422,0))+(0.066*((170-BJ200)/10)+(IF(BE200="regional",0.105,0.244))+(0.01*(CQ200/60))))</f>
        <v>1.38726382139245</v>
      </c>
      <c r="CH200">
        <v>40</v>
      </c>
      <c r="CI200">
        <v>5</v>
      </c>
      <c r="CJ200" t="s">
        <v>197</v>
      </c>
      <c r="CK200" t="s">
        <v>197</v>
      </c>
      <c r="CL200" t="s">
        <v>197</v>
      </c>
      <c r="CM200" t="s">
        <v>197</v>
      </c>
      <c r="CN200">
        <v>15</v>
      </c>
      <c r="CO200" t="s">
        <v>196</v>
      </c>
      <c r="CP200">
        <v>22</v>
      </c>
      <c r="CQ200" s="28">
        <v>464</v>
      </c>
      <c r="CR200">
        <f t="shared" si="82"/>
        <v>15</v>
      </c>
      <c r="CS200">
        <f t="shared" si="83"/>
        <v>55</v>
      </c>
      <c r="CT200">
        <f t="shared" si="74"/>
        <v>479</v>
      </c>
      <c r="CU200">
        <v>1000</v>
      </c>
      <c r="CV200">
        <v>1000</v>
      </c>
      <c r="CW200">
        <v>8000</v>
      </c>
      <c r="CX200">
        <v>2500</v>
      </c>
      <c r="CY200">
        <v>345</v>
      </c>
      <c r="CZ200" s="26">
        <v>1.3</v>
      </c>
      <c r="DA200" s="26">
        <v>29</v>
      </c>
      <c r="DB200" s="26">
        <v>73</v>
      </c>
      <c r="DC200" s="26">
        <v>70</v>
      </c>
      <c r="DD200" s="28">
        <f t="shared" si="84"/>
        <v>4.1095890410958873</v>
      </c>
      <c r="DF200" t="str">
        <f t="shared" si="85"/>
        <v>no</v>
      </c>
      <c r="DG200" t="s">
        <v>181</v>
      </c>
      <c r="DH200" t="s">
        <v>197</v>
      </c>
      <c r="DI200" t="s">
        <v>197</v>
      </c>
      <c r="DJ200" t="s">
        <v>197</v>
      </c>
      <c r="DK200" t="s">
        <v>197</v>
      </c>
      <c r="DL200" t="s">
        <v>197</v>
      </c>
      <c r="DM200" t="s">
        <v>197</v>
      </c>
      <c r="DN200" t="s">
        <v>197</v>
      </c>
      <c r="DO200">
        <v>1730</v>
      </c>
      <c r="DP200" s="29">
        <f>((DO200/1000)*100)/F200</f>
        <v>2.1097560975609757</v>
      </c>
      <c r="DQ200">
        <v>508</v>
      </c>
      <c r="DR200">
        <v>432</v>
      </c>
      <c r="DS200">
        <v>1.4</v>
      </c>
      <c r="DT200">
        <v>1.1100000000000001</v>
      </c>
      <c r="DU200">
        <v>1.73</v>
      </c>
      <c r="DV200">
        <v>1.73</v>
      </c>
      <c r="DW200" t="str">
        <f t="shared" si="86"/>
        <v>no</v>
      </c>
      <c r="DX200" t="str">
        <f t="shared" si="91"/>
        <v>no</v>
      </c>
      <c r="DY200" t="str">
        <f>IF(OR(DV200&gt;M200*2.9, DV200 &gt; 3.9, FD200="yes"), "3", IF(DV200&gt;M200*1.9, "2", IF(OR(DV200&gt;M200*1.4, DV200&gt;(M200+0.2)), "1", "no")))</f>
        <v>1</v>
      </c>
      <c r="DZ200" t="s">
        <v>181</v>
      </c>
      <c r="EA200" t="s">
        <v>197</v>
      </c>
      <c r="EB200" t="s">
        <v>184</v>
      </c>
      <c r="EC200">
        <v>1000</v>
      </c>
      <c r="ED200" t="s">
        <v>198</v>
      </c>
      <c r="EE200" s="26" t="s">
        <v>197</v>
      </c>
      <c r="EF200" s="26" t="s">
        <v>197</v>
      </c>
      <c r="EG200" s="26" t="s">
        <v>197</v>
      </c>
      <c r="EH200" s="26" t="s">
        <v>197</v>
      </c>
      <c r="EI200" s="26" t="s">
        <v>197</v>
      </c>
      <c r="EJ200" s="26" t="s">
        <v>197</v>
      </c>
      <c r="EK200" s="26" t="s">
        <v>197</v>
      </c>
      <c r="EL200" s="26" t="s">
        <v>197</v>
      </c>
      <c r="EM200" s="26" t="s">
        <v>197</v>
      </c>
      <c r="EN200" s="26" t="s">
        <v>197</v>
      </c>
      <c r="EO200" s="26" t="s">
        <v>197</v>
      </c>
      <c r="EP200" s="26" t="s">
        <v>197</v>
      </c>
      <c r="EQ200" s="26" t="s">
        <v>197</v>
      </c>
      <c r="ER200" s="26" t="s">
        <v>197</v>
      </c>
      <c r="ES200" s="30" t="e">
        <f t="shared" si="75"/>
        <v>#DIV/0!</v>
      </c>
      <c r="ET200" s="30" t="e">
        <f t="shared" si="87"/>
        <v>#DIV/0!</v>
      </c>
      <c r="EU200" s="30" t="e">
        <f t="shared" si="88"/>
        <v>#DIV/0!</v>
      </c>
      <c r="EV200" s="30" t="s">
        <v>181</v>
      </c>
      <c r="EW200" t="s">
        <v>197</v>
      </c>
      <c r="EX200" t="s">
        <v>197</v>
      </c>
      <c r="EY200" s="38" t="s">
        <v>197</v>
      </c>
      <c r="EZ200" s="30" t="s">
        <v>181</v>
      </c>
      <c r="FA200" s="30" t="s">
        <v>181</v>
      </c>
      <c r="FB200" s="34">
        <v>2</v>
      </c>
      <c r="FC200" s="30" t="s">
        <v>181</v>
      </c>
      <c r="FD200" s="30" t="s">
        <v>181</v>
      </c>
      <c r="FE200" t="s">
        <v>181</v>
      </c>
      <c r="FF200">
        <v>3</v>
      </c>
      <c r="FG200" s="38" t="s">
        <v>181</v>
      </c>
      <c r="FH200" s="38" t="s">
        <v>197</v>
      </c>
      <c r="FI200" s="38" t="s">
        <v>197</v>
      </c>
      <c r="FJ200" s="38" t="s">
        <v>181</v>
      </c>
      <c r="FK200" s="38" t="s">
        <v>181</v>
      </c>
      <c r="FL200" s="38" t="s">
        <v>181</v>
      </c>
      <c r="FM200" s="38" t="s">
        <v>181</v>
      </c>
      <c r="FN200" s="38" t="s">
        <v>181</v>
      </c>
      <c r="FO200" s="38" t="s">
        <v>181</v>
      </c>
      <c r="FP200" s="38" t="s">
        <v>181</v>
      </c>
      <c r="FQ200" s="38" t="s">
        <v>181</v>
      </c>
      <c r="FR200">
        <v>8</v>
      </c>
      <c r="FS200" s="38" t="s">
        <v>955</v>
      </c>
      <c r="FT200" s="38" t="s">
        <v>181</v>
      </c>
      <c r="FU200">
        <f t="shared" si="89"/>
        <v>0</v>
      </c>
      <c r="FV200">
        <f t="shared" si="90"/>
        <v>0</v>
      </c>
    </row>
    <row r="201" spans="1:178" ht="15.5" x14ac:dyDescent="0.35">
      <c r="A201" s="48">
        <v>3024</v>
      </c>
      <c r="B201" t="s">
        <v>178</v>
      </c>
      <c r="C201" t="s">
        <v>179</v>
      </c>
      <c r="D201" s="28">
        <v>52.305555555555557</v>
      </c>
      <c r="E201" s="28">
        <v>1</v>
      </c>
      <c r="F201">
        <v>50</v>
      </c>
      <c r="G201">
        <v>150</v>
      </c>
      <c r="H201" s="28">
        <f t="shared" si="76"/>
        <v>22.222222222222221</v>
      </c>
      <c r="I201" s="29">
        <f t="shared" si="77"/>
        <v>1.4325003551708724</v>
      </c>
      <c r="J201" s="30">
        <v>3.6</v>
      </c>
      <c r="K201">
        <v>133</v>
      </c>
      <c r="L201" t="s">
        <v>180</v>
      </c>
      <c r="M201" s="29">
        <v>0.6</v>
      </c>
      <c r="N201" s="30">
        <v>0.4</v>
      </c>
      <c r="O201" s="29">
        <v>1.0900000000000001</v>
      </c>
      <c r="P201">
        <f t="shared" si="78"/>
        <v>1</v>
      </c>
      <c r="Q201">
        <f t="shared" si="78"/>
        <v>1</v>
      </c>
      <c r="R201">
        <f t="shared" si="78"/>
        <v>1.0900000000000001</v>
      </c>
      <c r="S201" s="31">
        <f t="shared" si="72"/>
        <v>7</v>
      </c>
      <c r="T201" t="s">
        <v>184</v>
      </c>
      <c r="U201" t="s">
        <v>181</v>
      </c>
      <c r="V201" t="s">
        <v>182</v>
      </c>
      <c r="W201" t="s">
        <v>181</v>
      </c>
      <c r="X201" t="s">
        <v>181</v>
      </c>
      <c r="Y201" t="s">
        <v>183</v>
      </c>
      <c r="Z201" t="s">
        <v>181</v>
      </c>
      <c r="AA201" t="s">
        <v>181</v>
      </c>
      <c r="AB201" t="s">
        <v>181</v>
      </c>
      <c r="AC201">
        <v>0</v>
      </c>
      <c r="AD201" s="27">
        <v>43208</v>
      </c>
      <c r="AE201">
        <v>194</v>
      </c>
      <c r="AG201">
        <v>0</v>
      </c>
      <c r="AH201" s="27">
        <v>43208</v>
      </c>
      <c r="AI201" s="33">
        <v>194</v>
      </c>
      <c r="AK201" t="s">
        <v>956</v>
      </c>
      <c r="AL201" t="s">
        <v>181</v>
      </c>
      <c r="AM201" t="s">
        <v>181</v>
      </c>
      <c r="AN201" t="s">
        <v>181</v>
      </c>
      <c r="AO201" t="s">
        <v>181</v>
      </c>
      <c r="AP201" t="s">
        <v>181</v>
      </c>
      <c r="AQ201" t="s">
        <v>181</v>
      </c>
      <c r="AR201" t="s">
        <v>181</v>
      </c>
      <c r="AS201" t="s">
        <v>181</v>
      </c>
      <c r="AT201" t="s">
        <v>181</v>
      </c>
      <c r="AU201" t="s">
        <v>181</v>
      </c>
      <c r="AV201" t="s">
        <v>184</v>
      </c>
      <c r="AW201" s="27">
        <v>15132</v>
      </c>
      <c r="AX201" s="28">
        <v>76.336111111111109</v>
      </c>
      <c r="AY201" s="28" t="s">
        <v>185</v>
      </c>
      <c r="AZ201" s="28" t="s">
        <v>186</v>
      </c>
      <c r="BA201" t="s">
        <v>178</v>
      </c>
      <c r="BB201" s="28" t="s">
        <v>187</v>
      </c>
      <c r="BC201" s="28" t="s">
        <v>179</v>
      </c>
      <c r="BD201" s="28" t="s">
        <v>188</v>
      </c>
      <c r="BE201" s="28" t="s">
        <v>189</v>
      </c>
      <c r="BF201" t="s">
        <v>190</v>
      </c>
      <c r="BG201" s="28" t="s">
        <v>181</v>
      </c>
      <c r="BH201" s="28" t="s">
        <v>180</v>
      </c>
      <c r="BI201">
        <v>46</v>
      </c>
      <c r="BJ201">
        <v>158</v>
      </c>
      <c r="BK201" s="28">
        <f t="shared" si="79"/>
        <v>18.426534209261337</v>
      </c>
      <c r="BL201" s="29">
        <f t="shared" si="80"/>
        <v>1.4357036026333299</v>
      </c>
      <c r="BM201">
        <v>142</v>
      </c>
      <c r="BN201" s="29">
        <v>0.53</v>
      </c>
      <c r="BO201">
        <v>2</v>
      </c>
      <c r="BP201" t="s">
        <v>197</v>
      </c>
      <c r="BQ201" t="s">
        <v>197</v>
      </c>
      <c r="BR201" t="s">
        <v>184</v>
      </c>
      <c r="BS201" t="s">
        <v>191</v>
      </c>
      <c r="BT201">
        <v>0</v>
      </c>
      <c r="BU201">
        <v>0</v>
      </c>
      <c r="BV201" t="s">
        <v>203</v>
      </c>
      <c r="BW201">
        <v>15</v>
      </c>
      <c r="BX201">
        <v>0</v>
      </c>
      <c r="BY201" t="s">
        <v>957</v>
      </c>
      <c r="BZ201" t="s">
        <v>197</v>
      </c>
      <c r="CA201" t="s">
        <v>958</v>
      </c>
      <c r="CB201">
        <v>0</v>
      </c>
      <c r="CC201">
        <v>0</v>
      </c>
      <c r="CD201">
        <f t="shared" si="81"/>
        <v>534</v>
      </c>
      <c r="CE201">
        <f>SUM((IF(D201&lt;40.1,0,(IF(D201&gt;60,3,1)))),(IF(S201&lt;15.1,0,IF(15&lt;S201&lt;25.1,6,IF(25&lt;S201&lt;35.1,11,16)))),(IF(E201=1,0,5)),(IF(CQ201&lt;601,0,1)),(IF(AX201&lt;40.1,0,(IF(AX201&gt;60,2,1)))))</f>
        <v>3</v>
      </c>
      <c r="CF201">
        <f>(IF(AX201&gt;70,3,0))+(IF(10&lt;AX201&lt;20,-2,0))+(IF(BD201="Cerebrovascular",2,0))+(IF(BN201&gt;1.5,2,0))+(IF(CQ201&lt;360,-3,0))+(IF(D201&gt;70,4,0))+(IF(H201&gt;35,2,0))+(IF(E201=2,9,0))+(IF(E201=3,14,0))+(IF(T201="yes",2,0))+(IF(J201&lt;2,2,0))+(IF(U201="yes",3,0))+(IF(V201="hospital",3,0))+(IF(V201="ICU",6,0))+(IF(S201&gt;29,4,0))+(IF(W201="yes",9,0))+(IF(X201="yes",2,0))+(IF(AA201="yes",5,0))+(IF(AB201="yes",6,0))+(IF(Z201="yes",3,0))</f>
        <v>7</v>
      </c>
      <c r="CG201" s="29">
        <f>EXP((IF(39&lt;AX201&lt;50,0.154,0))+(IF(49&lt;AX201&lt;60,0.274,0))+(IF(59&lt;AX201&lt;70,0.424,0))+(IF(AX201&gt;69,0.501,0))+(IF(BD201="anoxia",0.079,0))+(IF(BD201="Cerebrovascular",0.145,0))+(IF(BD201="other",0.184,0))+(IF(BB201="African",0.176,0))+(IF(BB201="Other",0.126,0))+(IF(AY201="DCD",0.411,0))+(IF(AZ201="other",0.422,0))+(0.066*((170-BJ201)/10)+(IF(BE201="regional",0.105,0.244))+(0.01*(CQ201/60))))</f>
        <v>2.4457863008521716</v>
      </c>
      <c r="CH201">
        <v>56</v>
      </c>
      <c r="CI201">
        <v>8</v>
      </c>
      <c r="CJ201" t="s">
        <v>197</v>
      </c>
      <c r="CK201" t="s">
        <v>197</v>
      </c>
      <c r="CL201" t="s">
        <v>197</v>
      </c>
      <c r="CM201" t="s">
        <v>197</v>
      </c>
      <c r="CN201">
        <v>24</v>
      </c>
      <c r="CO201" t="s">
        <v>196</v>
      </c>
      <c r="CP201">
        <v>23</v>
      </c>
      <c r="CQ201" s="28">
        <v>385</v>
      </c>
      <c r="CR201">
        <f t="shared" si="82"/>
        <v>24</v>
      </c>
      <c r="CS201">
        <f t="shared" si="83"/>
        <v>80</v>
      </c>
      <c r="CT201">
        <f t="shared" si="74"/>
        <v>409</v>
      </c>
      <c r="CU201">
        <v>500</v>
      </c>
      <c r="CV201">
        <v>0</v>
      </c>
      <c r="CW201">
        <v>3500</v>
      </c>
      <c r="CX201">
        <v>1000</v>
      </c>
      <c r="CY201">
        <v>224</v>
      </c>
      <c r="CZ201" s="26">
        <v>9</v>
      </c>
      <c r="DA201" s="26">
        <v>24</v>
      </c>
      <c r="DB201" s="26">
        <v>106</v>
      </c>
      <c r="DC201" s="26">
        <v>85</v>
      </c>
      <c r="DD201" s="28">
        <f t="shared" si="84"/>
        <v>19.811320754716988</v>
      </c>
      <c r="DF201" t="str">
        <f t="shared" si="85"/>
        <v>no</v>
      </c>
      <c r="DG201" t="s">
        <v>181</v>
      </c>
      <c r="DH201" t="s">
        <v>197</v>
      </c>
      <c r="DI201" t="s">
        <v>197</v>
      </c>
      <c r="DJ201" t="s">
        <v>197</v>
      </c>
      <c r="DK201" t="s">
        <v>197</v>
      </c>
      <c r="DL201" t="s">
        <v>197</v>
      </c>
      <c r="DM201" t="s">
        <v>197</v>
      </c>
      <c r="DN201" t="s">
        <v>197</v>
      </c>
      <c r="DO201">
        <v>990</v>
      </c>
      <c r="DP201" s="29">
        <f>((DO201/1000)*100)/F201</f>
        <v>1.98</v>
      </c>
      <c r="DQ201">
        <v>1977</v>
      </c>
      <c r="DR201">
        <v>1159</v>
      </c>
      <c r="DS201">
        <v>1.7</v>
      </c>
      <c r="DT201">
        <v>1.1599999999999999</v>
      </c>
      <c r="DU201">
        <v>0.86</v>
      </c>
      <c r="DV201">
        <v>0.86</v>
      </c>
      <c r="DW201" t="str">
        <f t="shared" si="86"/>
        <v>no</v>
      </c>
      <c r="DX201" t="str">
        <f t="shared" si="91"/>
        <v>no</v>
      </c>
      <c r="DY201" t="str">
        <f>IF(OR(DV201&gt;M201*2.9, DV201 &gt; 3.9, FD201="yes"), "3", IF(DV201&gt;M201*1.9, "2", IF(OR(DV201&gt;M201*1.4, DV201&gt;(M201+0.2)), "1", "no")))</f>
        <v>1</v>
      </c>
      <c r="DZ201" t="s">
        <v>184</v>
      </c>
      <c r="EA201" t="s">
        <v>263</v>
      </c>
      <c r="EB201" t="s">
        <v>184</v>
      </c>
      <c r="EC201">
        <v>1000</v>
      </c>
      <c r="ED201" t="s">
        <v>198</v>
      </c>
      <c r="EE201" s="26" t="s">
        <v>197</v>
      </c>
      <c r="EF201" s="26" t="s">
        <v>197</v>
      </c>
      <c r="EG201" s="26" t="s">
        <v>197</v>
      </c>
      <c r="EH201" s="26" t="s">
        <v>197</v>
      </c>
      <c r="EI201" s="26" t="s">
        <v>197</v>
      </c>
      <c r="EJ201" s="26" t="s">
        <v>197</v>
      </c>
      <c r="EK201" s="26" t="s">
        <v>197</v>
      </c>
      <c r="EL201" s="26" t="s">
        <v>197</v>
      </c>
      <c r="EM201" s="26" t="s">
        <v>197</v>
      </c>
      <c r="EN201" s="26" t="s">
        <v>197</v>
      </c>
      <c r="EO201" s="26" t="s">
        <v>197</v>
      </c>
      <c r="EP201" s="26" t="s">
        <v>197</v>
      </c>
      <c r="EQ201" s="26" t="s">
        <v>197</v>
      </c>
      <c r="ER201" s="26" t="s">
        <v>197</v>
      </c>
      <c r="ES201" s="30" t="e">
        <f t="shared" si="75"/>
        <v>#DIV/0!</v>
      </c>
      <c r="ET201" s="30" t="e">
        <f t="shared" si="87"/>
        <v>#DIV/0!</v>
      </c>
      <c r="EU201" s="30" t="e">
        <f t="shared" si="88"/>
        <v>#DIV/0!</v>
      </c>
      <c r="EV201" s="30" t="s">
        <v>181</v>
      </c>
      <c r="EW201" t="s">
        <v>197</v>
      </c>
      <c r="EX201" t="s">
        <v>197</v>
      </c>
      <c r="EY201" s="38" t="s">
        <v>197</v>
      </c>
      <c r="EZ201" s="30" t="s">
        <v>181</v>
      </c>
      <c r="FA201" s="30" t="s">
        <v>181</v>
      </c>
      <c r="FB201" s="34">
        <v>1</v>
      </c>
      <c r="FC201" s="30" t="s">
        <v>181</v>
      </c>
      <c r="FD201" s="30" t="s">
        <v>181</v>
      </c>
      <c r="FE201" t="s">
        <v>181</v>
      </c>
      <c r="FF201">
        <v>4</v>
      </c>
      <c r="FG201" s="38" t="s">
        <v>181</v>
      </c>
      <c r="FH201" s="38" t="s">
        <v>197</v>
      </c>
      <c r="FI201" s="38" t="s">
        <v>197</v>
      </c>
      <c r="FJ201" s="38" t="s">
        <v>181</v>
      </c>
      <c r="FK201" s="38" t="s">
        <v>181</v>
      </c>
      <c r="FL201" s="38" t="s">
        <v>181</v>
      </c>
      <c r="FM201" s="38" t="s">
        <v>181</v>
      </c>
      <c r="FN201" s="38" t="s">
        <v>181</v>
      </c>
      <c r="FO201" s="38" t="s">
        <v>181</v>
      </c>
      <c r="FP201" s="38" t="s">
        <v>181</v>
      </c>
      <c r="FQ201" s="38" t="s">
        <v>181</v>
      </c>
      <c r="FR201">
        <v>10</v>
      </c>
      <c r="FS201" s="38" t="s">
        <v>199</v>
      </c>
      <c r="FT201" s="38" t="s">
        <v>181</v>
      </c>
      <c r="FU201">
        <f t="shared" si="89"/>
        <v>0</v>
      </c>
      <c r="FV201">
        <f t="shared" si="90"/>
        <v>0</v>
      </c>
    </row>
    <row r="202" spans="1:178" ht="15.5" x14ac:dyDescent="0.35">
      <c r="A202" s="48">
        <v>3025</v>
      </c>
      <c r="B202" t="s">
        <v>200</v>
      </c>
      <c r="C202" t="s">
        <v>179</v>
      </c>
      <c r="D202" s="28">
        <v>66.277777777777771</v>
      </c>
      <c r="E202" s="28">
        <v>1</v>
      </c>
      <c r="F202">
        <v>60</v>
      </c>
      <c r="G202">
        <v>165</v>
      </c>
      <c r="H202" s="28">
        <f t="shared" si="76"/>
        <v>22.038567493112946</v>
      </c>
      <c r="I202" s="29">
        <f t="shared" si="77"/>
        <v>1.6586565368409387</v>
      </c>
      <c r="J202" s="30">
        <v>4.0999999999999996</v>
      </c>
      <c r="K202">
        <v>128</v>
      </c>
      <c r="L202" t="s">
        <v>190</v>
      </c>
      <c r="M202" s="29">
        <v>0.89</v>
      </c>
      <c r="N202" s="30">
        <v>6.5</v>
      </c>
      <c r="O202" s="29">
        <v>1.23</v>
      </c>
      <c r="P202">
        <f t="shared" si="78"/>
        <v>1</v>
      </c>
      <c r="Q202">
        <f t="shared" si="78"/>
        <v>6.5</v>
      </c>
      <c r="R202">
        <f t="shared" si="78"/>
        <v>1.23</v>
      </c>
      <c r="S202" s="31">
        <f t="shared" si="72"/>
        <v>16</v>
      </c>
      <c r="T202" t="s">
        <v>184</v>
      </c>
      <c r="U202" t="s">
        <v>181</v>
      </c>
      <c r="V202" t="s">
        <v>182</v>
      </c>
      <c r="W202" t="s">
        <v>181</v>
      </c>
      <c r="X202" t="s">
        <v>181</v>
      </c>
      <c r="Y202" t="s">
        <v>183</v>
      </c>
      <c r="Z202" t="s">
        <v>184</v>
      </c>
      <c r="AA202" t="s">
        <v>181</v>
      </c>
      <c r="AB202" t="s">
        <v>181</v>
      </c>
      <c r="AC202">
        <v>1</v>
      </c>
      <c r="AD202" s="27">
        <v>43036</v>
      </c>
      <c r="AE202">
        <v>17</v>
      </c>
      <c r="AF202" t="s">
        <v>935</v>
      </c>
      <c r="AG202">
        <v>1</v>
      </c>
      <c r="AH202" s="27">
        <v>43035</v>
      </c>
      <c r="AI202" s="33">
        <v>16</v>
      </c>
      <c r="AJ202" t="s">
        <v>935</v>
      </c>
      <c r="AK202" t="s">
        <v>273</v>
      </c>
      <c r="AL202" t="s">
        <v>184</v>
      </c>
      <c r="AM202" t="s">
        <v>181</v>
      </c>
      <c r="AN202" t="s">
        <v>181</v>
      </c>
      <c r="AO202" t="s">
        <v>181</v>
      </c>
      <c r="AP202" t="s">
        <v>184</v>
      </c>
      <c r="AQ202" t="s">
        <v>181</v>
      </c>
      <c r="AR202" t="s">
        <v>181</v>
      </c>
      <c r="AS202" t="s">
        <v>181</v>
      </c>
      <c r="AT202" t="s">
        <v>184</v>
      </c>
      <c r="AU202" t="s">
        <v>181</v>
      </c>
      <c r="AV202" t="s">
        <v>181</v>
      </c>
      <c r="AW202" s="27">
        <v>15830</v>
      </c>
      <c r="AX202" s="28">
        <v>74.436111111111117</v>
      </c>
      <c r="AY202" s="28" t="s">
        <v>185</v>
      </c>
      <c r="AZ202" s="28" t="s">
        <v>186</v>
      </c>
      <c r="BA202" t="s">
        <v>200</v>
      </c>
      <c r="BB202" s="28" t="s">
        <v>187</v>
      </c>
      <c r="BC202" s="28" t="s">
        <v>179</v>
      </c>
      <c r="BD202" s="28" t="s">
        <v>220</v>
      </c>
      <c r="BE202" s="28" t="s">
        <v>189</v>
      </c>
      <c r="BF202" t="s">
        <v>190</v>
      </c>
      <c r="BG202" s="28" t="s">
        <v>181</v>
      </c>
      <c r="BH202" s="28" t="s">
        <v>190</v>
      </c>
      <c r="BI202">
        <v>75</v>
      </c>
      <c r="BJ202">
        <v>175</v>
      </c>
      <c r="BK202" s="28">
        <f t="shared" si="79"/>
        <v>24.489795918367346</v>
      </c>
      <c r="BL202" s="29">
        <f t="shared" si="80"/>
        <v>1.9031365319240381</v>
      </c>
      <c r="BM202">
        <v>158</v>
      </c>
      <c r="BN202" s="29">
        <v>1.2</v>
      </c>
      <c r="BO202">
        <v>3</v>
      </c>
      <c r="BP202" t="s">
        <v>181</v>
      </c>
      <c r="BQ202">
        <v>0</v>
      </c>
      <c r="BR202" t="s">
        <v>184</v>
      </c>
      <c r="BS202" t="s">
        <v>191</v>
      </c>
      <c r="BT202">
        <v>5</v>
      </c>
      <c r="BU202">
        <v>0</v>
      </c>
      <c r="BV202" t="s">
        <v>203</v>
      </c>
      <c r="BW202">
        <v>10</v>
      </c>
      <c r="BX202" t="s">
        <v>192</v>
      </c>
      <c r="BY202" t="s">
        <v>959</v>
      </c>
      <c r="BZ202" t="s">
        <v>856</v>
      </c>
      <c r="CA202" t="s">
        <v>205</v>
      </c>
      <c r="CB202">
        <v>0</v>
      </c>
      <c r="CC202">
        <v>0</v>
      </c>
      <c r="CD202">
        <f t="shared" si="81"/>
        <v>1191</v>
      </c>
      <c r="CE202">
        <f>SUM((IF(D202&lt;40.1,0,(IF(D202&gt;60,3,1)))),(IF(S202&lt;15.1,0,IF(15&lt;S202&lt;25.1,6,IF(25&lt;S202&lt;35.1,11,16)))),(IF(E202=1,0,5)),(IF(CQ202&lt;601,0,1)),(IF(AX202&lt;40.1,0,(IF(AX202&gt;60,2,1)))))</f>
        <v>21</v>
      </c>
      <c r="CF202">
        <f>(IF(AX202&gt;70,3,0))+(IF(10&lt;AX202&lt;20,-2,0))+(IF(BD202="Cerebrovascular",2,0))+(IF(BN202&gt;1.5,2,0))+(IF(CQ202&lt;360,-3,0))+(IF(D202&gt;70,4,0))+(IF(H202&gt;35,2,0))+(IF(E202=2,9,0))+(IF(E202=3,14,0))+(IF(T202="yes",2,0))+(IF(J202&lt;2,2,0))+(IF(U202="yes",3,0))+(IF(V202="hospital",3,0))+(IF(V202="ICU",6,0))+(IF(S202&gt;29,4,0))+(IF(W202="yes",9,0))+(IF(X202="yes",2,0))+(IF(AA202="yes",5,0))+(IF(AB202="yes",6,0))+(IF(Z202="yes",3,0))</f>
        <v>5</v>
      </c>
      <c r="CG202" s="29">
        <f>EXP((IF(39&lt;AX202&lt;50,0.154,0))+(IF(49&lt;AX202&lt;60,0.274,0))+(IF(59&lt;AX202&lt;70,0.424,0))+(IF(AX202&gt;69,0.501,0))+(IF(BD202="anoxia",0.079,0))+(IF(BD202="Cerebrovascular",0.145,0))+(IF(BD202="other",0.184,0))+(IF(BB202="African",0.176,0))+(IF(BB202="Other",0.126,0))+(IF(AY202="DCD",0.411,0))+(IF(AZ202="other",0.422,0))+(0.066*((170-BJ202)/10)+(IF(BE202="regional",0.105,0.244))+(0.01*(CQ202/60))))</f>
        <v>1.8629600857405442</v>
      </c>
      <c r="CH202">
        <v>60</v>
      </c>
      <c r="CI202">
        <v>15</v>
      </c>
      <c r="CJ202" t="s">
        <v>197</v>
      </c>
      <c r="CK202" t="s">
        <v>197</v>
      </c>
      <c r="CL202" t="s">
        <v>197</v>
      </c>
      <c r="CM202" t="s">
        <v>197</v>
      </c>
      <c r="CN202">
        <v>32</v>
      </c>
      <c r="CO202" t="s">
        <v>196</v>
      </c>
      <c r="CP202">
        <v>50</v>
      </c>
      <c r="CQ202" s="28">
        <v>295</v>
      </c>
      <c r="CR202">
        <f t="shared" si="82"/>
        <v>32</v>
      </c>
      <c r="CS202">
        <f t="shared" si="83"/>
        <v>92</v>
      </c>
      <c r="CT202">
        <f t="shared" si="74"/>
        <v>327</v>
      </c>
      <c r="CU202">
        <v>10750</v>
      </c>
      <c r="CV202">
        <v>11250</v>
      </c>
      <c r="CW202">
        <v>11000</v>
      </c>
      <c r="CX202">
        <v>3750</v>
      </c>
      <c r="CY202">
        <v>482</v>
      </c>
      <c r="CZ202" s="26">
        <v>4.4000000000000004</v>
      </c>
      <c r="DA202" s="26">
        <v>36</v>
      </c>
      <c r="DB202" s="26">
        <v>103</v>
      </c>
      <c r="DC202" s="26">
        <v>70</v>
      </c>
      <c r="DD202" s="28">
        <f t="shared" si="84"/>
        <v>32.038834951456309</v>
      </c>
      <c r="DF202" t="str">
        <f t="shared" si="85"/>
        <v>yes</v>
      </c>
      <c r="DG202" t="s">
        <v>960</v>
      </c>
      <c r="DH202" t="s">
        <v>197</v>
      </c>
      <c r="DI202" t="s">
        <v>197</v>
      </c>
      <c r="DJ202" t="s">
        <v>197</v>
      </c>
      <c r="DK202" t="s">
        <v>197</v>
      </c>
      <c r="DL202" t="s">
        <v>197</v>
      </c>
      <c r="DM202" t="s">
        <v>197</v>
      </c>
      <c r="DN202" t="s">
        <v>197</v>
      </c>
      <c r="DO202">
        <v>1700</v>
      </c>
      <c r="DP202" s="29">
        <f>((DO202/1000)*100)/F202</f>
        <v>2.8333333333333335</v>
      </c>
      <c r="DQ202">
        <v>946</v>
      </c>
      <c r="DR202">
        <v>576</v>
      </c>
      <c r="DS202">
        <v>11.2</v>
      </c>
      <c r="DT202">
        <v>1.39</v>
      </c>
      <c r="DU202">
        <v>1.98</v>
      </c>
      <c r="DV202">
        <v>1.98</v>
      </c>
      <c r="DW202" t="str">
        <f t="shared" si="86"/>
        <v>yes</v>
      </c>
      <c r="DX202" s="26" t="s">
        <v>192</v>
      </c>
      <c r="DY202" t="str">
        <f>IF(OR(DV202&gt;M202*2.9, DV202 &gt; 3.9, FD202="yes"), "3", IF(DV202&gt;M202*1.9, "2", IF(OR(DV202&gt;M202*1.4, DV202&gt;(M202+0.2)), "1", "no")))</f>
        <v>2</v>
      </c>
      <c r="DZ202" t="s">
        <v>181</v>
      </c>
      <c r="EA202" t="s">
        <v>197</v>
      </c>
      <c r="EB202" t="s">
        <v>184</v>
      </c>
      <c r="EC202">
        <v>1000</v>
      </c>
      <c r="ED202" t="s">
        <v>198</v>
      </c>
      <c r="EE202" s="26" t="s">
        <v>197</v>
      </c>
      <c r="EF202" s="26" t="s">
        <v>197</v>
      </c>
      <c r="EG202" s="26" t="s">
        <v>197</v>
      </c>
      <c r="EH202" s="26" t="s">
        <v>197</v>
      </c>
      <c r="EI202" s="26" t="s">
        <v>197</v>
      </c>
      <c r="EJ202" s="26" t="s">
        <v>197</v>
      </c>
      <c r="EK202" s="26" t="s">
        <v>197</v>
      </c>
      <c r="EL202" s="26" t="s">
        <v>197</v>
      </c>
      <c r="EM202" s="26" t="s">
        <v>197</v>
      </c>
      <c r="EN202" s="26" t="s">
        <v>197</v>
      </c>
      <c r="EO202" s="26" t="s">
        <v>197</v>
      </c>
      <c r="EP202" s="26" t="s">
        <v>197</v>
      </c>
      <c r="EQ202" s="26" t="s">
        <v>197</v>
      </c>
      <c r="ER202" s="26" t="s">
        <v>197</v>
      </c>
      <c r="ES202" s="30" t="e">
        <f t="shared" si="75"/>
        <v>#DIV/0!</v>
      </c>
      <c r="ET202" s="30" t="e">
        <f t="shared" si="87"/>
        <v>#DIV/0!</v>
      </c>
      <c r="EU202" s="30" t="e">
        <f t="shared" si="88"/>
        <v>#DIV/0!</v>
      </c>
      <c r="EV202" s="30" t="s">
        <v>181</v>
      </c>
      <c r="EW202" t="s">
        <v>197</v>
      </c>
      <c r="EX202" t="s">
        <v>197</v>
      </c>
      <c r="EY202" s="38" t="s">
        <v>197</v>
      </c>
      <c r="EZ202" s="30" t="s">
        <v>181</v>
      </c>
      <c r="FA202" s="30" t="s">
        <v>181</v>
      </c>
      <c r="FB202" s="34">
        <v>5</v>
      </c>
      <c r="FC202" s="30" t="s">
        <v>181</v>
      </c>
      <c r="FD202" s="30" t="s">
        <v>181</v>
      </c>
      <c r="FE202" t="s">
        <v>961</v>
      </c>
      <c r="FF202">
        <v>3</v>
      </c>
      <c r="FG202" s="38" t="s">
        <v>181</v>
      </c>
      <c r="FH202" s="38" t="s">
        <v>197</v>
      </c>
      <c r="FI202" s="38" t="s">
        <v>197</v>
      </c>
      <c r="FJ202" s="38" t="s">
        <v>181</v>
      </c>
      <c r="FK202" s="38" t="s">
        <v>181</v>
      </c>
      <c r="FL202" s="38" t="s">
        <v>181</v>
      </c>
      <c r="FM202" s="38" t="s">
        <v>181</v>
      </c>
      <c r="FN202" s="38" t="s">
        <v>181</v>
      </c>
      <c r="FO202" s="38" t="s">
        <v>181</v>
      </c>
      <c r="FP202" s="38" t="s">
        <v>181</v>
      </c>
      <c r="FQ202" s="38" t="s">
        <v>181</v>
      </c>
      <c r="FR202">
        <v>16</v>
      </c>
      <c r="FS202" s="38" t="s">
        <v>199</v>
      </c>
      <c r="FT202" s="38" t="s">
        <v>181</v>
      </c>
      <c r="FU202">
        <f t="shared" si="89"/>
        <v>0</v>
      </c>
      <c r="FV202">
        <f t="shared" si="90"/>
        <v>0</v>
      </c>
    </row>
    <row r="203" spans="1:178" ht="15.5" x14ac:dyDescent="0.35">
      <c r="A203" s="48">
        <v>3026</v>
      </c>
      <c r="B203" t="s">
        <v>178</v>
      </c>
      <c r="C203" t="s">
        <v>252</v>
      </c>
      <c r="D203" s="28">
        <v>47.527777777777779</v>
      </c>
      <c r="E203" s="28">
        <v>2</v>
      </c>
      <c r="F203">
        <v>64</v>
      </c>
      <c r="G203">
        <v>165</v>
      </c>
      <c r="H203" s="28">
        <f t="shared" si="76"/>
        <v>23.507805325987142</v>
      </c>
      <c r="I203" s="29">
        <f t="shared" si="77"/>
        <v>1.7047812971190168</v>
      </c>
      <c r="J203" s="30">
        <v>3</v>
      </c>
      <c r="K203">
        <v>139</v>
      </c>
      <c r="L203" t="s">
        <v>180</v>
      </c>
      <c r="M203" s="29">
        <v>1.39</v>
      </c>
      <c r="N203" s="30">
        <v>2.2000000000000002</v>
      </c>
      <c r="O203" s="29">
        <v>1.29</v>
      </c>
      <c r="P203">
        <f t="shared" si="78"/>
        <v>1.39</v>
      </c>
      <c r="Q203">
        <f t="shared" si="78"/>
        <v>2.2000000000000002</v>
      </c>
      <c r="R203">
        <f t="shared" si="78"/>
        <v>1.29</v>
      </c>
      <c r="S203" s="31">
        <f t="shared" si="72"/>
        <v>15</v>
      </c>
      <c r="T203" t="s">
        <v>184</v>
      </c>
      <c r="U203" t="s">
        <v>181</v>
      </c>
      <c r="V203" t="s">
        <v>182</v>
      </c>
      <c r="W203" t="s">
        <v>181</v>
      </c>
      <c r="X203" t="s">
        <v>181</v>
      </c>
      <c r="Y203" t="s">
        <v>183</v>
      </c>
      <c r="Z203" t="s">
        <v>181</v>
      </c>
      <c r="AA203" t="s">
        <v>184</v>
      </c>
      <c r="AB203" t="s">
        <v>181</v>
      </c>
      <c r="AC203">
        <v>0</v>
      </c>
      <c r="AD203" s="27">
        <v>43222</v>
      </c>
      <c r="AE203">
        <v>203</v>
      </c>
      <c r="AG203">
        <v>0</v>
      </c>
      <c r="AH203" s="27">
        <v>43222</v>
      </c>
      <c r="AI203" s="33">
        <v>203</v>
      </c>
      <c r="AK203" s="26" t="s">
        <v>962</v>
      </c>
      <c r="AL203" t="s">
        <v>181</v>
      </c>
      <c r="AM203" t="s">
        <v>181</v>
      </c>
      <c r="AN203" s="26" t="s">
        <v>181</v>
      </c>
      <c r="AO203" t="s">
        <v>181</v>
      </c>
      <c r="AP203" t="s">
        <v>181</v>
      </c>
      <c r="AQ203" t="s">
        <v>181</v>
      </c>
      <c r="AR203" t="s">
        <v>181</v>
      </c>
      <c r="AS203" t="s">
        <v>181</v>
      </c>
      <c r="AT203" t="s">
        <v>181</v>
      </c>
      <c r="AU203" t="s">
        <v>184</v>
      </c>
      <c r="AV203" t="s">
        <v>181</v>
      </c>
      <c r="AW203" s="27">
        <v>19372</v>
      </c>
      <c r="AX203" s="28">
        <v>64.74444444444444</v>
      </c>
      <c r="AY203" s="28" t="s">
        <v>185</v>
      </c>
      <c r="AZ203" s="28" t="s">
        <v>186</v>
      </c>
      <c r="BA203" t="s">
        <v>178</v>
      </c>
      <c r="BB203" s="28" t="s">
        <v>187</v>
      </c>
      <c r="BC203" s="28" t="s">
        <v>252</v>
      </c>
      <c r="BD203" s="28" t="s">
        <v>220</v>
      </c>
      <c r="BE203" s="28" t="s">
        <v>189</v>
      </c>
      <c r="BF203" t="s">
        <v>190</v>
      </c>
      <c r="BG203" s="28" t="s">
        <v>181</v>
      </c>
      <c r="BH203" s="28" t="s">
        <v>180</v>
      </c>
      <c r="BI203">
        <v>60</v>
      </c>
      <c r="BJ203">
        <v>162</v>
      </c>
      <c r="BK203" s="28">
        <f t="shared" si="79"/>
        <v>22.862368541380889</v>
      </c>
      <c r="BL203" s="29">
        <f t="shared" si="80"/>
        <v>1.6367373408787107</v>
      </c>
      <c r="BM203">
        <v>148</v>
      </c>
      <c r="BN203" s="29">
        <v>0.53</v>
      </c>
      <c r="BO203">
        <v>12</v>
      </c>
      <c r="BP203" t="s">
        <v>181</v>
      </c>
      <c r="BQ203">
        <v>0</v>
      </c>
      <c r="BR203" t="s">
        <v>184</v>
      </c>
      <c r="BS203" t="s">
        <v>191</v>
      </c>
      <c r="BT203">
        <v>0</v>
      </c>
      <c r="BU203">
        <v>0</v>
      </c>
      <c r="BV203" t="s">
        <v>192</v>
      </c>
      <c r="BW203">
        <v>5</v>
      </c>
      <c r="BX203">
        <v>0</v>
      </c>
      <c r="BY203" t="s">
        <v>963</v>
      </c>
      <c r="BZ203" t="s">
        <v>241</v>
      </c>
      <c r="CA203" t="s">
        <v>964</v>
      </c>
      <c r="CB203">
        <v>0</v>
      </c>
      <c r="CC203">
        <v>0</v>
      </c>
      <c r="CD203">
        <f t="shared" si="81"/>
        <v>971</v>
      </c>
      <c r="CE203">
        <f>SUM((IF(D203&lt;40.1,0,(IF(D203&gt;60,3,1)))),(IF(S203&lt;15.1,0,IF(15&lt;S203&lt;25.1,6,IF(25&lt;S203&lt;35.1,11,16)))),(IF(E203=1,0,5)),(IF(CQ203&lt;601,0,1)),(IF(AX203&lt;40.1,0,(IF(AX203&gt;60,2,1)))))</f>
        <v>8</v>
      </c>
      <c r="CF203">
        <f>(IF(AX203&gt;70,3,0))+(IF(10&lt;AX203&lt;20,-2,0))+(IF(BD203="Cerebrovascular",2,0))+(IF(BN203&gt;1.5,2,0))+(IF(CQ203&lt;360,-3,0))+(IF(D203&gt;70,4,0))+(IF(H203&gt;35,2,0))+(IF(E203=2,9,0))+(IF(E203=3,14,0))+(IF(T203="yes",2,0))+(IF(J203&lt;2,2,0))+(IF(U203="yes",3,0))+(IF(V203="hospital",3,0))+(IF(V203="ICU",6,0))+(IF(S203&gt;29,4,0))+(IF(W203="yes",9,0))+(IF(X203="yes",2,0))+(IF(AA203="yes",5,0))+(IF(AB203="yes",6,0))+(IF(Z203="yes",3,0))</f>
        <v>16</v>
      </c>
      <c r="CG203" s="29">
        <f>EXP((IF(39&lt;AX203&lt;50,0.154,0))+(IF(49&lt;AX203&lt;60,0.274,0))+(IF(59&lt;AX203&lt;70,0.424,0))+(IF(AX203&gt;69,0.501,0))+(IF(BD203="anoxia",0.079,0))+(IF(BD203="Cerebrovascular",0.145,0))+(IF(BD203="other",0.184,0))+(IF(BB203="African",0.176,0))+(IF(BB203="Other",0.126,0))+(IF(AY203="DCD",0.411,0))+(IF(AZ203="other",0.422,0))+(0.066*((170-BJ203)/10)+(IF(BE203="regional",0.105,0.244))+(0.01*(CQ203/60))))</f>
        <v>1.2520722766934107</v>
      </c>
      <c r="CH203">
        <v>48</v>
      </c>
      <c r="CI203">
        <v>20</v>
      </c>
      <c r="CJ203" t="s">
        <v>197</v>
      </c>
      <c r="CK203" t="s">
        <v>197</v>
      </c>
      <c r="CL203" t="s">
        <v>197</v>
      </c>
      <c r="CM203" t="s">
        <v>197</v>
      </c>
      <c r="CN203">
        <v>23</v>
      </c>
      <c r="CO203" t="s">
        <v>196</v>
      </c>
      <c r="CP203">
        <v>47</v>
      </c>
      <c r="CQ203" s="28">
        <v>402</v>
      </c>
      <c r="CR203">
        <f t="shared" si="82"/>
        <v>23</v>
      </c>
      <c r="CS203">
        <f t="shared" si="83"/>
        <v>71</v>
      </c>
      <c r="CT203">
        <f t="shared" si="74"/>
        <v>425</v>
      </c>
      <c r="CU203">
        <v>0</v>
      </c>
      <c r="CV203">
        <v>0</v>
      </c>
      <c r="CW203">
        <v>10500</v>
      </c>
      <c r="CX203">
        <v>2000</v>
      </c>
      <c r="CY203">
        <v>324</v>
      </c>
      <c r="CZ203" s="26">
        <v>1.9</v>
      </c>
      <c r="DA203" s="26">
        <v>55</v>
      </c>
      <c r="DB203" s="26">
        <v>80</v>
      </c>
      <c r="DC203" s="26">
        <v>73</v>
      </c>
      <c r="DD203" s="28">
        <f t="shared" si="84"/>
        <v>8.75</v>
      </c>
      <c r="DF203" t="str">
        <f t="shared" si="85"/>
        <v>no</v>
      </c>
      <c r="DG203" t="s">
        <v>965</v>
      </c>
      <c r="DH203" t="s">
        <v>197</v>
      </c>
      <c r="DI203" t="s">
        <v>197</v>
      </c>
      <c r="DJ203" t="s">
        <v>197</v>
      </c>
      <c r="DK203" t="s">
        <v>197</v>
      </c>
      <c r="DL203" t="s">
        <v>197</v>
      </c>
      <c r="DM203" t="s">
        <v>197</v>
      </c>
      <c r="DN203" t="s">
        <v>197</v>
      </c>
      <c r="DO203">
        <v>1400</v>
      </c>
      <c r="DP203" s="29">
        <f>((DO203/1000)*100)/F203</f>
        <v>2.1875</v>
      </c>
      <c r="DQ203">
        <v>1261</v>
      </c>
      <c r="DR203">
        <v>773</v>
      </c>
      <c r="DS203">
        <v>4.9000000000000004</v>
      </c>
      <c r="DT203">
        <v>1.1399999999999999</v>
      </c>
      <c r="DU203">
        <v>1.64</v>
      </c>
      <c r="DV203">
        <v>1.96</v>
      </c>
      <c r="DW203" t="str">
        <f t="shared" si="86"/>
        <v>no</v>
      </c>
      <c r="DX203" t="str">
        <f t="shared" ref="DX203:DX219" si="92">IF(OR(DQ203&gt;1999,DR203&gt;1999),IF(OR(DQ203&gt;2999,DR203&gt;2999),IF(OR(DS203&gt;9.9,DT203&gt;1.6),"severe","moderate"),"mild"),"no")</f>
        <v>no</v>
      </c>
      <c r="DY203" t="str">
        <f>IF(OR(DV203&gt;M203*2.9, DV203 &gt; 3.9, FD203="yes"), "3", IF(DV203&gt;M203*1.9, "2", IF(OR(DV203&gt;M203*1.4, DV203&gt;(M203+0.2)), "1", "no")))</f>
        <v>1</v>
      </c>
      <c r="DZ203" t="s">
        <v>181</v>
      </c>
      <c r="EA203" t="s">
        <v>197</v>
      </c>
      <c r="EB203" t="s">
        <v>184</v>
      </c>
      <c r="EC203">
        <v>1000</v>
      </c>
      <c r="ED203" t="s">
        <v>198</v>
      </c>
      <c r="EE203" s="26" t="s">
        <v>197</v>
      </c>
      <c r="EF203" s="26" t="s">
        <v>197</v>
      </c>
      <c r="EG203" s="26" t="s">
        <v>197</v>
      </c>
      <c r="EH203" s="26" t="s">
        <v>197</v>
      </c>
      <c r="EI203" s="26" t="s">
        <v>197</v>
      </c>
      <c r="EJ203" s="26" t="s">
        <v>197</v>
      </c>
      <c r="EK203" s="26" t="s">
        <v>197</v>
      </c>
      <c r="EL203" s="26" t="s">
        <v>197</v>
      </c>
      <c r="EM203" s="26" t="s">
        <v>197</v>
      </c>
      <c r="EN203" s="26" t="s">
        <v>197</v>
      </c>
      <c r="EO203" s="26" t="s">
        <v>197</v>
      </c>
      <c r="EP203" s="26" t="s">
        <v>197</v>
      </c>
      <c r="EQ203" s="26" t="s">
        <v>197</v>
      </c>
      <c r="ER203" s="26" t="s">
        <v>197</v>
      </c>
      <c r="ES203" s="30" t="e">
        <f t="shared" si="75"/>
        <v>#DIV/0!</v>
      </c>
      <c r="ET203" s="30" t="e">
        <f t="shared" si="87"/>
        <v>#DIV/0!</v>
      </c>
      <c r="EU203" s="30" t="e">
        <f t="shared" si="88"/>
        <v>#DIV/0!</v>
      </c>
      <c r="EV203" s="30" t="s">
        <v>181</v>
      </c>
      <c r="EW203" t="s">
        <v>197</v>
      </c>
      <c r="EX203" t="s">
        <v>197</v>
      </c>
      <c r="EY203" s="38" t="s">
        <v>197</v>
      </c>
      <c r="EZ203" s="30" t="s">
        <v>184</v>
      </c>
      <c r="FA203" s="30" t="s">
        <v>184</v>
      </c>
      <c r="FB203" s="34" t="s">
        <v>237</v>
      </c>
      <c r="FC203" s="30" t="s">
        <v>184</v>
      </c>
      <c r="FD203" s="30" t="s">
        <v>181</v>
      </c>
      <c r="FE203" t="s">
        <v>966</v>
      </c>
      <c r="FF203">
        <v>5</v>
      </c>
      <c r="FG203" s="38" t="s">
        <v>181</v>
      </c>
      <c r="FH203" s="38" t="s">
        <v>197</v>
      </c>
      <c r="FI203" s="38" t="s">
        <v>197</v>
      </c>
      <c r="FJ203" s="38" t="s">
        <v>181</v>
      </c>
      <c r="FK203" s="38" t="s">
        <v>181</v>
      </c>
      <c r="FL203" s="38" t="s">
        <v>181</v>
      </c>
      <c r="FM203" s="38" t="s">
        <v>181</v>
      </c>
      <c r="FN203" s="38" t="s">
        <v>181</v>
      </c>
      <c r="FO203" s="38" t="s">
        <v>181</v>
      </c>
      <c r="FP203" s="38" t="s">
        <v>181</v>
      </c>
      <c r="FQ203" s="38" t="s">
        <v>181</v>
      </c>
      <c r="FR203">
        <v>18</v>
      </c>
      <c r="FS203" s="38" t="s">
        <v>219</v>
      </c>
      <c r="FT203" s="38" t="s">
        <v>181</v>
      </c>
      <c r="FU203">
        <f t="shared" si="89"/>
        <v>0</v>
      </c>
      <c r="FV203">
        <f t="shared" si="90"/>
        <v>0</v>
      </c>
    </row>
    <row r="204" spans="1:178" ht="15.5" x14ac:dyDescent="0.35">
      <c r="A204" s="48">
        <v>3027</v>
      </c>
      <c r="B204" t="s">
        <v>200</v>
      </c>
      <c r="C204" t="s">
        <v>179</v>
      </c>
      <c r="D204" s="28">
        <v>57.50277777777778</v>
      </c>
      <c r="E204" s="28">
        <v>1</v>
      </c>
      <c r="F204">
        <v>64</v>
      </c>
      <c r="G204">
        <v>168</v>
      </c>
      <c r="H204" s="28">
        <f t="shared" si="76"/>
        <v>22.675736961451246</v>
      </c>
      <c r="I204" s="29">
        <f t="shared" si="77"/>
        <v>1.7271976636086812</v>
      </c>
      <c r="J204" s="30">
        <v>3.4</v>
      </c>
      <c r="K204">
        <v>143</v>
      </c>
      <c r="L204" t="s">
        <v>180</v>
      </c>
      <c r="M204" s="29">
        <v>0.65</v>
      </c>
      <c r="N204" s="30">
        <v>1.4</v>
      </c>
      <c r="O204" s="29">
        <v>1.2</v>
      </c>
      <c r="P204">
        <f t="shared" si="78"/>
        <v>1</v>
      </c>
      <c r="Q204">
        <f t="shared" si="78"/>
        <v>1.4</v>
      </c>
      <c r="R204">
        <f t="shared" si="78"/>
        <v>1.2</v>
      </c>
      <c r="S204" s="31">
        <f t="shared" si="72"/>
        <v>10</v>
      </c>
      <c r="T204" t="s">
        <v>181</v>
      </c>
      <c r="U204" t="s">
        <v>181</v>
      </c>
      <c r="V204" t="s">
        <v>182</v>
      </c>
      <c r="W204" t="s">
        <v>181</v>
      </c>
      <c r="X204" t="s">
        <v>184</v>
      </c>
      <c r="Y204" t="s">
        <v>183</v>
      </c>
      <c r="Z204" t="s">
        <v>181</v>
      </c>
      <c r="AA204" t="s">
        <v>181</v>
      </c>
      <c r="AB204" t="s">
        <v>181</v>
      </c>
      <c r="AC204">
        <v>0</v>
      </c>
      <c r="AD204" s="27">
        <v>43270</v>
      </c>
      <c r="AE204">
        <v>245</v>
      </c>
      <c r="AG204">
        <v>0</v>
      </c>
      <c r="AH204" s="27">
        <v>43270</v>
      </c>
      <c r="AI204" s="33">
        <v>245</v>
      </c>
      <c r="AK204" t="s">
        <v>967</v>
      </c>
      <c r="AL204" t="s">
        <v>181</v>
      </c>
      <c r="AM204" t="s">
        <v>181</v>
      </c>
      <c r="AN204" t="s">
        <v>181</v>
      </c>
      <c r="AO204" t="s">
        <v>181</v>
      </c>
      <c r="AP204" t="s">
        <v>181</v>
      </c>
      <c r="AQ204" t="s">
        <v>181</v>
      </c>
      <c r="AR204" t="s">
        <v>181</v>
      </c>
      <c r="AS204" t="s">
        <v>181</v>
      </c>
      <c r="AT204" t="s">
        <v>181</v>
      </c>
      <c r="AU204" t="s">
        <v>184</v>
      </c>
      <c r="AV204" t="s">
        <v>181</v>
      </c>
      <c r="AW204" s="27">
        <v>15246</v>
      </c>
      <c r="AX204" s="28">
        <v>76.055555555555557</v>
      </c>
      <c r="AY204" s="28" t="s">
        <v>185</v>
      </c>
      <c r="AZ204" s="28" t="s">
        <v>186</v>
      </c>
      <c r="BA204" t="s">
        <v>200</v>
      </c>
      <c r="BB204" t="s">
        <v>968</v>
      </c>
      <c r="BC204" t="s">
        <v>179</v>
      </c>
      <c r="BD204" t="s">
        <v>188</v>
      </c>
      <c r="BE204" t="s">
        <v>189</v>
      </c>
      <c r="BF204" t="s">
        <v>190</v>
      </c>
      <c r="BG204" t="s">
        <v>181</v>
      </c>
      <c r="BH204" t="s">
        <v>180</v>
      </c>
      <c r="BI204">
        <v>73</v>
      </c>
      <c r="BJ204">
        <v>173</v>
      </c>
      <c r="BK204" s="28">
        <f t="shared" si="79"/>
        <v>24.391058839252899</v>
      </c>
      <c r="BL204" s="29">
        <f t="shared" si="80"/>
        <v>1.8657865755650409</v>
      </c>
      <c r="BM204">
        <v>157</v>
      </c>
      <c r="BN204" s="29">
        <v>1.49</v>
      </c>
      <c r="BO204">
        <v>4</v>
      </c>
      <c r="BP204" t="s">
        <v>181</v>
      </c>
      <c r="BQ204">
        <v>0</v>
      </c>
      <c r="BR204" t="s">
        <v>184</v>
      </c>
      <c r="BS204" t="s">
        <v>770</v>
      </c>
      <c r="BT204">
        <v>1</v>
      </c>
      <c r="BU204">
        <v>15</v>
      </c>
      <c r="BV204" t="s">
        <v>192</v>
      </c>
      <c r="BW204">
        <v>3</v>
      </c>
      <c r="BX204">
        <v>0</v>
      </c>
      <c r="BY204" t="s">
        <v>969</v>
      </c>
      <c r="BZ204" t="s">
        <v>181</v>
      </c>
      <c r="CA204" t="s">
        <v>205</v>
      </c>
      <c r="CB204">
        <v>0</v>
      </c>
      <c r="CC204">
        <v>0</v>
      </c>
      <c r="CD204">
        <f t="shared" si="81"/>
        <v>761</v>
      </c>
      <c r="CE204">
        <f>SUM((IF(D204&lt;40.1,0,(IF(D204&gt;60,3,1)))),(IF(S204&lt;15.1,0,IF(15&lt;S204&lt;25.1,6,IF(25&lt;S204&lt;35.1,11,16)))),(IF(E204=1,0,5)),(IF(CQ204&lt;601,0,1)),(IF(AX204&lt;40.1,0,(IF(AX204&gt;60,2,1)))))</f>
        <v>3</v>
      </c>
      <c r="CF204">
        <f>(IF(AX204&gt;70,3,0))+(IF(10&lt;AX204&lt;20,-2,0))+(IF(BD204="Cerebrovascular",2,0))+(IF(BN204&gt;1.5,2,0))+(IF(CQ204&lt;360,-3,0))+(IF(D204&gt;70,4,0))+(IF(H204&gt;35,2,0))+(IF(E204=2,9,0))+(IF(E204=3,14,0))+(IF(T204="yes",2,0))+(IF(J204&lt;2,2,0))+(IF(U204="yes",3,0))+(IF(V204="hospital",3,0))+(IF(V204="ICU",6,0))+(IF(S204&gt;29,4,0))+(IF(W204="yes",9,0))+(IF(X204="yes",2,0))+(IF(AA204="yes",5,0))+(IF(AB204="yes",6,0))+(IF(Z204="yes",3,0))</f>
        <v>7</v>
      </c>
      <c r="CG204" s="29">
        <f>EXP((IF(39&lt;AX204&lt;50,0.154,0))+(IF(49&lt;AX204&lt;60,0.274,0))+(IF(59&lt;AX204&lt;70,0.424,0))+(IF(AX204&gt;69,0.501,0))+(IF(BD204="anoxia",0.079,0))+(IF(BD204="Cerebrovascular",0.145,0))+(IF(BD204="other",0.184,0))+(IF(BB204="African",0.176,0))+(IF(BB204="Other",0.126,0))+(IF(AY204="DCD",0.411,0))+(IF(AZ204="other",0.422,0))+(0.066*((170-BJ204)/10)+(IF(BE204="regional",0.105,0.244))+(0.01*(CQ204/60))))</f>
        <v>2.23826273448769</v>
      </c>
      <c r="CH204">
        <v>42</v>
      </c>
      <c r="CI204">
        <v>9</v>
      </c>
      <c r="CJ204" t="s">
        <v>197</v>
      </c>
      <c r="CK204" t="s">
        <v>197</v>
      </c>
      <c r="CL204" t="s">
        <v>197</v>
      </c>
      <c r="CM204" t="s">
        <v>197</v>
      </c>
      <c r="CN204">
        <v>21</v>
      </c>
      <c r="CO204" t="s">
        <v>196</v>
      </c>
      <c r="CP204">
        <v>40</v>
      </c>
      <c r="CQ204" s="28">
        <v>447</v>
      </c>
      <c r="CR204">
        <f t="shared" si="82"/>
        <v>21</v>
      </c>
      <c r="CS204">
        <f t="shared" si="83"/>
        <v>63</v>
      </c>
      <c r="CT204">
        <f t="shared" si="74"/>
        <v>468</v>
      </c>
      <c r="CU204">
        <v>1750</v>
      </c>
      <c r="CV204">
        <v>3000</v>
      </c>
      <c r="CW204">
        <v>9500</v>
      </c>
      <c r="CX204">
        <v>1500</v>
      </c>
      <c r="CY204">
        <v>473</v>
      </c>
      <c r="CZ204" s="26">
        <v>1.6</v>
      </c>
      <c r="DA204" s="26">
        <v>35</v>
      </c>
      <c r="DB204" s="26">
        <v>90</v>
      </c>
      <c r="DC204" s="26">
        <v>67</v>
      </c>
      <c r="DD204" s="28">
        <f t="shared" si="84"/>
        <v>25.555555555555557</v>
      </c>
      <c r="DF204" t="str">
        <f t="shared" si="85"/>
        <v>no</v>
      </c>
      <c r="DG204" t="s">
        <v>970</v>
      </c>
      <c r="DH204" t="s">
        <v>197</v>
      </c>
      <c r="DI204" t="s">
        <v>197</v>
      </c>
      <c r="DJ204" t="s">
        <v>197</v>
      </c>
      <c r="DK204" t="s">
        <v>197</v>
      </c>
      <c r="DL204" t="s">
        <v>197</v>
      </c>
      <c r="DM204" t="s">
        <v>197</v>
      </c>
      <c r="DN204" t="s">
        <v>197</v>
      </c>
      <c r="DO204">
        <v>1340</v>
      </c>
      <c r="DP204" s="29">
        <f>((DO204/1000)*100)/F204</f>
        <v>2.09375</v>
      </c>
      <c r="DQ204">
        <v>546</v>
      </c>
      <c r="DR204">
        <v>303</v>
      </c>
      <c r="DS204">
        <v>2.1</v>
      </c>
      <c r="DT204">
        <v>1.1299999999999999</v>
      </c>
      <c r="DU204">
        <v>1.79</v>
      </c>
      <c r="DV204">
        <v>2.48</v>
      </c>
      <c r="DW204" t="str">
        <f t="shared" si="86"/>
        <v>no</v>
      </c>
      <c r="DX204" t="str">
        <f t="shared" si="92"/>
        <v>no</v>
      </c>
      <c r="DY204" t="str">
        <f>IF(OR(DV204&gt;M204*2.9, DV204 &gt; 3.9, FD204="yes"), "3", IF(DV204&gt;M204*1.9, "2", IF(OR(DV204&gt;M204*1.4, DV204&gt;(M204+0.2)), "1", "no")))</f>
        <v>3</v>
      </c>
      <c r="DZ204" t="s">
        <v>184</v>
      </c>
      <c r="EA204" t="s">
        <v>263</v>
      </c>
      <c r="EB204" t="s">
        <v>184</v>
      </c>
      <c r="EC204">
        <v>1000</v>
      </c>
      <c r="ED204" t="s">
        <v>198</v>
      </c>
      <c r="EE204" s="26" t="s">
        <v>197</v>
      </c>
      <c r="EF204" s="26" t="s">
        <v>197</v>
      </c>
      <c r="EG204" s="26" t="s">
        <v>197</v>
      </c>
      <c r="EH204" s="26" t="s">
        <v>197</v>
      </c>
      <c r="EI204" s="26" t="s">
        <v>197</v>
      </c>
      <c r="EJ204" s="26" t="s">
        <v>197</v>
      </c>
      <c r="EK204" s="26" t="s">
        <v>197</v>
      </c>
      <c r="EL204" s="26" t="s">
        <v>197</v>
      </c>
      <c r="EM204" s="26" t="s">
        <v>197</v>
      </c>
      <c r="EN204" s="26" t="s">
        <v>197</v>
      </c>
      <c r="EO204" s="26" t="s">
        <v>197</v>
      </c>
      <c r="EP204" s="26" t="s">
        <v>197</v>
      </c>
      <c r="EQ204" s="26" t="s">
        <v>197</v>
      </c>
      <c r="ER204" s="26" t="s">
        <v>197</v>
      </c>
      <c r="ES204" s="30" t="e">
        <f t="shared" si="75"/>
        <v>#DIV/0!</v>
      </c>
      <c r="ET204" s="30" t="e">
        <f t="shared" si="87"/>
        <v>#DIV/0!</v>
      </c>
      <c r="EU204" s="30" t="e">
        <f t="shared" si="88"/>
        <v>#DIV/0!</v>
      </c>
      <c r="EV204" s="30" t="s">
        <v>181</v>
      </c>
      <c r="EW204" t="s">
        <v>197</v>
      </c>
      <c r="EX204" t="s">
        <v>197</v>
      </c>
      <c r="EY204" s="38" t="s">
        <v>197</v>
      </c>
      <c r="EZ204" s="30" t="s">
        <v>181</v>
      </c>
      <c r="FA204" s="30" t="s">
        <v>184</v>
      </c>
      <c r="FB204" s="34" t="s">
        <v>237</v>
      </c>
      <c r="FC204" s="30" t="s">
        <v>184</v>
      </c>
      <c r="FD204" s="30" t="s">
        <v>181</v>
      </c>
      <c r="FE204" t="s">
        <v>971</v>
      </c>
      <c r="FF204">
        <v>4</v>
      </c>
      <c r="FG204" s="30" t="s">
        <v>184</v>
      </c>
      <c r="FH204" s="30">
        <v>7</v>
      </c>
      <c r="FI204" s="30">
        <v>2</v>
      </c>
      <c r="FJ204" s="38" t="s">
        <v>181</v>
      </c>
      <c r="FK204" s="38" t="s">
        <v>184</v>
      </c>
      <c r="FL204" s="38" t="s">
        <v>181</v>
      </c>
      <c r="FM204" s="38" t="s">
        <v>181</v>
      </c>
      <c r="FN204" s="38" t="s">
        <v>181</v>
      </c>
      <c r="FO204" s="38" t="s">
        <v>181</v>
      </c>
      <c r="FP204" s="38" t="s">
        <v>184</v>
      </c>
      <c r="FQ204" s="38" t="s">
        <v>181</v>
      </c>
      <c r="FR204">
        <v>16</v>
      </c>
      <c r="FS204" s="38" t="s">
        <v>219</v>
      </c>
      <c r="FT204" s="38" t="s">
        <v>181</v>
      </c>
      <c r="FU204">
        <f t="shared" si="89"/>
        <v>0</v>
      </c>
      <c r="FV204">
        <f t="shared" si="90"/>
        <v>0</v>
      </c>
    </row>
    <row r="205" spans="1:178" ht="15.5" x14ac:dyDescent="0.35">
      <c r="A205" s="48">
        <v>3028</v>
      </c>
      <c r="B205" t="s">
        <v>200</v>
      </c>
      <c r="C205" t="s">
        <v>252</v>
      </c>
      <c r="D205" s="28">
        <v>67.416666666666671</v>
      </c>
      <c r="E205" s="28">
        <v>1</v>
      </c>
      <c r="F205">
        <v>75</v>
      </c>
      <c r="G205">
        <v>173</v>
      </c>
      <c r="H205" s="28">
        <f t="shared" si="76"/>
        <v>25.059307026629689</v>
      </c>
      <c r="I205" s="29">
        <f t="shared" si="77"/>
        <v>1.8873427856130145</v>
      </c>
      <c r="J205" s="30">
        <v>3.7</v>
      </c>
      <c r="K205">
        <v>142</v>
      </c>
      <c r="L205" t="s">
        <v>180</v>
      </c>
      <c r="M205" s="29">
        <v>0.78</v>
      </c>
      <c r="N205" s="30">
        <v>0.4</v>
      </c>
      <c r="O205" s="29">
        <v>1</v>
      </c>
      <c r="P205">
        <f t="shared" si="78"/>
        <v>1</v>
      </c>
      <c r="Q205">
        <f t="shared" si="78"/>
        <v>1</v>
      </c>
      <c r="R205">
        <f t="shared" si="78"/>
        <v>1</v>
      </c>
      <c r="S205" s="31">
        <f t="shared" si="72"/>
        <v>6</v>
      </c>
      <c r="T205" t="s">
        <v>184</v>
      </c>
      <c r="U205" t="s">
        <v>181</v>
      </c>
      <c r="V205" t="s">
        <v>182</v>
      </c>
      <c r="W205" t="s">
        <v>181</v>
      </c>
      <c r="X205" t="s">
        <v>181</v>
      </c>
      <c r="Y205" t="s">
        <v>183</v>
      </c>
      <c r="Z205" t="s">
        <v>181</v>
      </c>
      <c r="AA205" t="s">
        <v>181</v>
      </c>
      <c r="AB205" t="s">
        <v>181</v>
      </c>
      <c r="AC205">
        <v>0</v>
      </c>
      <c r="AD205" s="27">
        <v>43210</v>
      </c>
      <c r="AE205">
        <v>184</v>
      </c>
      <c r="AG205">
        <v>0</v>
      </c>
      <c r="AH205" s="27">
        <v>43210</v>
      </c>
      <c r="AI205" s="33">
        <v>184</v>
      </c>
      <c r="AK205" t="s">
        <v>347</v>
      </c>
      <c r="AL205" t="s">
        <v>184</v>
      </c>
      <c r="AM205" t="s">
        <v>181</v>
      </c>
      <c r="AN205" t="s">
        <v>184</v>
      </c>
      <c r="AO205" t="s">
        <v>181</v>
      </c>
      <c r="AP205" t="s">
        <v>181</v>
      </c>
      <c r="AQ205" t="s">
        <v>181</v>
      </c>
      <c r="AR205" t="s">
        <v>181</v>
      </c>
      <c r="AS205" t="s">
        <v>181</v>
      </c>
      <c r="AT205" t="s">
        <v>181</v>
      </c>
      <c r="AU205" t="s">
        <v>181</v>
      </c>
      <c r="AV205" t="s">
        <v>181</v>
      </c>
      <c r="AW205" s="27">
        <v>25336</v>
      </c>
      <c r="AX205" s="28">
        <v>48.430555555555557</v>
      </c>
      <c r="AY205" s="28" t="s">
        <v>185</v>
      </c>
      <c r="AZ205" s="28" t="s">
        <v>239</v>
      </c>
      <c r="BA205" t="s">
        <v>178</v>
      </c>
      <c r="BB205" s="28" t="s">
        <v>968</v>
      </c>
      <c r="BC205" s="28" t="s">
        <v>252</v>
      </c>
      <c r="BD205" s="28" t="s">
        <v>188</v>
      </c>
      <c r="BE205" s="28" t="s">
        <v>189</v>
      </c>
      <c r="BF205" t="s">
        <v>190</v>
      </c>
      <c r="BG205" s="28" t="s">
        <v>181</v>
      </c>
      <c r="BH205" s="28" t="s">
        <v>180</v>
      </c>
      <c r="BI205">
        <v>65</v>
      </c>
      <c r="BJ205">
        <v>160</v>
      </c>
      <c r="BK205" s="28">
        <f t="shared" si="79"/>
        <v>25.390625</v>
      </c>
      <c r="BL205" s="29">
        <f t="shared" si="80"/>
        <v>1.6781913863486266</v>
      </c>
      <c r="BM205">
        <v>133</v>
      </c>
      <c r="BN205" s="29">
        <v>0.56000000000000005</v>
      </c>
      <c r="BO205">
        <v>3</v>
      </c>
      <c r="BP205" t="s">
        <v>181</v>
      </c>
      <c r="BQ205">
        <v>0</v>
      </c>
      <c r="BR205" t="s">
        <v>184</v>
      </c>
      <c r="BS205" t="s">
        <v>770</v>
      </c>
      <c r="BT205">
        <v>1</v>
      </c>
      <c r="BU205">
        <v>25</v>
      </c>
      <c r="BV205" t="s">
        <v>192</v>
      </c>
      <c r="BW205">
        <v>2</v>
      </c>
      <c r="BX205" t="s">
        <v>192</v>
      </c>
      <c r="BY205" t="s">
        <v>972</v>
      </c>
      <c r="BZ205" t="s">
        <v>973</v>
      </c>
      <c r="CA205" t="s">
        <v>205</v>
      </c>
      <c r="CB205">
        <v>0</v>
      </c>
      <c r="CC205">
        <v>0</v>
      </c>
      <c r="CD205">
        <f t="shared" si="81"/>
        <v>291</v>
      </c>
      <c r="CE205">
        <f>SUM((IF(D205&lt;40.1,0,(IF(D205&gt;60,3,1)))),(IF(S205&lt;15.1,0,IF(15&lt;S205&lt;25.1,6,IF(25&lt;S205&lt;35.1,11,16)))),(IF(E205=1,0,5)),(IF(CQ205&lt;601,0,1)),(IF(AX205&lt;40.1,0,(IF(AX205&gt;60,2,1)))))</f>
        <v>4</v>
      </c>
      <c r="CF205">
        <f>(IF(AX205&gt;70,3,0))+(IF(10&lt;AX205&lt;20,-2,0))+(IF(BD205="Cerebrovascular",2,0))+(IF(BN205&gt;1.5,2,0))+(IF(CQ205&lt;360,-3,0))+(IF(D205&gt;70,4,0))+(IF(H205&gt;35,2,0))+(IF(E205=2,9,0))+(IF(E205=3,14,0))+(IF(T205="yes",2,0))+(IF(J205&lt;2,2,0))+(IF(U205="yes",3,0))+(IF(V205="hospital",3,0))+(IF(V205="ICU",6,0))+(IF(S205&gt;29,4,0))+(IF(W205="yes",9,0))+(IF(X205="yes",2,0))+(IF(AA205="yes",5,0))+(IF(AB205="yes",6,0))+(IF(Z205="yes",3,0))</f>
        <v>1</v>
      </c>
      <c r="CG205" s="29">
        <f>EXP((IF(39&lt;AX205&lt;50,0.154,0))+(IF(49&lt;AX205&lt;60,0.274,0))+(IF(59&lt;AX205&lt;70,0.424,0))+(IF(AX205&gt;69,0.501,0))+(IF(BD205="anoxia",0.079,0))+(IF(BD205="Cerebrovascular",0.145,0))+(IF(BD205="other",0.184,0))+(IF(BB205="African",0.176,0))+(IF(BB205="Other",0.126,0))+(IF(AY205="DCD",0.411,0))+(IF(AZ205="other",0.422,0))+(0.066*((170-BJ205)/10)+(IF(BE205="regional",0.105,0.244))+(0.01*(CQ205/60))))</f>
        <v>1.455476492598246</v>
      </c>
      <c r="CH205">
        <v>65</v>
      </c>
      <c r="CI205" t="s">
        <v>197</v>
      </c>
      <c r="CJ205" t="s">
        <v>197</v>
      </c>
      <c r="CK205" t="s">
        <v>197</v>
      </c>
      <c r="CL205" t="s">
        <v>197</v>
      </c>
      <c r="CM205" t="s">
        <v>197</v>
      </c>
      <c r="CN205">
        <v>26</v>
      </c>
      <c r="CO205" t="s">
        <v>196</v>
      </c>
      <c r="CP205">
        <v>62</v>
      </c>
      <c r="CQ205" s="28">
        <v>356</v>
      </c>
      <c r="CR205">
        <f t="shared" si="82"/>
        <v>26</v>
      </c>
      <c r="CS205">
        <f t="shared" si="83"/>
        <v>91</v>
      </c>
      <c r="CT205">
        <f t="shared" si="74"/>
        <v>382</v>
      </c>
      <c r="CU205">
        <v>0</v>
      </c>
      <c r="CV205">
        <v>0</v>
      </c>
      <c r="CW205">
        <v>9000</v>
      </c>
      <c r="CX205">
        <v>1750</v>
      </c>
      <c r="CY205">
        <v>373</v>
      </c>
      <c r="CZ205" s="26">
        <v>2.6</v>
      </c>
      <c r="DA205" s="26">
        <v>14</v>
      </c>
      <c r="DB205" s="26">
        <v>77</v>
      </c>
      <c r="DC205" s="26">
        <v>73</v>
      </c>
      <c r="DD205" s="28">
        <f t="shared" si="84"/>
        <v>5.1948051948051983</v>
      </c>
      <c r="DF205" t="str">
        <f t="shared" si="85"/>
        <v>no</v>
      </c>
      <c r="DG205" t="s">
        <v>974</v>
      </c>
      <c r="DH205" t="s">
        <v>197</v>
      </c>
      <c r="DI205" t="s">
        <v>197</v>
      </c>
      <c r="DJ205" t="s">
        <v>197</v>
      </c>
      <c r="DK205" t="s">
        <v>197</v>
      </c>
      <c r="DL205" t="s">
        <v>197</v>
      </c>
      <c r="DM205" t="s">
        <v>197</v>
      </c>
      <c r="DN205" t="s">
        <v>197</v>
      </c>
      <c r="DO205">
        <v>1100</v>
      </c>
      <c r="DP205" s="29">
        <f>((DO205/1000)*100)/F205</f>
        <v>1.4666666666666668</v>
      </c>
      <c r="DQ205">
        <v>1108</v>
      </c>
      <c r="DR205">
        <v>1204</v>
      </c>
      <c r="DS205">
        <v>1.2</v>
      </c>
      <c r="DT205">
        <v>1.21</v>
      </c>
      <c r="DU205">
        <v>0.93</v>
      </c>
      <c r="DV205">
        <v>0.94</v>
      </c>
      <c r="DW205" t="str">
        <f t="shared" si="86"/>
        <v>no</v>
      </c>
      <c r="DX205" t="str">
        <f t="shared" si="92"/>
        <v>no</v>
      </c>
      <c r="DY205" t="str">
        <f>IF(OR(DV205&gt;M205*2.9, DV205 &gt; 3.9, FD205="yes"), "3", IF(DV205&gt;M205*1.9, "2", IF(OR(DV205&gt;M205*1.4, DV205&gt;(M205+0.2)), "1", "no")))</f>
        <v>no</v>
      </c>
      <c r="DZ205" t="s">
        <v>181</v>
      </c>
      <c r="EA205" t="s">
        <v>197</v>
      </c>
      <c r="EB205" t="s">
        <v>184</v>
      </c>
      <c r="EC205">
        <v>1000</v>
      </c>
      <c r="ED205" t="s">
        <v>198</v>
      </c>
      <c r="EE205" s="26" t="s">
        <v>197</v>
      </c>
      <c r="EF205" s="26" t="s">
        <v>197</v>
      </c>
      <c r="EG205" s="26" t="s">
        <v>197</v>
      </c>
      <c r="EH205" s="26" t="s">
        <v>197</v>
      </c>
      <c r="EI205" s="26" t="s">
        <v>197</v>
      </c>
      <c r="EJ205" s="26" t="s">
        <v>197</v>
      </c>
      <c r="EK205" s="26" t="s">
        <v>197</v>
      </c>
      <c r="EL205" s="26" t="s">
        <v>197</v>
      </c>
      <c r="EM205" s="26" t="s">
        <v>197</v>
      </c>
      <c r="EN205" s="26" t="s">
        <v>197</v>
      </c>
      <c r="EO205" s="26" t="s">
        <v>197</v>
      </c>
      <c r="EP205" s="26" t="s">
        <v>197</v>
      </c>
      <c r="EQ205" s="26" t="s">
        <v>197</v>
      </c>
      <c r="ER205" s="26" t="s">
        <v>197</v>
      </c>
      <c r="ES205" s="30" t="e">
        <f t="shared" si="75"/>
        <v>#DIV/0!</v>
      </c>
      <c r="ET205" s="30" t="e">
        <f t="shared" si="87"/>
        <v>#DIV/0!</v>
      </c>
      <c r="EU205" s="30" t="e">
        <f t="shared" si="88"/>
        <v>#DIV/0!</v>
      </c>
      <c r="EV205" s="30" t="s">
        <v>181</v>
      </c>
      <c r="EW205" t="s">
        <v>197</v>
      </c>
      <c r="EX205" t="s">
        <v>197</v>
      </c>
      <c r="EY205" s="38" t="s">
        <v>197</v>
      </c>
      <c r="EZ205" s="30" t="s">
        <v>181</v>
      </c>
      <c r="FA205" s="30" t="s">
        <v>181</v>
      </c>
      <c r="FB205" s="34">
        <v>2</v>
      </c>
      <c r="FC205" s="30" t="s">
        <v>181</v>
      </c>
      <c r="FD205" s="30" t="s">
        <v>181</v>
      </c>
      <c r="FE205" t="s">
        <v>181</v>
      </c>
      <c r="FF205">
        <v>1</v>
      </c>
      <c r="FG205" s="30" t="s">
        <v>181</v>
      </c>
      <c r="FH205" s="30" t="s">
        <v>197</v>
      </c>
      <c r="FI205" s="30" t="s">
        <v>197</v>
      </c>
      <c r="FJ205" s="30" t="s">
        <v>181</v>
      </c>
      <c r="FK205" s="30" t="s">
        <v>181</v>
      </c>
      <c r="FL205" s="30" t="s">
        <v>181</v>
      </c>
      <c r="FM205" s="30" t="s">
        <v>181</v>
      </c>
      <c r="FN205" s="30" t="s">
        <v>181</v>
      </c>
      <c r="FO205" s="30" t="s">
        <v>181</v>
      </c>
      <c r="FP205" s="30" t="s">
        <v>181</v>
      </c>
      <c r="FQ205" s="30" t="s">
        <v>181</v>
      </c>
      <c r="FR205">
        <v>6</v>
      </c>
      <c r="FS205" s="38" t="s">
        <v>975</v>
      </c>
      <c r="FT205" s="38" t="s">
        <v>181</v>
      </c>
      <c r="FU205">
        <f t="shared" si="89"/>
        <v>0</v>
      </c>
      <c r="FV205">
        <f t="shared" si="90"/>
        <v>0</v>
      </c>
    </row>
    <row r="206" spans="1:178" ht="15.5" x14ac:dyDescent="0.35">
      <c r="A206" s="48">
        <v>3029</v>
      </c>
      <c r="B206" t="s">
        <v>200</v>
      </c>
      <c r="C206" t="s">
        <v>179</v>
      </c>
      <c r="D206" s="28">
        <v>57.924999999999997</v>
      </c>
      <c r="E206" s="28">
        <v>1</v>
      </c>
      <c r="F206">
        <v>61</v>
      </c>
      <c r="G206">
        <v>163</v>
      </c>
      <c r="H206" s="28">
        <f t="shared" si="76"/>
        <v>22.959087658549436</v>
      </c>
      <c r="I206" s="29">
        <f t="shared" si="77"/>
        <v>1.6556461239761944</v>
      </c>
      <c r="J206" s="30">
        <v>3.5</v>
      </c>
      <c r="K206">
        <v>137</v>
      </c>
      <c r="L206" t="s">
        <v>190</v>
      </c>
      <c r="M206" s="29">
        <v>1.04</v>
      </c>
      <c r="N206" s="30">
        <v>1.6</v>
      </c>
      <c r="O206" s="29">
        <v>1.21</v>
      </c>
      <c r="P206">
        <f t="shared" si="78"/>
        <v>1.04</v>
      </c>
      <c r="Q206">
        <f t="shared" si="78"/>
        <v>1.6</v>
      </c>
      <c r="R206">
        <f t="shared" si="78"/>
        <v>1.21</v>
      </c>
      <c r="S206" s="31">
        <f t="shared" si="72"/>
        <v>11</v>
      </c>
      <c r="T206" t="s">
        <v>181</v>
      </c>
      <c r="U206" t="s">
        <v>181</v>
      </c>
      <c r="V206" t="s">
        <v>182</v>
      </c>
      <c r="W206" t="s">
        <v>181</v>
      </c>
      <c r="X206" t="s">
        <v>181</v>
      </c>
      <c r="Y206" t="s">
        <v>183</v>
      </c>
      <c r="Z206" t="s">
        <v>181</v>
      </c>
      <c r="AA206" t="s">
        <v>181</v>
      </c>
      <c r="AB206" t="s">
        <v>181</v>
      </c>
      <c r="AC206">
        <v>0</v>
      </c>
      <c r="AD206" s="27">
        <v>43263</v>
      </c>
      <c r="AE206">
        <v>237</v>
      </c>
      <c r="AG206">
        <v>0</v>
      </c>
      <c r="AH206" s="27">
        <v>43263</v>
      </c>
      <c r="AI206" s="33">
        <v>237</v>
      </c>
      <c r="AK206" t="s">
        <v>820</v>
      </c>
      <c r="AL206" t="s">
        <v>184</v>
      </c>
      <c r="AM206" t="s">
        <v>184</v>
      </c>
      <c r="AN206" t="s">
        <v>181</v>
      </c>
      <c r="AO206" t="s">
        <v>181</v>
      </c>
      <c r="AP206" t="s">
        <v>181</v>
      </c>
      <c r="AQ206" t="s">
        <v>181</v>
      </c>
      <c r="AR206" t="s">
        <v>181</v>
      </c>
      <c r="AS206" t="s">
        <v>181</v>
      </c>
      <c r="AT206" t="s">
        <v>181</v>
      </c>
      <c r="AU206" t="s">
        <v>181</v>
      </c>
      <c r="AV206" t="s">
        <v>181</v>
      </c>
      <c r="AW206" s="27">
        <v>12587</v>
      </c>
      <c r="AX206" s="28">
        <v>83.336111111111109</v>
      </c>
      <c r="AY206" s="28" t="s">
        <v>185</v>
      </c>
      <c r="AZ206" s="28" t="s">
        <v>239</v>
      </c>
      <c r="BA206" t="s">
        <v>178</v>
      </c>
      <c r="BB206" s="28" t="s">
        <v>968</v>
      </c>
      <c r="BC206" s="28" t="s">
        <v>179</v>
      </c>
      <c r="BD206" s="28" t="s">
        <v>188</v>
      </c>
      <c r="BE206" s="28" t="s">
        <v>202</v>
      </c>
      <c r="BF206" t="s">
        <v>190</v>
      </c>
      <c r="BG206" s="28" t="s">
        <v>181</v>
      </c>
      <c r="BH206" t="s">
        <v>180</v>
      </c>
      <c r="BI206">
        <v>50</v>
      </c>
      <c r="BJ206">
        <v>160</v>
      </c>
      <c r="BK206" s="28">
        <f t="shared" si="79"/>
        <v>19.53125</v>
      </c>
      <c r="BL206" s="29">
        <f t="shared" si="80"/>
        <v>1.5011205242081449</v>
      </c>
      <c r="BM206">
        <v>148</v>
      </c>
      <c r="BN206" s="29">
        <v>0.83</v>
      </c>
      <c r="BO206">
        <v>2</v>
      </c>
      <c r="BP206" t="s">
        <v>181</v>
      </c>
      <c r="BQ206">
        <v>0</v>
      </c>
      <c r="BR206" t="s">
        <v>184</v>
      </c>
      <c r="BS206" t="s">
        <v>249</v>
      </c>
      <c r="BT206">
        <v>0</v>
      </c>
      <c r="BU206">
        <v>0</v>
      </c>
      <c r="BV206" t="s">
        <v>192</v>
      </c>
      <c r="BW206">
        <v>2</v>
      </c>
      <c r="BX206">
        <v>0</v>
      </c>
      <c r="BY206" t="s">
        <v>976</v>
      </c>
      <c r="BZ206" t="s">
        <v>181</v>
      </c>
      <c r="CA206" t="s">
        <v>205</v>
      </c>
      <c r="CB206">
        <v>0</v>
      </c>
      <c r="CC206">
        <v>0</v>
      </c>
      <c r="CD206">
        <f t="shared" si="81"/>
        <v>917</v>
      </c>
      <c r="CE206">
        <f>SUM((IF(D206&lt;40.1,0,(IF(D206&gt;60,3,1)))),(IF(S206&lt;15.1,0,IF(15&lt;S206&lt;25.1,6,IF(25&lt;S206&lt;35.1,11,16)))),(IF(E206=1,0,5)),(IF(CQ206&lt;601,0,1)),(IF(AX206&lt;40.1,0,(IF(AX206&gt;60,2,1)))))</f>
        <v>3</v>
      </c>
      <c r="CF206">
        <f>(IF(AX206&gt;70,3,0))+(IF(10&lt;AX206&lt;20,-2,0))+(IF(BD206="Cerebrovascular",2,0))+(IF(BN206&gt;1.5,2,0))+(IF(CQ206&lt;360,-3,0))+(IF(D206&gt;70,4,0))+(IF(H206&gt;35,2,0))+(IF(E206=2,9,0))+(IF(E206=3,14,0))+(IF(T206="yes",2,0))+(IF(J206&lt;2,2,0))+(IF(U206="yes",3,0))+(IF(V206="hospital",3,0))+(IF(V206="ICU",6,0))+(IF(S206&gt;29,4,0))+(IF(W206="yes",9,0))+(IF(X206="yes",2,0))+(IF(AA206="yes",5,0))+(IF(AB206="yes",6,0))+(IF(Z206="yes",3,0))</f>
        <v>5</v>
      </c>
      <c r="CG206" s="29">
        <f>EXP((IF(39&lt;AX206&lt;50,0.154,0))+(IF(49&lt;AX206&lt;60,0.274,0))+(IF(59&lt;AX206&lt;70,0.424,0))+(IF(AX206&gt;69,0.501,0))+(IF(BD206="anoxia",0.079,0))+(IF(BD206="Cerebrovascular",0.145,0))+(IF(BD206="other",0.184,0))+(IF(BB206="African",0.176,0))+(IF(BB206="Other",0.126,0))+(IF(AY206="DCD",0.411,0))+(IF(AZ206="other",0.422,0))+(0.066*((170-BJ206)/10)+(IF(BE206="regional",0.105,0.244))+(0.01*(CQ206/60))))</f>
        <v>2.8155754590975377</v>
      </c>
      <c r="CH206">
        <v>45</v>
      </c>
      <c r="CI206">
        <v>5</v>
      </c>
      <c r="CJ206" t="s">
        <v>197</v>
      </c>
      <c r="CK206" t="s">
        <v>197</v>
      </c>
      <c r="CL206" t="s">
        <v>197</v>
      </c>
      <c r="CM206" t="s">
        <v>197</v>
      </c>
      <c r="CN206">
        <v>25</v>
      </c>
      <c r="CO206" t="s">
        <v>196</v>
      </c>
      <c r="CP206">
        <v>58</v>
      </c>
      <c r="CQ206" s="28">
        <v>475</v>
      </c>
      <c r="CR206">
        <f t="shared" si="82"/>
        <v>25</v>
      </c>
      <c r="CS206">
        <f t="shared" si="83"/>
        <v>70</v>
      </c>
      <c r="CT206">
        <f t="shared" si="74"/>
        <v>500</v>
      </c>
      <c r="CU206">
        <v>0</v>
      </c>
      <c r="CV206">
        <v>1500</v>
      </c>
      <c r="CW206">
        <v>4000</v>
      </c>
      <c r="CX206">
        <v>2000</v>
      </c>
      <c r="CY206">
        <v>373</v>
      </c>
      <c r="CZ206" s="26">
        <v>1.3</v>
      </c>
      <c r="DA206" s="26">
        <v>18</v>
      </c>
      <c r="DB206" s="26">
        <v>80</v>
      </c>
      <c r="DC206" s="26">
        <v>67</v>
      </c>
      <c r="DD206" s="28">
        <f t="shared" si="84"/>
        <v>16.25</v>
      </c>
      <c r="DF206" t="str">
        <f t="shared" si="85"/>
        <v>no</v>
      </c>
      <c r="DG206" t="s">
        <v>181</v>
      </c>
      <c r="DH206" t="s">
        <v>197</v>
      </c>
      <c r="DI206" t="s">
        <v>197</v>
      </c>
      <c r="DJ206" t="s">
        <v>197</v>
      </c>
      <c r="DK206" t="s">
        <v>197</v>
      </c>
      <c r="DL206" t="s">
        <v>197</v>
      </c>
      <c r="DM206" t="s">
        <v>197</v>
      </c>
      <c r="DN206" t="s">
        <v>197</v>
      </c>
      <c r="DO206">
        <v>1000</v>
      </c>
      <c r="DP206" s="29">
        <f>((DO206/1000)*100)/F206</f>
        <v>1.639344262295082</v>
      </c>
      <c r="DQ206">
        <v>595</v>
      </c>
      <c r="DR206">
        <v>620</v>
      </c>
      <c r="DS206">
        <v>2.7</v>
      </c>
      <c r="DT206">
        <v>1.21</v>
      </c>
      <c r="DU206">
        <v>1.63</v>
      </c>
      <c r="DV206">
        <v>1.63</v>
      </c>
      <c r="DW206" t="str">
        <f t="shared" si="86"/>
        <v>no</v>
      </c>
      <c r="DX206" t="str">
        <f t="shared" si="92"/>
        <v>no</v>
      </c>
      <c r="DY206" t="str">
        <f>IF(OR(DV206&gt;M206*2.9, DV206 &gt; 3.9, FD206="yes"), "3", IF(DV206&gt;M206*1.9, "2", IF(OR(DV206&gt;M206*1.4, DV206&gt;(M206+0.2)), "1", "no")))</f>
        <v>1</v>
      </c>
      <c r="DZ206" t="s">
        <v>181</v>
      </c>
      <c r="EA206" t="s">
        <v>197</v>
      </c>
      <c r="EB206" t="s">
        <v>184</v>
      </c>
      <c r="EC206">
        <v>1000</v>
      </c>
      <c r="ED206" t="s">
        <v>198</v>
      </c>
      <c r="EE206" s="26" t="s">
        <v>197</v>
      </c>
      <c r="EF206" s="26" t="s">
        <v>197</v>
      </c>
      <c r="EG206" s="26" t="s">
        <v>197</v>
      </c>
      <c r="EH206" s="26" t="s">
        <v>197</v>
      </c>
      <c r="EI206" s="26" t="s">
        <v>197</v>
      </c>
      <c r="EJ206" s="26" t="s">
        <v>197</v>
      </c>
      <c r="EK206" s="26" t="s">
        <v>197</v>
      </c>
      <c r="EL206" s="26" t="s">
        <v>197</v>
      </c>
      <c r="EM206" s="26" t="s">
        <v>197</v>
      </c>
      <c r="EN206" s="26" t="s">
        <v>197</v>
      </c>
      <c r="EO206" s="26" t="s">
        <v>197</v>
      </c>
      <c r="EP206" s="26" t="s">
        <v>197</v>
      </c>
      <c r="EQ206" s="26" t="s">
        <v>197</v>
      </c>
      <c r="ER206" s="26" t="s">
        <v>197</v>
      </c>
      <c r="ES206" s="30" t="e">
        <f t="shared" si="75"/>
        <v>#DIV/0!</v>
      </c>
      <c r="ET206" s="30" t="e">
        <f t="shared" si="87"/>
        <v>#DIV/0!</v>
      </c>
      <c r="EU206" s="30" t="e">
        <f t="shared" si="88"/>
        <v>#DIV/0!</v>
      </c>
      <c r="EV206" s="30" t="s">
        <v>181</v>
      </c>
      <c r="EW206" t="s">
        <v>197</v>
      </c>
      <c r="EX206" t="s">
        <v>197</v>
      </c>
      <c r="EY206" s="38" t="s">
        <v>197</v>
      </c>
      <c r="EZ206" s="30" t="s">
        <v>181</v>
      </c>
      <c r="FA206" s="30" t="s">
        <v>181</v>
      </c>
      <c r="FB206" s="34">
        <v>2</v>
      </c>
      <c r="FC206" s="30" t="s">
        <v>184</v>
      </c>
      <c r="FD206" s="30" t="s">
        <v>181</v>
      </c>
      <c r="FE206" t="s">
        <v>181</v>
      </c>
      <c r="FF206">
        <v>1</v>
      </c>
      <c r="FG206" s="30" t="s">
        <v>181</v>
      </c>
      <c r="FH206" s="30" t="s">
        <v>197</v>
      </c>
      <c r="FI206" s="30" t="s">
        <v>197</v>
      </c>
      <c r="FJ206" s="30" t="s">
        <v>181</v>
      </c>
      <c r="FK206" s="30" t="s">
        <v>181</v>
      </c>
      <c r="FL206" s="30" t="s">
        <v>181</v>
      </c>
      <c r="FM206" s="30" t="s">
        <v>181</v>
      </c>
      <c r="FN206" s="30" t="s">
        <v>181</v>
      </c>
      <c r="FO206" s="30" t="s">
        <v>181</v>
      </c>
      <c r="FP206" s="30" t="s">
        <v>181</v>
      </c>
      <c r="FQ206" s="30" t="s">
        <v>181</v>
      </c>
      <c r="FR206">
        <v>10</v>
      </c>
      <c r="FS206" s="38" t="s">
        <v>977</v>
      </c>
      <c r="FT206" s="38" t="s">
        <v>184</v>
      </c>
      <c r="FU206">
        <f t="shared" si="89"/>
        <v>0</v>
      </c>
      <c r="FV206">
        <f t="shared" si="90"/>
        <v>1</v>
      </c>
    </row>
    <row r="207" spans="1:178" ht="15.5" x14ac:dyDescent="0.35">
      <c r="A207" s="48">
        <v>3030</v>
      </c>
      <c r="B207" t="s">
        <v>200</v>
      </c>
      <c r="C207" t="s">
        <v>317</v>
      </c>
      <c r="D207" s="28">
        <v>47.572222222222223</v>
      </c>
      <c r="E207" s="28">
        <v>1</v>
      </c>
      <c r="F207">
        <v>90</v>
      </c>
      <c r="G207">
        <v>173</v>
      </c>
      <c r="H207" s="28">
        <f t="shared" si="76"/>
        <v>30.071168431955627</v>
      </c>
      <c r="I207" s="29">
        <f t="shared" si="77"/>
        <v>2.0394018782291745</v>
      </c>
      <c r="J207" s="30">
        <v>4.3</v>
      </c>
      <c r="K207">
        <v>134</v>
      </c>
      <c r="L207" t="s">
        <v>180</v>
      </c>
      <c r="M207" s="29">
        <v>0.72</v>
      </c>
      <c r="N207" s="30">
        <v>0.8</v>
      </c>
      <c r="O207" s="29">
        <v>1.19</v>
      </c>
      <c r="P207">
        <f t="shared" si="78"/>
        <v>1</v>
      </c>
      <c r="Q207">
        <f t="shared" si="78"/>
        <v>1</v>
      </c>
      <c r="R207">
        <f t="shared" si="78"/>
        <v>1.19</v>
      </c>
      <c r="S207" s="31">
        <f t="shared" si="72"/>
        <v>8</v>
      </c>
      <c r="T207" t="s">
        <v>181</v>
      </c>
      <c r="U207" t="s">
        <v>181</v>
      </c>
      <c r="V207" t="s">
        <v>182</v>
      </c>
      <c r="W207" t="s">
        <v>181</v>
      </c>
      <c r="X207" t="s">
        <v>181</v>
      </c>
      <c r="Y207" t="s">
        <v>183</v>
      </c>
      <c r="Z207" t="s">
        <v>181</v>
      </c>
      <c r="AA207" t="s">
        <v>181</v>
      </c>
      <c r="AB207" t="s">
        <v>181</v>
      </c>
      <c r="AC207">
        <v>0</v>
      </c>
      <c r="AD207" s="27">
        <v>43270</v>
      </c>
      <c r="AE207">
        <v>243</v>
      </c>
      <c r="AG207">
        <v>0</v>
      </c>
      <c r="AH207" s="27">
        <v>43270</v>
      </c>
      <c r="AI207" s="33">
        <v>243</v>
      </c>
      <c r="AK207" t="s">
        <v>978</v>
      </c>
      <c r="AL207" t="s">
        <v>184</v>
      </c>
      <c r="AM207" t="s">
        <v>181</v>
      </c>
      <c r="AN207" t="s">
        <v>181</v>
      </c>
      <c r="AO207" t="s">
        <v>181</v>
      </c>
      <c r="AP207" t="s">
        <v>184</v>
      </c>
      <c r="AQ207" t="s">
        <v>181</v>
      </c>
      <c r="AR207" t="s">
        <v>181</v>
      </c>
      <c r="AS207" t="s">
        <v>181</v>
      </c>
      <c r="AT207" t="s">
        <v>184</v>
      </c>
      <c r="AU207" t="s">
        <v>181</v>
      </c>
      <c r="AV207" t="s">
        <v>181</v>
      </c>
      <c r="AW207" s="27">
        <v>23012</v>
      </c>
      <c r="AX207" s="28">
        <v>54.8</v>
      </c>
      <c r="AY207" s="28" t="s">
        <v>185</v>
      </c>
      <c r="AZ207" s="28" t="s">
        <v>186</v>
      </c>
      <c r="BA207" t="s">
        <v>200</v>
      </c>
      <c r="BB207" s="28" t="s">
        <v>968</v>
      </c>
      <c r="BC207" s="28" t="s">
        <v>317</v>
      </c>
      <c r="BD207" s="28" t="s">
        <v>188</v>
      </c>
      <c r="BE207" s="28" t="s">
        <v>189</v>
      </c>
      <c r="BF207" t="s">
        <v>190</v>
      </c>
      <c r="BG207" s="28" t="s">
        <v>181</v>
      </c>
      <c r="BH207" s="28" t="s">
        <v>180</v>
      </c>
      <c r="BI207">
        <v>70</v>
      </c>
      <c r="BJ207">
        <v>170</v>
      </c>
      <c r="BK207" s="28">
        <f t="shared" si="79"/>
        <v>24.221453287197232</v>
      </c>
      <c r="BL207" s="29">
        <f t="shared" si="80"/>
        <v>1.8097078017532484</v>
      </c>
      <c r="BM207">
        <v>138</v>
      </c>
      <c r="BN207" s="29">
        <v>0.63</v>
      </c>
      <c r="BO207">
        <v>2</v>
      </c>
      <c r="BP207" t="s">
        <v>184</v>
      </c>
      <c r="BQ207" t="s">
        <v>197</v>
      </c>
      <c r="BR207" t="s">
        <v>184</v>
      </c>
      <c r="BS207" t="s">
        <v>249</v>
      </c>
      <c r="BT207">
        <v>2</v>
      </c>
      <c r="BU207">
        <v>3</v>
      </c>
      <c r="BV207" t="s">
        <v>192</v>
      </c>
      <c r="BW207">
        <v>1</v>
      </c>
      <c r="BX207">
        <v>0</v>
      </c>
      <c r="BY207" t="s">
        <v>979</v>
      </c>
      <c r="BZ207" t="s">
        <v>980</v>
      </c>
      <c r="CA207" t="s">
        <v>205</v>
      </c>
      <c r="CB207">
        <v>0</v>
      </c>
      <c r="CC207">
        <v>0</v>
      </c>
      <c r="CD207">
        <f t="shared" si="81"/>
        <v>438</v>
      </c>
      <c r="CE207">
        <f>SUM((IF(D207&lt;40.1,0,(IF(D207&gt;60,3,1)))),(IF(S207&lt;15.1,0,IF(15&lt;S207&lt;25.1,6,IF(25&lt;S207&lt;35.1,11,16)))),(IF(E207=1,0,5)),(IF(CQ207&lt;601,0,1)),(IF(AX207&lt;40.1,0,(IF(AX207&gt;60,2,1)))))</f>
        <v>2</v>
      </c>
      <c r="CF207">
        <f>(IF(AX207&gt;70,3,0))+(IF(10&lt;AX207&lt;20,-2,0))+(IF(BD207="Cerebrovascular",2,0))+(IF(BN207&gt;1.5,2,0))+(IF(CQ207&lt;360,-3,0))+(IF(D207&gt;70,4,0))+(IF(H207&gt;35,2,0))+(IF(E207=2,9,0))+(IF(E207=3,14,0))+(IF(T207="yes",2,0))+(IF(J207&lt;2,2,0))+(IF(U207="yes",3,0))+(IF(V207="hospital",3,0))+(IF(V207="ICU",6,0))+(IF(S207&gt;29,4,0))+(IF(W207="yes",9,0))+(IF(X207="yes",2,0))+(IF(AA207="yes",5,0))+(IF(AB207="yes",6,0))+(IF(Z207="yes",3,0))</f>
        <v>-1</v>
      </c>
      <c r="CG207" s="29">
        <f>EXP((IF(39&lt;AX207&lt;50,0.154,0))+(IF(49&lt;AX207&lt;60,0.274,0))+(IF(59&lt;AX207&lt;70,0.424,0))+(IF(AX207&gt;69,0.501,0))+(IF(BD207="anoxia",0.079,0))+(IF(BD207="Cerebrovascular",0.145,0))+(IF(BD207="other",0.184,0))+(IF(BB207="African",0.176,0))+(IF(BB207="Other",0.126,0))+(IF(AY207="DCD",0.411,0))+(IF(AZ207="other",0.422,0))+(0.066*((170-BJ207)/10)+(IF(BE207="regional",0.105,0.244))+(0.01*(CQ207/60))))</f>
        <v>1.3480601951739641</v>
      </c>
      <c r="CH207">
        <v>32</v>
      </c>
      <c r="CI207" t="s">
        <v>197</v>
      </c>
      <c r="CJ207" t="s">
        <v>197</v>
      </c>
      <c r="CK207" t="s">
        <v>197</v>
      </c>
      <c r="CL207" t="s">
        <v>197</v>
      </c>
      <c r="CM207" t="s">
        <v>197</v>
      </c>
      <c r="CN207">
        <v>20</v>
      </c>
      <c r="CO207" t="s">
        <v>196</v>
      </c>
      <c r="CP207">
        <v>27</v>
      </c>
      <c r="CQ207" s="28">
        <v>292</v>
      </c>
      <c r="CR207">
        <f t="shared" si="82"/>
        <v>20</v>
      </c>
      <c r="CS207">
        <f t="shared" si="83"/>
        <v>52</v>
      </c>
      <c r="CT207">
        <f t="shared" si="74"/>
        <v>312</v>
      </c>
      <c r="CU207">
        <v>0</v>
      </c>
      <c r="CV207">
        <v>1000</v>
      </c>
      <c r="CW207">
        <v>8500</v>
      </c>
      <c r="CX207">
        <v>1500</v>
      </c>
      <c r="CY207">
        <v>375</v>
      </c>
      <c r="CZ207" s="26">
        <v>1</v>
      </c>
      <c r="DA207" s="26">
        <v>11</v>
      </c>
      <c r="DB207" s="26">
        <v>85</v>
      </c>
      <c r="DC207" s="26">
        <v>77</v>
      </c>
      <c r="DD207" s="28">
        <f t="shared" si="84"/>
        <v>9.4117647058823479</v>
      </c>
      <c r="DF207" t="str">
        <f t="shared" si="85"/>
        <v>no</v>
      </c>
      <c r="DG207" t="s">
        <v>181</v>
      </c>
      <c r="DH207" t="s">
        <v>197</v>
      </c>
      <c r="DI207" t="s">
        <v>197</v>
      </c>
      <c r="DJ207" t="s">
        <v>197</v>
      </c>
      <c r="DK207" t="s">
        <v>197</v>
      </c>
      <c r="DL207" t="s">
        <v>197</v>
      </c>
      <c r="DM207" t="s">
        <v>197</v>
      </c>
      <c r="DN207" t="s">
        <v>197</v>
      </c>
      <c r="DO207">
        <v>1680</v>
      </c>
      <c r="DP207" s="29">
        <f>((DO207/1000)*100)/F207</f>
        <v>1.8666666666666667</v>
      </c>
      <c r="DQ207">
        <v>978</v>
      </c>
      <c r="DR207">
        <v>741</v>
      </c>
      <c r="DS207">
        <v>2.9</v>
      </c>
      <c r="DT207">
        <v>1.31</v>
      </c>
      <c r="DU207">
        <v>0.6</v>
      </c>
      <c r="DV207">
        <v>0.67</v>
      </c>
      <c r="DW207" t="str">
        <f t="shared" si="86"/>
        <v>no</v>
      </c>
      <c r="DX207" t="str">
        <f t="shared" si="92"/>
        <v>no</v>
      </c>
      <c r="DY207" t="str">
        <f>IF(OR(DV207&gt;M207*2.9, DV207 &gt; 3.9, FD207="yes"), "3", IF(DV207&gt;M207*1.9, "2", IF(OR(DV207&gt;M207*1.4, DV207&gt;(M207+0.2)), "1", "no")))</f>
        <v>no</v>
      </c>
      <c r="DZ207" t="s">
        <v>181</v>
      </c>
      <c r="EA207" t="s">
        <v>197</v>
      </c>
      <c r="EB207" t="s">
        <v>184</v>
      </c>
      <c r="EC207">
        <v>1000</v>
      </c>
      <c r="ED207" t="s">
        <v>198</v>
      </c>
      <c r="EE207" s="26" t="s">
        <v>197</v>
      </c>
      <c r="EF207" s="26" t="s">
        <v>197</v>
      </c>
      <c r="EG207" s="26" t="s">
        <v>197</v>
      </c>
      <c r="EH207" s="26" t="s">
        <v>197</v>
      </c>
      <c r="EI207" s="26" t="s">
        <v>197</v>
      </c>
      <c r="EJ207" s="26" t="s">
        <v>197</v>
      </c>
      <c r="EK207" s="26" t="s">
        <v>197</v>
      </c>
      <c r="EL207" s="26" t="s">
        <v>197</v>
      </c>
      <c r="EM207" s="26" t="s">
        <v>197</v>
      </c>
      <c r="EN207" s="26" t="s">
        <v>197</v>
      </c>
      <c r="EO207" s="26" t="s">
        <v>197</v>
      </c>
      <c r="EP207" s="26" t="s">
        <v>197</v>
      </c>
      <c r="EQ207" s="26" t="s">
        <v>197</v>
      </c>
      <c r="ER207" s="26" t="s">
        <v>197</v>
      </c>
      <c r="ES207" s="30" t="e">
        <f t="shared" si="75"/>
        <v>#DIV/0!</v>
      </c>
      <c r="ET207" s="30" t="e">
        <f t="shared" si="87"/>
        <v>#DIV/0!</v>
      </c>
      <c r="EU207" s="30" t="e">
        <f t="shared" si="88"/>
        <v>#DIV/0!</v>
      </c>
      <c r="EV207" s="30" t="s">
        <v>181</v>
      </c>
      <c r="EW207" t="s">
        <v>197</v>
      </c>
      <c r="EX207" t="s">
        <v>197</v>
      </c>
      <c r="EY207" s="38" t="s">
        <v>197</v>
      </c>
      <c r="EZ207" s="30" t="s">
        <v>181</v>
      </c>
      <c r="FA207" s="30" t="s">
        <v>181</v>
      </c>
      <c r="FB207" s="34">
        <v>1</v>
      </c>
      <c r="FC207" s="30" t="s">
        <v>181</v>
      </c>
      <c r="FD207" s="30" t="s">
        <v>181</v>
      </c>
      <c r="FE207" t="s">
        <v>181</v>
      </c>
      <c r="FF207">
        <v>2</v>
      </c>
      <c r="FG207" s="30" t="s">
        <v>181</v>
      </c>
      <c r="FH207" s="30" t="s">
        <v>197</v>
      </c>
      <c r="FI207" s="30" t="s">
        <v>197</v>
      </c>
      <c r="FJ207" s="30" t="s">
        <v>181</v>
      </c>
      <c r="FK207" s="30" t="s">
        <v>181</v>
      </c>
      <c r="FL207" s="30" t="s">
        <v>181</v>
      </c>
      <c r="FM207" s="30" t="s">
        <v>181</v>
      </c>
      <c r="FN207" s="30" t="s">
        <v>181</v>
      </c>
      <c r="FO207" s="30" t="s">
        <v>181</v>
      </c>
      <c r="FP207" s="30" t="s">
        <v>181</v>
      </c>
      <c r="FQ207" s="30" t="s">
        <v>181</v>
      </c>
      <c r="FR207">
        <v>8</v>
      </c>
      <c r="FS207" s="38" t="s">
        <v>199</v>
      </c>
      <c r="FT207" s="38" t="s">
        <v>181</v>
      </c>
      <c r="FU207">
        <f t="shared" si="89"/>
        <v>0</v>
      </c>
      <c r="FV207">
        <f t="shared" si="90"/>
        <v>0</v>
      </c>
    </row>
    <row r="208" spans="1:178" ht="15.5" x14ac:dyDescent="0.35">
      <c r="A208" s="48">
        <v>3031</v>
      </c>
      <c r="B208" t="s">
        <v>200</v>
      </c>
      <c r="C208" t="s">
        <v>179</v>
      </c>
      <c r="D208" s="28">
        <v>55.069444444444443</v>
      </c>
      <c r="E208" s="28">
        <v>1</v>
      </c>
      <c r="F208">
        <v>87</v>
      </c>
      <c r="G208">
        <v>180</v>
      </c>
      <c r="H208" s="28">
        <f t="shared" si="76"/>
        <v>26.851851851851851</v>
      </c>
      <c r="I208" s="29">
        <f t="shared" si="77"/>
        <v>2.0688765269602274</v>
      </c>
      <c r="J208" s="30">
        <v>3</v>
      </c>
      <c r="K208">
        <v>136</v>
      </c>
      <c r="L208" t="s">
        <v>180</v>
      </c>
      <c r="M208" s="29">
        <v>0.6</v>
      </c>
      <c r="N208" s="30">
        <v>2.8</v>
      </c>
      <c r="O208" s="29">
        <v>1.44</v>
      </c>
      <c r="P208">
        <f t="shared" si="78"/>
        <v>1</v>
      </c>
      <c r="Q208">
        <f t="shared" si="78"/>
        <v>2.8</v>
      </c>
      <c r="R208">
        <f t="shared" si="78"/>
        <v>1.44</v>
      </c>
      <c r="S208" s="31">
        <f t="shared" si="72"/>
        <v>14</v>
      </c>
      <c r="T208" t="s">
        <v>184</v>
      </c>
      <c r="U208" t="s">
        <v>181</v>
      </c>
      <c r="V208" t="s">
        <v>182</v>
      </c>
      <c r="W208" t="s">
        <v>181</v>
      </c>
      <c r="X208" t="s">
        <v>181</v>
      </c>
      <c r="Y208" t="s">
        <v>183</v>
      </c>
      <c r="Z208" t="s">
        <v>184</v>
      </c>
      <c r="AA208" t="s">
        <v>181</v>
      </c>
      <c r="AB208" t="s">
        <v>181</v>
      </c>
      <c r="AC208">
        <v>0</v>
      </c>
      <c r="AD208" s="27">
        <v>43238</v>
      </c>
      <c r="AE208">
        <v>206</v>
      </c>
      <c r="AG208">
        <v>0</v>
      </c>
      <c r="AH208" s="27">
        <v>43238</v>
      </c>
      <c r="AI208" s="33">
        <v>206</v>
      </c>
      <c r="AK208" t="s">
        <v>323</v>
      </c>
      <c r="AL208" t="s">
        <v>184</v>
      </c>
      <c r="AM208" t="s">
        <v>181</v>
      </c>
      <c r="AN208" t="s">
        <v>184</v>
      </c>
      <c r="AO208" t="s">
        <v>184</v>
      </c>
      <c r="AP208" t="s">
        <v>181</v>
      </c>
      <c r="AQ208" t="s">
        <v>181</v>
      </c>
      <c r="AR208" t="s">
        <v>181</v>
      </c>
      <c r="AS208" t="s">
        <v>181</v>
      </c>
      <c r="AT208" t="s">
        <v>181</v>
      </c>
      <c r="AU208" t="s">
        <v>181</v>
      </c>
      <c r="AV208" t="s">
        <v>181</v>
      </c>
      <c r="AW208" s="27">
        <v>26030</v>
      </c>
      <c r="AX208" s="28">
        <v>46.547222222222224</v>
      </c>
      <c r="AY208" s="28" t="s">
        <v>185</v>
      </c>
      <c r="AZ208" s="28" t="s">
        <v>186</v>
      </c>
      <c r="BA208" t="s">
        <v>200</v>
      </c>
      <c r="BB208" s="28" t="s">
        <v>968</v>
      </c>
      <c r="BC208" s="28" t="s">
        <v>179</v>
      </c>
      <c r="BD208" s="28" t="s">
        <v>188</v>
      </c>
      <c r="BE208" s="28" t="s">
        <v>189</v>
      </c>
      <c r="BF208" t="s">
        <v>190</v>
      </c>
      <c r="BG208" s="28" t="s">
        <v>181</v>
      </c>
      <c r="BH208" s="28" t="s">
        <v>180</v>
      </c>
      <c r="BI208">
        <v>90</v>
      </c>
      <c r="BJ208">
        <v>170</v>
      </c>
      <c r="BK208" s="28">
        <f t="shared" si="79"/>
        <v>31.141868512110726</v>
      </c>
      <c r="BL208" s="29">
        <f t="shared" si="80"/>
        <v>2.0137004085140076</v>
      </c>
      <c r="BM208">
        <v>146</v>
      </c>
      <c r="BN208" s="29">
        <v>1.5</v>
      </c>
      <c r="BO208">
        <v>2</v>
      </c>
      <c r="BP208" t="s">
        <v>181</v>
      </c>
      <c r="BQ208">
        <v>0</v>
      </c>
      <c r="BR208" t="s">
        <v>181</v>
      </c>
      <c r="BS208" t="s">
        <v>981</v>
      </c>
      <c r="BT208">
        <v>0</v>
      </c>
      <c r="BU208">
        <v>2</v>
      </c>
      <c r="BV208" t="s">
        <v>192</v>
      </c>
      <c r="BW208">
        <v>5</v>
      </c>
      <c r="BX208">
        <v>0</v>
      </c>
      <c r="BY208" t="s">
        <v>982</v>
      </c>
      <c r="BZ208" t="s">
        <v>205</v>
      </c>
      <c r="CA208" t="s">
        <v>952</v>
      </c>
      <c r="CB208">
        <v>0</v>
      </c>
      <c r="CC208">
        <v>0</v>
      </c>
      <c r="CD208">
        <f t="shared" si="81"/>
        <v>652</v>
      </c>
      <c r="CE208">
        <f>SUM((IF(D208&lt;40.1,0,(IF(D208&gt;60,3,1)))),(IF(S208&lt;15.1,0,IF(15&lt;S208&lt;25.1,6,IF(25&lt;S208&lt;35.1,11,16)))),(IF(E208=1,0,5)),(IF(CQ208&lt;601,0,1)),(IF(AX208&lt;40.1,0,(IF(AX208&gt;60,2,1)))))</f>
        <v>2</v>
      </c>
      <c r="CF208">
        <f>(IF(AX208&gt;70,3,0))+(IF(10&lt;AX208&lt;20,-2,0))+(IF(BD208="Cerebrovascular",2,0))+(IF(BN208&gt;1.5,2,0))+(IF(CQ208&lt;360,-3,0))+(IF(D208&gt;70,4,0))+(IF(H208&gt;35,2,0))+(IF(E208=2,9,0))+(IF(E208=3,14,0))+(IF(T208="yes",2,0))+(IF(J208&lt;2,2,0))+(IF(U208="yes",3,0))+(IF(V208="hospital",3,0))+(IF(V208="ICU",6,0))+(IF(S208&gt;29,4,0))+(IF(W208="yes",9,0))+(IF(X208="yes",2,0))+(IF(AA208="yes",5,0))+(IF(AB208="yes",6,0))+(IF(Z208="yes",3,0))</f>
        <v>4</v>
      </c>
      <c r="CG208" s="29">
        <f>EXP((IF(39&lt;AX208&lt;50,0.154,0))+(IF(49&lt;AX208&lt;60,0.274,0))+(IF(59&lt;AX208&lt;70,0.424,0))+(IF(AX208&gt;69,0.501,0))+(IF(BD208="anoxia",0.079,0))+(IF(BD208="Cerebrovascular",0.145,0))+(IF(BD208="other",0.184,0))+(IF(BB208="African",0.176,0))+(IF(BB208="Other",0.126,0))+(IF(AY208="DCD",0.411,0))+(IF(AZ208="other",0.422,0))+(0.066*((170-BJ208)/10)+(IF(BE208="regional",0.105,0.244))+(0.01*(CQ208/60))))</f>
        <v>1.3404427904316814</v>
      </c>
      <c r="CH208">
        <v>55</v>
      </c>
      <c r="CI208">
        <v>15</v>
      </c>
      <c r="CJ208" t="s">
        <v>197</v>
      </c>
      <c r="CK208" t="s">
        <v>197</v>
      </c>
      <c r="CL208" t="s">
        <v>197</v>
      </c>
      <c r="CM208" t="s">
        <v>197</v>
      </c>
      <c r="CN208">
        <v>20</v>
      </c>
      <c r="CO208" t="s">
        <v>196</v>
      </c>
      <c r="CP208">
        <v>38</v>
      </c>
      <c r="CQ208" s="28">
        <v>258</v>
      </c>
      <c r="CR208">
        <f t="shared" si="82"/>
        <v>20</v>
      </c>
      <c r="CS208">
        <f t="shared" si="83"/>
        <v>75</v>
      </c>
      <c r="CT208">
        <f t="shared" si="74"/>
        <v>278</v>
      </c>
      <c r="CU208">
        <v>2500</v>
      </c>
      <c r="CV208">
        <v>4000</v>
      </c>
      <c r="CW208">
        <v>5000</v>
      </c>
      <c r="CX208">
        <v>1250</v>
      </c>
      <c r="CY208">
        <v>299</v>
      </c>
      <c r="CZ208" s="26">
        <v>1.05</v>
      </c>
      <c r="DA208" s="26">
        <v>29</v>
      </c>
      <c r="DB208" s="26">
        <v>87</v>
      </c>
      <c r="DC208" s="26">
        <v>85</v>
      </c>
      <c r="DD208" s="28">
        <f t="shared" si="84"/>
        <v>2.2988505747126453</v>
      </c>
      <c r="DF208" t="str">
        <f t="shared" si="85"/>
        <v>no</v>
      </c>
      <c r="DG208" t="s">
        <v>181</v>
      </c>
      <c r="DH208" t="s">
        <v>197</v>
      </c>
      <c r="DI208" t="s">
        <v>197</v>
      </c>
      <c r="DJ208" t="s">
        <v>197</v>
      </c>
      <c r="DK208" t="s">
        <v>197</v>
      </c>
      <c r="DL208" t="s">
        <v>197</v>
      </c>
      <c r="DM208" t="s">
        <v>197</v>
      </c>
      <c r="DN208" t="s">
        <v>197</v>
      </c>
      <c r="DO208">
        <v>1700</v>
      </c>
      <c r="DP208" s="29">
        <f>((DO208/1000)*100)/F208</f>
        <v>1.9540229885057472</v>
      </c>
      <c r="DQ208">
        <v>846</v>
      </c>
      <c r="DR208">
        <v>566</v>
      </c>
      <c r="DS208">
        <v>4.0999999999999996</v>
      </c>
      <c r="DT208">
        <v>1.1399999999999999</v>
      </c>
      <c r="DU208">
        <v>1.0900000000000001</v>
      </c>
      <c r="DV208">
        <v>1.0900000000000001</v>
      </c>
      <c r="DW208" t="str">
        <f t="shared" si="86"/>
        <v>no</v>
      </c>
      <c r="DX208" t="str">
        <f t="shared" si="92"/>
        <v>no</v>
      </c>
      <c r="DY208" t="str">
        <f>IF(OR(DV208&gt;M208*2.9, DV208 &gt; 3.9, FD208="yes"), "3", IF(DV208&gt;M208*1.9, "2", IF(OR(DV208&gt;M208*1.4, DV208&gt;(M208+0.2)), "1", "no")))</f>
        <v>1</v>
      </c>
      <c r="DZ208" t="s">
        <v>181</v>
      </c>
      <c r="EA208" t="s">
        <v>197</v>
      </c>
      <c r="EB208" t="s">
        <v>184</v>
      </c>
      <c r="EC208">
        <v>1000</v>
      </c>
      <c r="ED208" t="s">
        <v>198</v>
      </c>
      <c r="EE208" s="26" t="s">
        <v>197</v>
      </c>
      <c r="EF208" s="26" t="s">
        <v>197</v>
      </c>
      <c r="EG208" s="26" t="s">
        <v>197</v>
      </c>
      <c r="EH208" s="26" t="s">
        <v>197</v>
      </c>
      <c r="EI208" s="26" t="s">
        <v>197</v>
      </c>
      <c r="EJ208" s="26" t="s">
        <v>197</v>
      </c>
      <c r="EK208" s="26" t="s">
        <v>197</v>
      </c>
      <c r="EL208" s="26" t="s">
        <v>197</v>
      </c>
      <c r="EM208" s="26" t="s">
        <v>197</v>
      </c>
      <c r="EN208" s="26" t="s">
        <v>197</v>
      </c>
      <c r="EO208" s="26" t="s">
        <v>197</v>
      </c>
      <c r="EP208" s="26" t="s">
        <v>197</v>
      </c>
      <c r="EQ208" s="26" t="s">
        <v>197</v>
      </c>
      <c r="ER208" s="26" t="s">
        <v>197</v>
      </c>
      <c r="ES208" s="30" t="e">
        <f t="shared" si="75"/>
        <v>#DIV/0!</v>
      </c>
      <c r="ET208" s="30" t="e">
        <f t="shared" si="87"/>
        <v>#DIV/0!</v>
      </c>
      <c r="EU208" s="30" t="e">
        <f t="shared" si="88"/>
        <v>#DIV/0!</v>
      </c>
      <c r="EV208" s="30" t="s">
        <v>181</v>
      </c>
      <c r="EW208" t="s">
        <v>197</v>
      </c>
      <c r="EX208" t="s">
        <v>197</v>
      </c>
      <c r="EY208" s="38" t="s">
        <v>197</v>
      </c>
      <c r="EZ208" s="30" t="s">
        <v>181</v>
      </c>
      <c r="FA208" s="30" t="s">
        <v>181</v>
      </c>
      <c r="FB208" s="34">
        <v>2</v>
      </c>
      <c r="FC208" s="30" t="s">
        <v>184</v>
      </c>
      <c r="FD208" s="30" t="s">
        <v>181</v>
      </c>
      <c r="FE208" t="s">
        <v>181</v>
      </c>
      <c r="FF208">
        <v>3</v>
      </c>
      <c r="FG208" s="30" t="s">
        <v>181</v>
      </c>
      <c r="FH208" s="30" t="s">
        <v>197</v>
      </c>
      <c r="FI208" s="30" t="s">
        <v>197</v>
      </c>
      <c r="FJ208" s="30" t="s">
        <v>181</v>
      </c>
      <c r="FK208" s="30" t="s">
        <v>181</v>
      </c>
      <c r="FL208" s="30" t="s">
        <v>181</v>
      </c>
      <c r="FM208" s="30" t="s">
        <v>181</v>
      </c>
      <c r="FN208" s="30" t="s">
        <v>181</v>
      </c>
      <c r="FO208" s="30" t="s">
        <v>181</v>
      </c>
      <c r="FP208" s="30" t="s">
        <v>181</v>
      </c>
      <c r="FQ208" s="30" t="s">
        <v>181</v>
      </c>
      <c r="FR208">
        <v>8</v>
      </c>
      <c r="FS208" s="38" t="s">
        <v>199</v>
      </c>
      <c r="FT208" s="38" t="s">
        <v>181</v>
      </c>
      <c r="FU208">
        <f t="shared" si="89"/>
        <v>0</v>
      </c>
      <c r="FV208">
        <f t="shared" si="90"/>
        <v>0</v>
      </c>
    </row>
    <row r="209" spans="1:178" ht="15.5" x14ac:dyDescent="0.35">
      <c r="A209" s="48">
        <v>3032</v>
      </c>
      <c r="B209" t="s">
        <v>200</v>
      </c>
      <c r="C209" t="s">
        <v>201</v>
      </c>
      <c r="D209" s="28">
        <v>61.447222222222223</v>
      </c>
      <c r="E209" s="28">
        <v>1</v>
      </c>
      <c r="F209">
        <v>109</v>
      </c>
      <c r="G209">
        <v>186</v>
      </c>
      <c r="H209" s="28">
        <f t="shared" si="76"/>
        <v>31.506532547115274</v>
      </c>
      <c r="I209" s="29">
        <f t="shared" si="77"/>
        <v>2.3316828040893083</v>
      </c>
      <c r="J209" s="30">
        <v>3.6</v>
      </c>
      <c r="K209">
        <v>141</v>
      </c>
      <c r="L209" t="s">
        <v>180</v>
      </c>
      <c r="M209" s="29">
        <v>1.26</v>
      </c>
      <c r="N209" s="30">
        <v>0.8</v>
      </c>
      <c r="O209" s="29">
        <v>1.1599999999999999</v>
      </c>
      <c r="P209">
        <f t="shared" si="78"/>
        <v>1.26</v>
      </c>
      <c r="Q209">
        <f t="shared" si="78"/>
        <v>1</v>
      </c>
      <c r="R209">
        <f t="shared" si="78"/>
        <v>1.1599999999999999</v>
      </c>
      <c r="S209" s="31">
        <f t="shared" si="72"/>
        <v>10</v>
      </c>
      <c r="T209" t="s">
        <v>181</v>
      </c>
      <c r="U209" t="s">
        <v>181</v>
      </c>
      <c r="V209" t="s">
        <v>182</v>
      </c>
      <c r="W209" t="s">
        <v>181</v>
      </c>
      <c r="X209" t="s">
        <v>181</v>
      </c>
      <c r="Y209" t="s">
        <v>183</v>
      </c>
      <c r="Z209" t="s">
        <v>184</v>
      </c>
      <c r="AA209" t="s">
        <v>181</v>
      </c>
      <c r="AB209" t="s">
        <v>181</v>
      </c>
      <c r="AC209">
        <v>0</v>
      </c>
      <c r="AD209" s="27">
        <v>43222</v>
      </c>
      <c r="AE209">
        <v>190</v>
      </c>
      <c r="AG209">
        <v>0</v>
      </c>
      <c r="AH209" s="27">
        <v>43222</v>
      </c>
      <c r="AI209" s="33">
        <v>190</v>
      </c>
      <c r="AK209" t="s">
        <v>275</v>
      </c>
      <c r="AL209" t="s">
        <v>181</v>
      </c>
      <c r="AM209" t="s">
        <v>181</v>
      </c>
      <c r="AN209" t="s">
        <v>181</v>
      </c>
      <c r="AO209" t="s">
        <v>181</v>
      </c>
      <c r="AP209" t="s">
        <v>181</v>
      </c>
      <c r="AQ209" t="s">
        <v>181</v>
      </c>
      <c r="AR209" t="s">
        <v>181</v>
      </c>
      <c r="AS209" t="s">
        <v>181</v>
      </c>
      <c r="AT209" t="s">
        <v>184</v>
      </c>
      <c r="AU209" t="s">
        <v>181</v>
      </c>
      <c r="AV209" t="s">
        <v>181</v>
      </c>
      <c r="AW209" s="27">
        <v>19729</v>
      </c>
      <c r="AX209" s="28">
        <v>63.802777777777777</v>
      </c>
      <c r="AY209" s="28" t="s">
        <v>185</v>
      </c>
      <c r="AZ209" s="28" t="s">
        <v>186</v>
      </c>
      <c r="BA209" t="s">
        <v>200</v>
      </c>
      <c r="BB209" s="28" t="s">
        <v>968</v>
      </c>
      <c r="BC209">
        <v>0</v>
      </c>
      <c r="BD209" s="28" t="s">
        <v>188</v>
      </c>
      <c r="BE209" s="28" t="s">
        <v>189</v>
      </c>
      <c r="BF209" t="s">
        <v>190</v>
      </c>
      <c r="BG209" s="28" t="s">
        <v>181</v>
      </c>
      <c r="BH209" s="28" t="s">
        <v>180</v>
      </c>
      <c r="BI209">
        <v>100</v>
      </c>
      <c r="BJ209">
        <v>170</v>
      </c>
      <c r="BK209" s="28">
        <f t="shared" si="79"/>
        <v>34.602076124567475</v>
      </c>
      <c r="BL209" s="29">
        <f t="shared" si="80"/>
        <v>2.1059196243850327</v>
      </c>
      <c r="BM209">
        <v>158</v>
      </c>
      <c r="BN209" s="29">
        <v>1.21</v>
      </c>
      <c r="BO209">
        <v>8</v>
      </c>
      <c r="BP209" t="s">
        <v>181</v>
      </c>
      <c r="BQ209">
        <v>0</v>
      </c>
      <c r="BR209" t="s">
        <v>184</v>
      </c>
      <c r="BS209" t="s">
        <v>983</v>
      </c>
      <c r="BT209">
        <v>0</v>
      </c>
      <c r="BU209">
        <v>0</v>
      </c>
      <c r="BV209" t="s">
        <v>192</v>
      </c>
      <c r="BW209">
        <v>5</v>
      </c>
      <c r="BX209">
        <v>0</v>
      </c>
      <c r="BY209" t="s">
        <v>984</v>
      </c>
      <c r="BZ209" t="s">
        <v>181</v>
      </c>
      <c r="CA209" t="s">
        <v>205</v>
      </c>
      <c r="CB209">
        <v>0</v>
      </c>
      <c r="CC209">
        <v>0</v>
      </c>
      <c r="CD209">
        <f t="shared" si="81"/>
        <v>638</v>
      </c>
      <c r="CE209">
        <f>SUM((IF(D209&lt;40.1,0,(IF(D209&gt;60,3,1)))),(IF(S209&lt;15.1,0,IF(15&lt;S209&lt;25.1,6,IF(25&lt;S209&lt;35.1,11,16)))),(IF(E209=1,0,5)),(IF(CQ209&lt;601,0,1)),(IF(AX209&lt;40.1,0,(IF(AX209&gt;60,2,1)))))</f>
        <v>5</v>
      </c>
      <c r="CF209">
        <f>(IF(AX209&gt;70,3,0))+(IF(10&lt;AX209&lt;20,-2,0))+(IF(BD209="Cerebrovascular",2,0))+(IF(BN209&gt;1.5,2,0))+(IF(CQ209&lt;360,-3,0))+(IF(D209&gt;70,4,0))+(IF(H209&gt;35,2,0))+(IF(E209=2,9,0))+(IF(E209=3,14,0))+(IF(T209="yes",2,0))+(IF(J209&lt;2,2,0))+(IF(U209="yes",3,0))+(IF(V209="hospital",3,0))+(IF(V209="ICU",6,0))+(IF(S209&gt;29,4,0))+(IF(W209="yes",9,0))+(IF(X209="yes",2,0))+(IF(AA209="yes",5,0))+(IF(AB209="yes",6,0))+(IF(Z209="yes",3,0))</f>
        <v>2</v>
      </c>
      <c r="CG209" s="29">
        <f>EXP((IF(39&lt;AX209&lt;50,0.154,0))+(IF(49&lt;AX209&lt;60,0.274,0))+(IF(59&lt;AX209&lt;70,0.424,0))+(IF(AX209&gt;69,0.501,0))+(IF(BD209="anoxia",0.079,0))+(IF(BD209="Cerebrovascular",0.145,0))+(IF(BD209="other",0.184,0))+(IF(BB209="African",0.176,0))+(IF(BB209="Other",0.126,0))+(IF(AY209="DCD",0.411,0))+(IF(AZ209="other",0.422,0))+(0.066*((170-BJ209)/10)+(IF(BE209="regional",0.105,0.244))+(0.01*(CQ209/60))))</f>
        <v>1.3545915909420276</v>
      </c>
      <c r="CH209">
        <v>50</v>
      </c>
      <c r="CI209">
        <v>25</v>
      </c>
      <c r="CJ209" t="s">
        <v>197</v>
      </c>
      <c r="CK209" t="s">
        <v>197</v>
      </c>
      <c r="CL209" t="s">
        <v>197</v>
      </c>
      <c r="CM209" t="s">
        <v>197</v>
      </c>
      <c r="CN209">
        <v>26</v>
      </c>
      <c r="CO209" t="s">
        <v>196</v>
      </c>
      <c r="CP209">
        <v>26</v>
      </c>
      <c r="CQ209" s="28">
        <v>321</v>
      </c>
      <c r="CR209">
        <f t="shared" si="82"/>
        <v>26</v>
      </c>
      <c r="CS209">
        <f t="shared" si="83"/>
        <v>76</v>
      </c>
      <c r="CT209">
        <f t="shared" si="74"/>
        <v>347</v>
      </c>
      <c r="CU209">
        <v>2500</v>
      </c>
      <c r="CV209">
        <v>4800</v>
      </c>
      <c r="CW209">
        <v>3500</v>
      </c>
      <c r="CX209">
        <v>750</v>
      </c>
      <c r="CY209">
        <v>345</v>
      </c>
      <c r="CZ209" s="26">
        <v>0.9</v>
      </c>
      <c r="DA209" s="26">
        <v>29</v>
      </c>
      <c r="DB209" s="26">
        <v>71</v>
      </c>
      <c r="DC209" s="26">
        <v>70</v>
      </c>
      <c r="DD209" s="28">
        <f t="shared" si="84"/>
        <v>1.4084507042253591</v>
      </c>
      <c r="DF209" t="str">
        <f t="shared" si="85"/>
        <v>no</v>
      </c>
      <c r="DG209" t="s">
        <v>181</v>
      </c>
      <c r="DH209" t="s">
        <v>197</v>
      </c>
      <c r="DI209" t="s">
        <v>197</v>
      </c>
      <c r="DJ209" t="s">
        <v>197</v>
      </c>
      <c r="DK209" t="s">
        <v>197</v>
      </c>
      <c r="DL209" t="s">
        <v>197</v>
      </c>
      <c r="DM209" t="s">
        <v>197</v>
      </c>
      <c r="DN209" t="s">
        <v>197</v>
      </c>
      <c r="DO209">
        <v>2000</v>
      </c>
      <c r="DP209" s="29">
        <f>((DO209/1000)*100)/F209</f>
        <v>1.834862385321101</v>
      </c>
      <c r="DQ209">
        <v>1699</v>
      </c>
      <c r="DR209">
        <v>605</v>
      </c>
      <c r="DS209">
        <v>8.5</v>
      </c>
      <c r="DT209">
        <v>1.49</v>
      </c>
      <c r="DU209">
        <v>2.21</v>
      </c>
      <c r="DV209">
        <v>2.21</v>
      </c>
      <c r="DW209" t="str">
        <f t="shared" si="86"/>
        <v>no</v>
      </c>
      <c r="DX209" t="str">
        <f t="shared" si="92"/>
        <v>no</v>
      </c>
      <c r="DY209" t="str">
        <f>IF(OR(DV209&gt;M209*2.9, DV209 &gt; 3.9, FD209="yes"), "3", IF(DV209&gt;M209*1.9, "2", IF(OR(DV209&gt;M209*1.4, DV209&gt;(M209+0.2)), "1", "no")))</f>
        <v>1</v>
      </c>
      <c r="DZ209" t="s">
        <v>181</v>
      </c>
      <c r="EA209" t="s">
        <v>197</v>
      </c>
      <c r="EB209" t="s">
        <v>184</v>
      </c>
      <c r="EC209">
        <v>1000</v>
      </c>
      <c r="ED209" t="s">
        <v>198</v>
      </c>
      <c r="EE209" s="26" t="s">
        <v>197</v>
      </c>
      <c r="EF209" s="26" t="s">
        <v>197</v>
      </c>
      <c r="EG209" s="26" t="s">
        <v>197</v>
      </c>
      <c r="EH209" s="26" t="s">
        <v>197</v>
      </c>
      <c r="EI209" s="26" t="s">
        <v>197</v>
      </c>
      <c r="EJ209" s="26" t="s">
        <v>197</v>
      </c>
      <c r="EK209" s="26" t="s">
        <v>197</v>
      </c>
      <c r="EL209" s="26" t="s">
        <v>197</v>
      </c>
      <c r="EM209" s="26" t="s">
        <v>197</v>
      </c>
      <c r="EN209" s="26" t="s">
        <v>197</v>
      </c>
      <c r="EO209" s="26" t="s">
        <v>197</v>
      </c>
      <c r="EP209" s="26" t="s">
        <v>197</v>
      </c>
      <c r="EQ209" s="26" t="s">
        <v>197</v>
      </c>
      <c r="ER209" s="26" t="s">
        <v>197</v>
      </c>
      <c r="ES209" s="30" t="e">
        <f t="shared" si="75"/>
        <v>#DIV/0!</v>
      </c>
      <c r="ET209" s="30" t="e">
        <f t="shared" si="87"/>
        <v>#DIV/0!</v>
      </c>
      <c r="EU209" s="30" t="e">
        <f t="shared" si="88"/>
        <v>#DIV/0!</v>
      </c>
      <c r="EV209" s="30" t="s">
        <v>184</v>
      </c>
      <c r="EW209">
        <v>1</v>
      </c>
      <c r="EX209" t="s">
        <v>184</v>
      </c>
      <c r="EY209" s="38" t="s">
        <v>181</v>
      </c>
      <c r="EZ209" s="30" t="s">
        <v>181</v>
      </c>
      <c r="FA209" s="30" t="s">
        <v>181</v>
      </c>
      <c r="FB209" s="34">
        <v>2</v>
      </c>
      <c r="FC209" s="30" t="s">
        <v>181</v>
      </c>
      <c r="FD209" s="30" t="s">
        <v>181</v>
      </c>
      <c r="FE209" t="s">
        <v>181</v>
      </c>
      <c r="FF209">
        <v>5</v>
      </c>
      <c r="FG209" s="30" t="s">
        <v>181</v>
      </c>
      <c r="FH209" s="30" t="s">
        <v>197</v>
      </c>
      <c r="FI209" s="30" t="s">
        <v>197</v>
      </c>
      <c r="FJ209" s="30" t="s">
        <v>181</v>
      </c>
      <c r="FK209" s="30" t="s">
        <v>181</v>
      </c>
      <c r="FL209" s="30" t="s">
        <v>181</v>
      </c>
      <c r="FM209" s="30" t="s">
        <v>181</v>
      </c>
      <c r="FN209" s="30" t="s">
        <v>181</v>
      </c>
      <c r="FO209" s="30" t="s">
        <v>181</v>
      </c>
      <c r="FP209" s="30" t="s">
        <v>181</v>
      </c>
      <c r="FQ209" s="30" t="s">
        <v>181</v>
      </c>
      <c r="FR209">
        <v>17</v>
      </c>
      <c r="FS209" t="s">
        <v>985</v>
      </c>
      <c r="FT209" s="38" t="s">
        <v>181</v>
      </c>
      <c r="FU209">
        <f t="shared" si="89"/>
        <v>0</v>
      </c>
      <c r="FV209">
        <f t="shared" si="90"/>
        <v>0</v>
      </c>
    </row>
    <row r="210" spans="1:178" ht="15.5" x14ac:dyDescent="0.35">
      <c r="A210" s="48">
        <v>3033</v>
      </c>
      <c r="B210" t="s">
        <v>178</v>
      </c>
      <c r="C210" t="s">
        <v>179</v>
      </c>
      <c r="D210" s="28">
        <v>24.080555555555556</v>
      </c>
      <c r="E210" s="28">
        <v>1</v>
      </c>
      <c r="F210">
        <v>45</v>
      </c>
      <c r="G210">
        <v>152</v>
      </c>
      <c r="H210" s="28">
        <f t="shared" si="76"/>
        <v>19.477146814404431</v>
      </c>
      <c r="I210" s="29">
        <f t="shared" si="77"/>
        <v>1.3829874633016108</v>
      </c>
      <c r="J210" s="30">
        <v>4.4000000000000004</v>
      </c>
      <c r="K210">
        <v>140</v>
      </c>
      <c r="L210" t="s">
        <v>180</v>
      </c>
      <c r="M210" s="29">
        <v>0.6</v>
      </c>
      <c r="N210" s="30">
        <v>0.3</v>
      </c>
      <c r="O210" s="29">
        <v>1.04</v>
      </c>
      <c r="P210">
        <f t="shared" si="78"/>
        <v>1</v>
      </c>
      <c r="Q210">
        <f t="shared" si="78"/>
        <v>1</v>
      </c>
      <c r="R210">
        <f t="shared" si="78"/>
        <v>1.04</v>
      </c>
      <c r="S210" s="31">
        <f t="shared" si="72"/>
        <v>7</v>
      </c>
      <c r="T210" t="s">
        <v>184</v>
      </c>
      <c r="U210" t="s">
        <v>181</v>
      </c>
      <c r="V210" t="s">
        <v>182</v>
      </c>
      <c r="W210" t="s">
        <v>181</v>
      </c>
      <c r="X210" t="s">
        <v>181</v>
      </c>
      <c r="Y210" t="s">
        <v>183</v>
      </c>
      <c r="Z210" t="s">
        <v>181</v>
      </c>
      <c r="AA210" t="s">
        <v>181</v>
      </c>
      <c r="AB210" t="s">
        <v>181</v>
      </c>
      <c r="AC210">
        <v>0</v>
      </c>
      <c r="AD210" s="27">
        <v>43214</v>
      </c>
      <c r="AE210">
        <v>180</v>
      </c>
      <c r="AG210">
        <v>0</v>
      </c>
      <c r="AH210" s="27">
        <v>43214</v>
      </c>
      <c r="AI210" s="33">
        <v>180</v>
      </c>
      <c r="AK210" t="s">
        <v>956</v>
      </c>
      <c r="AL210" t="s">
        <v>181</v>
      </c>
      <c r="AM210" t="s">
        <v>181</v>
      </c>
      <c r="AN210" t="s">
        <v>181</v>
      </c>
      <c r="AO210" t="s">
        <v>181</v>
      </c>
      <c r="AP210" t="s">
        <v>181</v>
      </c>
      <c r="AQ210" t="s">
        <v>181</v>
      </c>
      <c r="AR210" t="s">
        <v>181</v>
      </c>
      <c r="AS210" t="s">
        <v>181</v>
      </c>
      <c r="AT210" t="s">
        <v>181</v>
      </c>
      <c r="AU210" t="s">
        <v>181</v>
      </c>
      <c r="AV210" t="s">
        <v>184</v>
      </c>
      <c r="AW210" s="27">
        <v>37890</v>
      </c>
      <c r="AX210" s="28">
        <v>14.083333333333334</v>
      </c>
      <c r="AY210" s="28" t="s">
        <v>185</v>
      </c>
      <c r="AZ210" s="28" t="s">
        <v>186</v>
      </c>
      <c r="BA210" t="s">
        <v>200</v>
      </c>
      <c r="BB210" s="28" t="s">
        <v>968</v>
      </c>
      <c r="BC210" s="28" t="s">
        <v>179</v>
      </c>
      <c r="BD210" s="28" t="s">
        <v>276</v>
      </c>
      <c r="BE210" s="28" t="s">
        <v>189</v>
      </c>
      <c r="BF210" t="s">
        <v>190</v>
      </c>
      <c r="BG210" s="28" t="s">
        <v>181</v>
      </c>
      <c r="BH210" s="28" t="s">
        <v>180</v>
      </c>
      <c r="BI210">
        <v>60</v>
      </c>
      <c r="BJ210">
        <v>165</v>
      </c>
      <c r="BK210" s="28">
        <f t="shared" si="79"/>
        <v>22.038567493112946</v>
      </c>
      <c r="BL210" s="29">
        <f t="shared" si="80"/>
        <v>1.6586565368409387</v>
      </c>
      <c r="BM210">
        <v>172</v>
      </c>
      <c r="BN210" s="29">
        <v>3.08</v>
      </c>
      <c r="BO210">
        <v>5</v>
      </c>
      <c r="BP210" t="s">
        <v>181</v>
      </c>
      <c r="BQ210">
        <v>0</v>
      </c>
      <c r="BR210" t="s">
        <v>181</v>
      </c>
      <c r="BS210" t="s">
        <v>181</v>
      </c>
      <c r="BT210">
        <v>0</v>
      </c>
      <c r="BU210">
        <v>70</v>
      </c>
      <c r="BV210" t="s">
        <v>203</v>
      </c>
      <c r="BW210">
        <v>5</v>
      </c>
      <c r="BX210">
        <v>0</v>
      </c>
      <c r="BY210" t="s">
        <v>986</v>
      </c>
      <c r="BZ210" t="s">
        <v>987</v>
      </c>
      <c r="CA210" t="s">
        <v>988</v>
      </c>
      <c r="CB210">
        <v>0</v>
      </c>
      <c r="CC210">
        <v>0</v>
      </c>
      <c r="CD210">
        <f t="shared" si="81"/>
        <v>99</v>
      </c>
      <c r="CE210">
        <f>SUM((IF(D210&lt;40.1,0,(IF(D210&gt;60,3,1)))),(IF(S210&lt;15.1,0,IF(15&lt;S210&lt;25.1,6,IF(25&lt;S210&lt;35.1,11,16)))),(IF(E210=1,0,5)),(IF(CQ210&lt;601,0,1)),(IF(AX210&lt;40.1,0,(IF(AX210&gt;60,2,1)))))</f>
        <v>0</v>
      </c>
      <c r="CF210">
        <f>(IF(AX210&gt;70,3,0))+(IF(10&lt;AX210&lt;20,-2,0))+(IF(BD210="Cerebrovascular",2,0))+(IF(BN210&gt;1.5,2,0))+(IF(CQ210&lt;360,-3,0))+(IF(D210&gt;70,4,0))+(IF(H210&gt;35,2,0))+(IF(E210=2,9,0))+(IF(E210=3,14,0))+(IF(T210="yes",2,0))+(IF(J210&lt;2,2,0))+(IF(U210="yes",3,0))+(IF(V210="hospital",3,0))+(IF(V210="ICU",6,0))+(IF(S210&gt;29,4,0))+(IF(W210="yes",9,0))+(IF(X210="yes",2,0))+(IF(AA210="yes",5,0))+(IF(AB210="yes",6,0))+(IF(Z210="yes",3,0))</f>
        <v>1</v>
      </c>
      <c r="CG210" s="29">
        <f>EXP((IF(39&lt;AX210&lt;50,0.154,0))+(IF(49&lt;AX210&lt;60,0.274,0))+(IF(59&lt;AX210&lt;70,0.424,0))+(IF(AX210&gt;69,0.501,0))+(IF(BD210="anoxia",0.079,0))+(IF(BD210="Cerebrovascular",0.145,0))+(IF(BD210="other",0.184,0))+(IF(BB210="African",0.176,0))+(IF(BB210="Other",0.126,0))+(IF(AY210="DCD",0.411,0))+(IF(AZ210="other",0.422,0))+(0.066*((170-BJ210)/10)+(IF(BE210="regional",0.105,0.244))+(0.01*(CQ210/60))))</f>
        <v>1.3056051720649522</v>
      </c>
      <c r="CH210">
        <v>48</v>
      </c>
      <c r="CI210">
        <v>14</v>
      </c>
      <c r="CJ210" t="s">
        <v>197</v>
      </c>
      <c r="CK210" t="s">
        <v>197</v>
      </c>
      <c r="CL210" t="s">
        <v>197</v>
      </c>
      <c r="CM210" t="s">
        <v>197</v>
      </c>
      <c r="CN210">
        <v>26</v>
      </c>
      <c r="CO210" t="s">
        <v>196</v>
      </c>
      <c r="CP210">
        <v>35</v>
      </c>
      <c r="CQ210" s="28">
        <v>298</v>
      </c>
      <c r="CR210">
        <f t="shared" si="82"/>
        <v>26</v>
      </c>
      <c r="CS210">
        <f t="shared" si="83"/>
        <v>74</v>
      </c>
      <c r="CT210">
        <f t="shared" si="74"/>
        <v>324</v>
      </c>
      <c r="CU210">
        <v>2250</v>
      </c>
      <c r="CV210">
        <v>2000</v>
      </c>
      <c r="CW210">
        <v>3000</v>
      </c>
      <c r="CX210">
        <v>2250</v>
      </c>
      <c r="CY210">
        <v>480</v>
      </c>
      <c r="CZ210" s="26">
        <v>2.1</v>
      </c>
      <c r="DA210" s="26">
        <v>16</v>
      </c>
      <c r="DB210" s="26">
        <v>82</v>
      </c>
      <c r="DC210" s="26">
        <v>77</v>
      </c>
      <c r="DD210" s="28">
        <f t="shared" si="84"/>
        <v>6.0975609756097526</v>
      </c>
      <c r="DF210" t="str">
        <f t="shared" si="85"/>
        <v>no</v>
      </c>
      <c r="DG210" t="s">
        <v>989</v>
      </c>
      <c r="DH210" t="s">
        <v>197</v>
      </c>
      <c r="DI210" t="s">
        <v>197</v>
      </c>
      <c r="DJ210" t="s">
        <v>197</v>
      </c>
      <c r="DK210" t="s">
        <v>197</v>
      </c>
      <c r="DL210" t="s">
        <v>197</v>
      </c>
      <c r="DM210" t="s">
        <v>197</v>
      </c>
      <c r="DN210" t="s">
        <v>197</v>
      </c>
      <c r="DO210">
        <v>1980</v>
      </c>
      <c r="DP210" s="29">
        <f>((DO210/1000)*100)/F210</f>
        <v>4.4000000000000004</v>
      </c>
      <c r="DQ210">
        <v>1211</v>
      </c>
      <c r="DR210">
        <v>558</v>
      </c>
      <c r="DS210">
        <v>0.7</v>
      </c>
      <c r="DT210">
        <v>1.28</v>
      </c>
      <c r="DU210">
        <v>0.91</v>
      </c>
      <c r="DV210">
        <v>0.91</v>
      </c>
      <c r="DW210" t="str">
        <f t="shared" si="86"/>
        <v>no</v>
      </c>
      <c r="DX210" t="str">
        <f t="shared" si="92"/>
        <v>no</v>
      </c>
      <c r="DY210" t="str">
        <f>IF(OR(DV210&gt;M210*2.9, DV210 &gt; 3.9, FD210="yes"), "3", IF(DV210&gt;M210*1.9, "2", IF(OR(DV210&gt;M210*1.4, DV210&gt;(M210+0.2)), "1", "no")))</f>
        <v>1</v>
      </c>
      <c r="DZ210" t="s">
        <v>181</v>
      </c>
      <c r="EA210" t="s">
        <v>197</v>
      </c>
      <c r="EB210" t="s">
        <v>184</v>
      </c>
      <c r="EC210">
        <v>1000</v>
      </c>
      <c r="ED210" t="s">
        <v>198</v>
      </c>
      <c r="EE210" s="26" t="s">
        <v>197</v>
      </c>
      <c r="EF210" s="26" t="s">
        <v>197</v>
      </c>
      <c r="EG210" s="26" t="s">
        <v>197</v>
      </c>
      <c r="EH210" s="26" t="s">
        <v>197</v>
      </c>
      <c r="EI210" s="26" t="s">
        <v>197</v>
      </c>
      <c r="EJ210" s="26" t="s">
        <v>197</v>
      </c>
      <c r="EK210" s="26" t="s">
        <v>197</v>
      </c>
      <c r="EL210" s="26" t="s">
        <v>197</v>
      </c>
      <c r="EM210" s="26" t="s">
        <v>197</v>
      </c>
      <c r="EN210" s="26" t="s">
        <v>197</v>
      </c>
      <c r="EO210" s="26" t="s">
        <v>197</v>
      </c>
      <c r="EP210" s="26" t="s">
        <v>197</v>
      </c>
      <c r="EQ210" s="26" t="s">
        <v>197</v>
      </c>
      <c r="ER210" s="26" t="s">
        <v>197</v>
      </c>
      <c r="ES210" s="30" t="e">
        <f t="shared" si="75"/>
        <v>#DIV/0!</v>
      </c>
      <c r="ET210" s="30" t="e">
        <f t="shared" si="87"/>
        <v>#DIV/0!</v>
      </c>
      <c r="EU210" s="30" t="e">
        <f t="shared" si="88"/>
        <v>#DIV/0!</v>
      </c>
      <c r="EV210" s="30" t="s">
        <v>181</v>
      </c>
      <c r="EW210" t="s">
        <v>197</v>
      </c>
      <c r="EX210" t="s">
        <v>197</v>
      </c>
      <c r="EY210" s="38" t="s">
        <v>197</v>
      </c>
      <c r="EZ210" s="30" t="s">
        <v>184</v>
      </c>
      <c r="FA210" s="30" t="s">
        <v>184</v>
      </c>
      <c r="FB210" s="34" t="s">
        <v>237</v>
      </c>
      <c r="FC210" s="30" t="s">
        <v>181</v>
      </c>
      <c r="FD210" s="30" t="s">
        <v>181</v>
      </c>
      <c r="FE210" t="s">
        <v>990</v>
      </c>
      <c r="FF210">
        <v>4</v>
      </c>
      <c r="FG210" s="30" t="s">
        <v>181</v>
      </c>
      <c r="FH210" s="30" t="s">
        <v>197</v>
      </c>
      <c r="FI210" s="30" t="s">
        <v>197</v>
      </c>
      <c r="FJ210" s="30" t="s">
        <v>181</v>
      </c>
      <c r="FK210" s="30" t="s">
        <v>181</v>
      </c>
      <c r="FL210" s="30" t="s">
        <v>181</v>
      </c>
      <c r="FM210" s="30" t="s">
        <v>181</v>
      </c>
      <c r="FN210" s="30" t="s">
        <v>181</v>
      </c>
      <c r="FO210" s="30" t="s">
        <v>181</v>
      </c>
      <c r="FP210" s="30" t="s">
        <v>181</v>
      </c>
      <c r="FQ210" s="30" t="s">
        <v>181</v>
      </c>
      <c r="FR210">
        <v>10</v>
      </c>
      <c r="FS210" s="38" t="s">
        <v>219</v>
      </c>
      <c r="FT210" s="38" t="s">
        <v>181</v>
      </c>
      <c r="FU210">
        <f t="shared" si="89"/>
        <v>0</v>
      </c>
      <c r="FV210">
        <f t="shared" si="90"/>
        <v>0</v>
      </c>
    </row>
    <row r="211" spans="1:178" ht="15.5" x14ac:dyDescent="0.35">
      <c r="A211" s="48">
        <v>3034</v>
      </c>
      <c r="B211" t="s">
        <v>200</v>
      </c>
      <c r="C211" t="s">
        <v>179</v>
      </c>
      <c r="D211" s="28">
        <v>65.088888888888889</v>
      </c>
      <c r="E211" s="28">
        <v>1</v>
      </c>
      <c r="F211">
        <v>79</v>
      </c>
      <c r="G211">
        <v>168</v>
      </c>
      <c r="H211" s="28">
        <f t="shared" si="76"/>
        <v>27.990362811791382</v>
      </c>
      <c r="I211" s="29">
        <f t="shared" si="77"/>
        <v>1.8888917367000793</v>
      </c>
      <c r="J211" s="30">
        <v>3.5</v>
      </c>
      <c r="K211">
        <v>138</v>
      </c>
      <c r="L211" t="s">
        <v>180</v>
      </c>
      <c r="M211" s="29">
        <v>0.95</v>
      </c>
      <c r="N211" s="30">
        <v>0.8</v>
      </c>
      <c r="O211" s="29">
        <v>1.21</v>
      </c>
      <c r="P211">
        <f t="shared" si="78"/>
        <v>1</v>
      </c>
      <c r="Q211">
        <f t="shared" si="78"/>
        <v>1</v>
      </c>
      <c r="R211">
        <f t="shared" si="78"/>
        <v>1.21</v>
      </c>
      <c r="S211" s="31">
        <f t="shared" si="72"/>
        <v>9</v>
      </c>
      <c r="T211" t="s">
        <v>181</v>
      </c>
      <c r="U211" t="s">
        <v>181</v>
      </c>
      <c r="V211" t="s">
        <v>182</v>
      </c>
      <c r="W211" t="s">
        <v>181</v>
      </c>
      <c r="X211" t="s">
        <v>181</v>
      </c>
      <c r="Y211" t="s">
        <v>183</v>
      </c>
      <c r="Z211" t="s">
        <v>181</v>
      </c>
      <c r="AA211" t="s">
        <v>181</v>
      </c>
      <c r="AB211" t="s">
        <v>181</v>
      </c>
      <c r="AC211">
        <v>0</v>
      </c>
      <c r="AD211" s="27">
        <v>43220</v>
      </c>
      <c r="AE211">
        <v>184</v>
      </c>
      <c r="AG211">
        <v>0</v>
      </c>
      <c r="AH211" s="27">
        <v>43220</v>
      </c>
      <c r="AI211" s="33">
        <v>184</v>
      </c>
      <c r="AK211" t="s">
        <v>253</v>
      </c>
      <c r="AL211" t="s">
        <v>184</v>
      </c>
      <c r="AM211" t="s">
        <v>181</v>
      </c>
      <c r="AN211" t="s">
        <v>181</v>
      </c>
      <c r="AO211" t="s">
        <v>181</v>
      </c>
      <c r="AP211" t="s">
        <v>184</v>
      </c>
      <c r="AQ211" t="s">
        <v>181</v>
      </c>
      <c r="AR211" t="s">
        <v>181</v>
      </c>
      <c r="AS211" t="s">
        <v>181</v>
      </c>
      <c r="AT211" t="s">
        <v>181</v>
      </c>
      <c r="AU211" t="s">
        <v>181</v>
      </c>
      <c r="AV211" t="s">
        <v>181</v>
      </c>
      <c r="AW211" s="27">
        <v>23900</v>
      </c>
      <c r="AX211" s="28">
        <v>52.391666666666666</v>
      </c>
      <c r="AY211" s="28" t="s">
        <v>185</v>
      </c>
      <c r="AZ211" s="28" t="s">
        <v>186</v>
      </c>
      <c r="BA211" t="s">
        <v>200</v>
      </c>
      <c r="BB211" s="28" t="s">
        <v>968</v>
      </c>
      <c r="BC211" s="28" t="s">
        <v>179</v>
      </c>
      <c r="BD211" s="28" t="s">
        <v>188</v>
      </c>
      <c r="BE211" s="28" t="s">
        <v>189</v>
      </c>
      <c r="BF211" t="s">
        <v>190</v>
      </c>
      <c r="BG211" s="28" t="s">
        <v>181</v>
      </c>
      <c r="BH211" s="28" t="s">
        <v>180</v>
      </c>
      <c r="BI211">
        <v>70</v>
      </c>
      <c r="BJ211">
        <v>175</v>
      </c>
      <c r="BK211" s="28">
        <f t="shared" si="79"/>
        <v>22.857142857142858</v>
      </c>
      <c r="BL211" s="29">
        <f t="shared" si="80"/>
        <v>1.8481430181213474</v>
      </c>
      <c r="BM211">
        <v>147</v>
      </c>
      <c r="BN211" s="29">
        <v>1.54</v>
      </c>
      <c r="BO211">
        <v>5</v>
      </c>
      <c r="BP211" t="s">
        <v>181</v>
      </c>
      <c r="BQ211">
        <v>0</v>
      </c>
      <c r="BR211" t="s">
        <v>184</v>
      </c>
      <c r="BS211" t="s">
        <v>191</v>
      </c>
      <c r="BT211">
        <v>0</v>
      </c>
      <c r="BU211">
        <v>20</v>
      </c>
      <c r="BV211" t="s">
        <v>203</v>
      </c>
      <c r="BW211">
        <v>10</v>
      </c>
      <c r="BX211">
        <v>0</v>
      </c>
      <c r="BY211" t="s">
        <v>991</v>
      </c>
      <c r="BZ211" t="s">
        <v>992</v>
      </c>
      <c r="CA211" t="s">
        <v>993</v>
      </c>
      <c r="CB211">
        <v>0</v>
      </c>
      <c r="CC211">
        <v>0</v>
      </c>
      <c r="CD211">
        <f t="shared" si="81"/>
        <v>472</v>
      </c>
      <c r="CE211">
        <f>SUM((IF(D211&lt;40.1,0,(IF(D211&gt;60,3,1)))),(IF(S211&lt;15.1,0,IF(15&lt;S211&lt;25.1,6,IF(25&lt;S211&lt;35.1,11,16)))),(IF(E211=1,0,5)),(IF(CQ211&lt;601,0,1)),(IF(AX211&lt;40.1,0,(IF(AX211&gt;60,2,1)))))</f>
        <v>4</v>
      </c>
      <c r="CF211">
        <f>(IF(AX211&gt;70,3,0))+(IF(10&lt;AX211&lt;20,-2,0))+(IF(BD211="Cerebrovascular",2,0))+(IF(BN211&gt;1.5,2,0))+(IF(CQ211&lt;360,-3,0))+(IF(D211&gt;70,4,0))+(IF(H211&gt;35,2,0))+(IF(E211=2,9,0))+(IF(E211=3,14,0))+(IF(T211="yes",2,0))+(IF(J211&lt;2,2,0))+(IF(U211="yes",3,0))+(IF(V211="hospital",3,0))+(IF(V211="ICU",6,0))+(IF(S211&gt;29,4,0))+(IF(W211="yes",9,0))+(IF(X211="yes",2,0))+(IF(AA211="yes",5,0))+(IF(AB211="yes",6,0))+(IF(Z211="yes",3,0))</f>
        <v>1</v>
      </c>
      <c r="CG211" s="29">
        <f>EXP((IF(39&lt;AX211&lt;50,0.154,0))+(IF(49&lt;AX211&lt;60,0.274,0))+(IF(59&lt;AX211&lt;70,0.424,0))+(IF(AX211&gt;69,0.501,0))+(IF(BD211="anoxia",0.079,0))+(IF(BD211="Cerebrovascular",0.145,0))+(IF(BD211="other",0.184,0))+(IF(BB211="African",0.176,0))+(IF(BB211="Other",0.126,0))+(IF(AY211="DCD",0.411,0))+(IF(AZ211="other",0.422,0))+(0.066*((170-BJ211)/10)+(IF(BE211="regional",0.105,0.244))+(0.01*(CQ211/60))))</f>
        <v>1.3154340229736514</v>
      </c>
      <c r="CH211">
        <v>47</v>
      </c>
      <c r="CI211">
        <v>10</v>
      </c>
      <c r="CJ211" t="s">
        <v>197</v>
      </c>
      <c r="CK211" t="s">
        <v>197</v>
      </c>
      <c r="CL211" t="s">
        <v>197</v>
      </c>
      <c r="CM211" t="s">
        <v>197</v>
      </c>
      <c r="CN211">
        <v>21</v>
      </c>
      <c r="CO211" t="s">
        <v>196</v>
      </c>
      <c r="CP211">
        <v>21</v>
      </c>
      <c r="CQ211" s="28">
        <v>343</v>
      </c>
      <c r="CR211">
        <f t="shared" si="82"/>
        <v>21</v>
      </c>
      <c r="CS211">
        <f t="shared" si="83"/>
        <v>68</v>
      </c>
      <c r="CT211">
        <f t="shared" si="74"/>
        <v>364</v>
      </c>
      <c r="CU211">
        <v>0</v>
      </c>
      <c r="CV211">
        <v>0</v>
      </c>
      <c r="CW211">
        <v>7500</v>
      </c>
      <c r="CX211">
        <v>1500</v>
      </c>
      <c r="CY211">
        <v>263</v>
      </c>
      <c r="CZ211" s="26">
        <v>2.2000000000000002</v>
      </c>
      <c r="DA211" s="26">
        <v>11</v>
      </c>
      <c r="DB211" s="26">
        <v>80</v>
      </c>
      <c r="DC211" s="26">
        <v>62</v>
      </c>
      <c r="DD211" s="28">
        <f t="shared" si="84"/>
        <v>22.5</v>
      </c>
      <c r="DF211" t="str">
        <f t="shared" si="85"/>
        <v>no</v>
      </c>
      <c r="DG211" t="s">
        <v>181</v>
      </c>
      <c r="DH211" t="s">
        <v>197</v>
      </c>
      <c r="DI211" t="s">
        <v>197</v>
      </c>
      <c r="DJ211" t="s">
        <v>197</v>
      </c>
      <c r="DK211" t="s">
        <v>197</v>
      </c>
      <c r="DL211" t="s">
        <v>197</v>
      </c>
      <c r="DM211" t="s">
        <v>197</v>
      </c>
      <c r="DN211" t="s">
        <v>197</v>
      </c>
      <c r="DO211">
        <v>2610</v>
      </c>
      <c r="DP211" s="29">
        <f>((DO211/1000)*100)/F211</f>
        <v>3.3037974683544302</v>
      </c>
      <c r="DQ211">
        <v>576</v>
      </c>
      <c r="DR211">
        <v>290</v>
      </c>
      <c r="DS211">
        <v>6.3</v>
      </c>
      <c r="DT211">
        <v>1.1000000000000001</v>
      </c>
      <c r="DU211">
        <v>0.92</v>
      </c>
      <c r="DV211">
        <v>1.07</v>
      </c>
      <c r="DW211" t="str">
        <f t="shared" si="86"/>
        <v>no</v>
      </c>
      <c r="DX211" t="str">
        <f t="shared" si="92"/>
        <v>no</v>
      </c>
      <c r="DY211" t="str">
        <f>IF(OR(DV211&gt;M211*2.9, DV211 &gt; 3.9, FD211="yes"), "3", IF(DV211&gt;M211*1.9, "2", IF(OR(DV211&gt;M211*1.4, DV211&gt;(M211+0.2)), "1", "no")))</f>
        <v>no</v>
      </c>
      <c r="DZ211" t="s">
        <v>181</v>
      </c>
      <c r="EA211" t="s">
        <v>197</v>
      </c>
      <c r="EB211" t="s">
        <v>184</v>
      </c>
      <c r="EC211">
        <v>1000</v>
      </c>
      <c r="ED211" t="s">
        <v>198</v>
      </c>
      <c r="EE211" s="26" t="s">
        <v>197</v>
      </c>
      <c r="EF211" s="26" t="s">
        <v>197</v>
      </c>
      <c r="EG211" s="26" t="s">
        <v>197</v>
      </c>
      <c r="EH211" s="26" t="s">
        <v>197</v>
      </c>
      <c r="EI211" s="26" t="s">
        <v>197</v>
      </c>
      <c r="EJ211" s="26" t="s">
        <v>197</v>
      </c>
      <c r="EK211" s="26" t="s">
        <v>197</v>
      </c>
      <c r="EL211" s="26" t="s">
        <v>197</v>
      </c>
      <c r="EM211" s="26" t="s">
        <v>197</v>
      </c>
      <c r="EN211" s="26" t="s">
        <v>197</v>
      </c>
      <c r="EO211" s="26" t="s">
        <v>197</v>
      </c>
      <c r="EP211" s="26" t="s">
        <v>197</v>
      </c>
      <c r="EQ211" s="26" t="s">
        <v>197</v>
      </c>
      <c r="ER211" s="26" t="s">
        <v>197</v>
      </c>
      <c r="ES211" s="30" t="e">
        <f t="shared" si="75"/>
        <v>#DIV/0!</v>
      </c>
      <c r="ET211" s="30" t="e">
        <f t="shared" si="87"/>
        <v>#DIV/0!</v>
      </c>
      <c r="EU211" s="30" t="e">
        <f t="shared" si="88"/>
        <v>#DIV/0!</v>
      </c>
      <c r="EV211" s="30" t="s">
        <v>181</v>
      </c>
      <c r="EW211" t="s">
        <v>197</v>
      </c>
      <c r="EX211" t="s">
        <v>197</v>
      </c>
      <c r="EY211" s="38" t="s">
        <v>197</v>
      </c>
      <c r="EZ211" s="30" t="s">
        <v>181</v>
      </c>
      <c r="FA211" s="30" t="s">
        <v>181</v>
      </c>
      <c r="FB211" s="34">
        <v>2</v>
      </c>
      <c r="FC211" s="30" t="s">
        <v>184</v>
      </c>
      <c r="FD211" s="30" t="s">
        <v>181</v>
      </c>
      <c r="FE211" t="s">
        <v>181</v>
      </c>
      <c r="FF211">
        <v>5</v>
      </c>
      <c r="FG211" s="30" t="s">
        <v>181</v>
      </c>
      <c r="FH211" s="30" t="s">
        <v>197</v>
      </c>
      <c r="FI211" s="30" t="s">
        <v>197</v>
      </c>
      <c r="FJ211" s="30" t="s">
        <v>181</v>
      </c>
      <c r="FK211" s="30" t="s">
        <v>181</v>
      </c>
      <c r="FL211" s="30" t="s">
        <v>181</v>
      </c>
      <c r="FM211" s="30" t="s">
        <v>181</v>
      </c>
      <c r="FN211" s="30" t="s">
        <v>181</v>
      </c>
      <c r="FO211" s="30" t="s">
        <v>181</v>
      </c>
      <c r="FP211" s="30" t="s">
        <v>181</v>
      </c>
      <c r="FQ211" s="30" t="s">
        <v>181</v>
      </c>
      <c r="FR211">
        <v>20</v>
      </c>
      <c r="FS211" t="s">
        <v>994</v>
      </c>
      <c r="FT211" s="38" t="s">
        <v>181</v>
      </c>
      <c r="FU211">
        <f t="shared" si="89"/>
        <v>0</v>
      </c>
      <c r="FV211">
        <f t="shared" si="90"/>
        <v>0</v>
      </c>
    </row>
    <row r="212" spans="1:178" ht="15.5" x14ac:dyDescent="0.35">
      <c r="A212" s="48">
        <v>3035</v>
      </c>
      <c r="B212" t="s">
        <v>200</v>
      </c>
      <c r="C212" t="s">
        <v>179</v>
      </c>
      <c r="D212" s="28">
        <v>58.95</v>
      </c>
      <c r="E212" s="28">
        <v>1</v>
      </c>
      <c r="F212">
        <v>80</v>
      </c>
      <c r="G212">
        <v>160</v>
      </c>
      <c r="H212" s="28">
        <f t="shared" si="76"/>
        <v>31.25</v>
      </c>
      <c r="I212" s="29">
        <f t="shared" si="77"/>
        <v>1.8330172650003764</v>
      </c>
      <c r="J212" s="30">
        <v>3.5</v>
      </c>
      <c r="K212">
        <v>143</v>
      </c>
      <c r="L212" t="s">
        <v>180</v>
      </c>
      <c r="M212" s="29">
        <v>0.68</v>
      </c>
      <c r="N212" s="30">
        <v>0.7</v>
      </c>
      <c r="O212" s="29">
        <v>1.48</v>
      </c>
      <c r="P212">
        <f t="shared" si="78"/>
        <v>1</v>
      </c>
      <c r="Q212">
        <f t="shared" si="78"/>
        <v>1</v>
      </c>
      <c r="R212">
        <f t="shared" si="78"/>
        <v>1.48</v>
      </c>
      <c r="S212" s="31">
        <f t="shared" si="72"/>
        <v>11</v>
      </c>
      <c r="T212" t="s">
        <v>184</v>
      </c>
      <c r="U212" t="s">
        <v>181</v>
      </c>
      <c r="V212" t="s">
        <v>182</v>
      </c>
      <c r="W212" t="s">
        <v>181</v>
      </c>
      <c r="X212" t="s">
        <v>181</v>
      </c>
      <c r="Y212" t="s">
        <v>183</v>
      </c>
      <c r="Z212" t="s">
        <v>181</v>
      </c>
      <c r="AA212" t="s">
        <v>181</v>
      </c>
      <c r="AB212" t="s">
        <v>181</v>
      </c>
      <c r="AC212">
        <v>0</v>
      </c>
      <c r="AD212" s="27">
        <v>43222</v>
      </c>
      <c r="AE212">
        <v>185</v>
      </c>
      <c r="AG212">
        <v>0</v>
      </c>
      <c r="AH212" s="27">
        <v>43222</v>
      </c>
      <c r="AI212" s="33">
        <v>185</v>
      </c>
      <c r="AK212" t="s">
        <v>995</v>
      </c>
      <c r="AL212" t="s">
        <v>184</v>
      </c>
      <c r="AM212" t="s">
        <v>181</v>
      </c>
      <c r="AN212" t="s">
        <v>184</v>
      </c>
      <c r="AO212" t="s">
        <v>184</v>
      </c>
      <c r="AP212" t="s">
        <v>184</v>
      </c>
      <c r="AQ212" t="s">
        <v>181</v>
      </c>
      <c r="AR212" t="s">
        <v>181</v>
      </c>
      <c r="AS212" t="s">
        <v>181</v>
      </c>
      <c r="AT212" t="s">
        <v>184</v>
      </c>
      <c r="AU212" t="s">
        <v>181</v>
      </c>
      <c r="AV212" t="s">
        <v>181</v>
      </c>
      <c r="AW212" s="27">
        <v>14282</v>
      </c>
      <c r="AX212" s="28">
        <v>78.730555555555554</v>
      </c>
      <c r="AY212" s="28" t="s">
        <v>185</v>
      </c>
      <c r="AZ212" s="28" t="s">
        <v>186</v>
      </c>
      <c r="BA212" t="s">
        <v>200</v>
      </c>
      <c r="BB212" s="28" t="s">
        <v>968</v>
      </c>
      <c r="BC212" s="28" t="s">
        <v>179</v>
      </c>
      <c r="BD212" s="28" t="s">
        <v>188</v>
      </c>
      <c r="BE212" s="28" t="s">
        <v>189</v>
      </c>
      <c r="BF212" s="28" t="s">
        <v>180</v>
      </c>
      <c r="BG212" s="28" t="s">
        <v>181</v>
      </c>
      <c r="BH212" s="28" t="s">
        <v>180</v>
      </c>
      <c r="BI212">
        <v>70</v>
      </c>
      <c r="BJ212">
        <v>170</v>
      </c>
      <c r="BK212" s="28">
        <f t="shared" si="79"/>
        <v>24.221453287197232</v>
      </c>
      <c r="BL212" s="29">
        <f t="shared" si="80"/>
        <v>1.8097078017532484</v>
      </c>
      <c r="BM212">
        <v>140</v>
      </c>
      <c r="BN212" s="29">
        <v>0.79</v>
      </c>
      <c r="BO212">
        <v>4</v>
      </c>
      <c r="BP212" t="s">
        <v>197</v>
      </c>
      <c r="BQ212" t="s">
        <v>197</v>
      </c>
      <c r="BR212" t="s">
        <v>184</v>
      </c>
      <c r="BS212" t="s">
        <v>191</v>
      </c>
      <c r="BT212">
        <v>0</v>
      </c>
      <c r="BU212">
        <v>8</v>
      </c>
      <c r="BV212" t="s">
        <v>192</v>
      </c>
      <c r="BW212">
        <v>10</v>
      </c>
      <c r="BX212">
        <v>0</v>
      </c>
      <c r="BY212" t="s">
        <v>996</v>
      </c>
      <c r="BZ212" t="s">
        <v>973</v>
      </c>
      <c r="CA212" t="s">
        <v>205</v>
      </c>
      <c r="CB212">
        <v>0</v>
      </c>
      <c r="CC212">
        <v>0</v>
      </c>
      <c r="CD212">
        <f t="shared" si="81"/>
        <v>866</v>
      </c>
      <c r="CE212">
        <f>SUM((IF(D212&lt;40.1,0,(IF(D212&gt;60,3,1)))),(IF(S212&lt;15.1,0,IF(15&lt;S212&lt;25.1,6,IF(25&lt;S212&lt;35.1,11,16)))),(IF(E212=1,0,5)),(IF(CQ212&lt;601,0,1)),(IF(AX212&lt;40.1,0,(IF(AX212&gt;60,2,1)))))</f>
        <v>3</v>
      </c>
      <c r="CF212">
        <f>(IF(AX212&gt;70,3,0))+(IF(10&lt;AX212&lt;20,-2,0))+(IF(BD212="Cerebrovascular",2,0))+(IF(BN212&gt;1.5,2,0))+(IF(CQ212&lt;360,-3,0))+(IF(D212&gt;70,4,0))+(IF(H212&gt;35,2,0))+(IF(E212=2,9,0))+(IF(E212=3,14,0))+(IF(T212="yes",2,0))+(IF(J212&lt;2,2,0))+(IF(U212="yes",3,0))+(IF(V212="hospital",3,0))+(IF(V212="ICU",6,0))+(IF(S212&gt;29,4,0))+(IF(W212="yes",9,0))+(IF(X212="yes",2,0))+(IF(AA212="yes",5,0))+(IF(AB212="yes",6,0))+(IF(Z212="yes",3,0))</f>
        <v>4</v>
      </c>
      <c r="CG212" s="29">
        <f>EXP((IF(39&lt;AX212&lt;50,0.154,0))+(IF(49&lt;AX212&lt;60,0.274,0))+(IF(59&lt;AX212&lt;70,0.424,0))+(IF(AX212&gt;69,0.501,0))+(IF(BD212="anoxia",0.079,0))+(IF(BD212="Cerebrovascular",0.145,0))+(IF(BD212="other",0.184,0))+(IF(BB212="African",0.176,0))+(IF(BB212="Other",0.126,0))+(IF(AY212="DCD",0.411,0))+(IF(AZ212="other",0.422,0))+(0.066*((170-BJ212)/10)+(IF(BE212="regional",0.105,0.244))+(0.01*(CQ212/60))))</f>
        <v>2.2348333614860132</v>
      </c>
      <c r="CH212">
        <v>54</v>
      </c>
      <c r="CI212">
        <v>14</v>
      </c>
      <c r="CJ212" t="s">
        <v>197</v>
      </c>
      <c r="CK212" t="s">
        <v>197</v>
      </c>
      <c r="CL212" t="s">
        <v>197</v>
      </c>
      <c r="CM212" t="s">
        <v>197</v>
      </c>
      <c r="CN212">
        <v>20</v>
      </c>
      <c r="CO212" t="s">
        <v>196</v>
      </c>
      <c r="CP212">
        <v>20</v>
      </c>
      <c r="CQ212" s="28">
        <v>319</v>
      </c>
      <c r="CR212">
        <f t="shared" si="82"/>
        <v>20</v>
      </c>
      <c r="CS212">
        <f t="shared" si="83"/>
        <v>74</v>
      </c>
      <c r="CT212">
        <f t="shared" si="74"/>
        <v>339</v>
      </c>
      <c r="CU212">
        <v>3000</v>
      </c>
      <c r="CV212">
        <v>2000</v>
      </c>
      <c r="CW212">
        <v>8500</v>
      </c>
      <c r="CX212">
        <v>1250</v>
      </c>
      <c r="CY212">
        <v>236</v>
      </c>
      <c r="CZ212" s="26">
        <v>0.9</v>
      </c>
      <c r="DA212" s="26">
        <v>12</v>
      </c>
      <c r="DB212" s="26">
        <v>73</v>
      </c>
      <c r="DC212" s="26">
        <v>73</v>
      </c>
      <c r="DD212" s="28">
        <f t="shared" si="84"/>
        <v>0</v>
      </c>
      <c r="DF212" t="str">
        <f t="shared" si="85"/>
        <v>no</v>
      </c>
      <c r="DG212" t="s">
        <v>181</v>
      </c>
      <c r="DH212" t="s">
        <v>197</v>
      </c>
      <c r="DI212" t="s">
        <v>197</v>
      </c>
      <c r="DJ212" t="s">
        <v>197</v>
      </c>
      <c r="DK212" t="s">
        <v>197</v>
      </c>
      <c r="DL212" t="s">
        <v>197</v>
      </c>
      <c r="DM212" t="s">
        <v>197</v>
      </c>
      <c r="DN212" t="s">
        <v>197</v>
      </c>
      <c r="DO212">
        <v>1330</v>
      </c>
      <c r="DP212" s="29">
        <f>((DO212/1000)*100)/F212</f>
        <v>1.6625000000000001</v>
      </c>
      <c r="DQ212">
        <v>597</v>
      </c>
      <c r="DR212">
        <v>480</v>
      </c>
      <c r="DS212">
        <v>0.7</v>
      </c>
      <c r="DT212">
        <v>1.1200000000000001</v>
      </c>
      <c r="DU212">
        <v>0.89</v>
      </c>
      <c r="DV212">
        <v>0.89</v>
      </c>
      <c r="DW212" t="str">
        <f t="shared" si="86"/>
        <v>no</v>
      </c>
      <c r="DX212" t="str">
        <f t="shared" si="92"/>
        <v>no</v>
      </c>
      <c r="DY212" t="str">
        <f>IF(OR(DV212&gt;M212*2.9, DV212 &gt; 3.9, FD212="yes"), "3", IF(DV212&gt;M212*1.9, "2", IF(OR(DV212&gt;M212*1.4, DV212&gt;(M212+0.2)), "1", "no")))</f>
        <v>1</v>
      </c>
      <c r="DZ212" t="s">
        <v>181</v>
      </c>
      <c r="EA212" t="s">
        <v>197</v>
      </c>
      <c r="EB212" t="s">
        <v>184</v>
      </c>
      <c r="EC212">
        <v>1000</v>
      </c>
      <c r="ED212" t="s">
        <v>198</v>
      </c>
      <c r="EE212" s="26" t="s">
        <v>197</v>
      </c>
      <c r="EF212" s="26" t="s">
        <v>197</v>
      </c>
      <c r="EG212" s="26" t="s">
        <v>197</v>
      </c>
      <c r="EH212" s="26" t="s">
        <v>197</v>
      </c>
      <c r="EI212" s="26" t="s">
        <v>197</v>
      </c>
      <c r="EJ212" s="26" t="s">
        <v>197</v>
      </c>
      <c r="EK212" s="26" t="s">
        <v>197</v>
      </c>
      <c r="EL212" s="26" t="s">
        <v>197</v>
      </c>
      <c r="EM212" s="26" t="s">
        <v>197</v>
      </c>
      <c r="EN212" s="26" t="s">
        <v>197</v>
      </c>
      <c r="EO212" s="26" t="s">
        <v>197</v>
      </c>
      <c r="EP212" s="26" t="s">
        <v>197</v>
      </c>
      <c r="EQ212" s="26" t="s">
        <v>197</v>
      </c>
      <c r="ER212" s="26" t="s">
        <v>197</v>
      </c>
      <c r="ES212" s="30" t="e">
        <f t="shared" si="75"/>
        <v>#DIV/0!</v>
      </c>
      <c r="ET212" s="30" t="e">
        <f t="shared" si="87"/>
        <v>#DIV/0!</v>
      </c>
      <c r="EU212" s="30" t="e">
        <f t="shared" si="88"/>
        <v>#DIV/0!</v>
      </c>
      <c r="EV212" s="30" t="s">
        <v>181</v>
      </c>
      <c r="EW212" t="s">
        <v>197</v>
      </c>
      <c r="EX212" t="s">
        <v>197</v>
      </c>
      <c r="EY212" s="38" t="s">
        <v>197</v>
      </c>
      <c r="EZ212" s="30" t="s">
        <v>181</v>
      </c>
      <c r="FA212" s="30" t="s">
        <v>181</v>
      </c>
      <c r="FB212" s="34">
        <v>2</v>
      </c>
      <c r="FC212" s="30" t="s">
        <v>181</v>
      </c>
      <c r="FD212" s="30" t="s">
        <v>181</v>
      </c>
      <c r="FE212" t="s">
        <v>181</v>
      </c>
      <c r="FF212">
        <v>2</v>
      </c>
      <c r="FG212" s="30" t="s">
        <v>181</v>
      </c>
      <c r="FH212" s="30" t="s">
        <v>197</v>
      </c>
      <c r="FI212" s="30" t="s">
        <v>197</v>
      </c>
      <c r="FJ212" s="30" t="s">
        <v>181</v>
      </c>
      <c r="FK212" s="30" t="s">
        <v>181</v>
      </c>
      <c r="FL212" s="30" t="s">
        <v>181</v>
      </c>
      <c r="FM212" s="30" t="s">
        <v>181</v>
      </c>
      <c r="FN212" s="30" t="s">
        <v>181</v>
      </c>
      <c r="FO212" s="30" t="s">
        <v>181</v>
      </c>
      <c r="FP212" s="30" t="s">
        <v>181</v>
      </c>
      <c r="FQ212" s="30" t="s">
        <v>181</v>
      </c>
      <c r="FR212">
        <v>7</v>
      </c>
      <c r="FS212" s="38" t="s">
        <v>199</v>
      </c>
      <c r="FT212" s="38" t="s">
        <v>181</v>
      </c>
      <c r="FU212">
        <f t="shared" si="89"/>
        <v>0</v>
      </c>
      <c r="FV212">
        <f t="shared" si="90"/>
        <v>0</v>
      </c>
    </row>
    <row r="213" spans="1:178" ht="15.5" x14ac:dyDescent="0.35">
      <c r="A213" s="48">
        <v>3036</v>
      </c>
      <c r="B213" t="s">
        <v>178</v>
      </c>
      <c r="C213" t="s">
        <v>201</v>
      </c>
      <c r="D213" s="28">
        <v>60.81111111111111</v>
      </c>
      <c r="E213" s="28">
        <v>1</v>
      </c>
      <c r="F213">
        <v>60</v>
      </c>
      <c r="G213">
        <v>157</v>
      </c>
      <c r="H213" s="28">
        <f t="shared" si="76"/>
        <v>24.341758286340216</v>
      </c>
      <c r="I213" s="29">
        <f t="shared" si="77"/>
        <v>1.5999553135743418</v>
      </c>
      <c r="J213" s="30">
        <v>3.5</v>
      </c>
      <c r="K213">
        <v>136</v>
      </c>
      <c r="L213" t="s">
        <v>180</v>
      </c>
      <c r="M213" s="29">
        <v>0.5</v>
      </c>
      <c r="N213" s="30">
        <v>9.8000000000000007</v>
      </c>
      <c r="O213" s="29">
        <v>1.46</v>
      </c>
      <c r="P213">
        <f t="shared" si="78"/>
        <v>1</v>
      </c>
      <c r="Q213">
        <f t="shared" si="78"/>
        <v>9.8000000000000007</v>
      </c>
      <c r="R213">
        <f t="shared" si="78"/>
        <v>1.46</v>
      </c>
      <c r="S213" s="31">
        <f t="shared" si="72"/>
        <v>19</v>
      </c>
      <c r="T213" t="s">
        <v>181</v>
      </c>
      <c r="U213" t="s">
        <v>181</v>
      </c>
      <c r="V213" t="s">
        <v>182</v>
      </c>
      <c r="W213" t="s">
        <v>181</v>
      </c>
      <c r="X213" t="s">
        <v>181</v>
      </c>
      <c r="Y213" t="s">
        <v>183</v>
      </c>
      <c r="Z213" t="s">
        <v>181</v>
      </c>
      <c r="AA213" t="s">
        <v>181</v>
      </c>
      <c r="AB213" t="s">
        <v>181</v>
      </c>
      <c r="AC213">
        <v>0</v>
      </c>
      <c r="AD213" s="27">
        <v>43255</v>
      </c>
      <c r="AE213">
        <v>218</v>
      </c>
      <c r="AG213">
        <v>0</v>
      </c>
      <c r="AH213" s="27">
        <v>43255</v>
      </c>
      <c r="AI213" s="33">
        <v>218</v>
      </c>
      <c r="AK213" t="s">
        <v>267</v>
      </c>
      <c r="AL213" t="s">
        <v>181</v>
      </c>
      <c r="AM213" t="s">
        <v>181</v>
      </c>
      <c r="AN213" t="s">
        <v>181</v>
      </c>
      <c r="AO213" t="s">
        <v>181</v>
      </c>
      <c r="AP213" t="s">
        <v>181</v>
      </c>
      <c r="AQ213" t="s">
        <v>181</v>
      </c>
      <c r="AR213" t="s">
        <v>181</v>
      </c>
      <c r="AS213" t="s">
        <v>181</v>
      </c>
      <c r="AT213" t="s">
        <v>181</v>
      </c>
      <c r="AU213" t="s">
        <v>184</v>
      </c>
      <c r="AV213" t="s">
        <v>181</v>
      </c>
      <c r="AW213" s="27">
        <v>21488</v>
      </c>
      <c r="AX213" s="28">
        <v>58.99722222222222</v>
      </c>
      <c r="AY213" s="28" t="s">
        <v>185</v>
      </c>
      <c r="AZ213" s="28" t="s">
        <v>186</v>
      </c>
      <c r="BA213" t="s">
        <v>178</v>
      </c>
      <c r="BB213" s="28" t="s">
        <v>997</v>
      </c>
      <c r="BC213" s="28" t="s">
        <v>179</v>
      </c>
      <c r="BD213" s="28" t="s">
        <v>188</v>
      </c>
      <c r="BE213" s="28" t="s">
        <v>189</v>
      </c>
      <c r="BF213" t="s">
        <v>190</v>
      </c>
      <c r="BG213" s="28" t="s">
        <v>181</v>
      </c>
      <c r="BH213" s="28" t="s">
        <v>180</v>
      </c>
      <c r="BI213">
        <v>53</v>
      </c>
      <c r="BJ213">
        <v>158</v>
      </c>
      <c r="BK213" s="28">
        <f t="shared" si="79"/>
        <v>21.230572023714149</v>
      </c>
      <c r="BL213" s="29">
        <f t="shared" si="80"/>
        <v>1.5247897233464196</v>
      </c>
      <c r="BM213">
        <v>137</v>
      </c>
      <c r="BN213" s="29">
        <v>0.51</v>
      </c>
      <c r="BO213">
        <v>2</v>
      </c>
      <c r="BP213" t="s">
        <v>197</v>
      </c>
      <c r="BQ213" t="s">
        <v>197</v>
      </c>
      <c r="BR213" t="s">
        <v>184</v>
      </c>
      <c r="BS213" t="s">
        <v>191</v>
      </c>
      <c r="BT213">
        <v>20</v>
      </c>
      <c r="BU213">
        <v>20</v>
      </c>
      <c r="BV213" t="s">
        <v>203</v>
      </c>
      <c r="BW213">
        <v>10</v>
      </c>
      <c r="BX213">
        <v>0</v>
      </c>
      <c r="BY213" t="s">
        <v>998</v>
      </c>
      <c r="BZ213" t="s">
        <v>999</v>
      </c>
      <c r="CA213" t="s">
        <v>205</v>
      </c>
      <c r="CB213">
        <v>0</v>
      </c>
      <c r="CC213">
        <v>0</v>
      </c>
      <c r="CD213">
        <f t="shared" si="81"/>
        <v>1121</v>
      </c>
      <c r="CE213">
        <f>SUM((IF(D213&lt;40.1,0,(IF(D213&gt;60,3,1)))),(IF(S213&lt;15.1,0,IF(15&lt;S213&lt;25.1,6,IF(25&lt;S213&lt;35.1,11,16)))),(IF(E213=1,0,5)),(IF(CQ213&lt;601,0,1)),(IF(AX213&lt;40.1,0,(IF(AX213&gt;60,2,1)))))</f>
        <v>20</v>
      </c>
      <c r="CF213">
        <f>(IF(AX213&gt;70,3,0))+(IF(10&lt;AX213&lt;20,-2,0))+(IF(BD213="Cerebrovascular",2,0))+(IF(BN213&gt;1.5,2,0))+(IF(CQ213&lt;360,-3,0))+(IF(D213&gt;70,4,0))+(IF(H213&gt;35,2,0))+(IF(E213=2,9,0))+(IF(E213=3,14,0))+(IF(T213="yes",2,0))+(IF(J213&lt;2,2,0))+(IF(U213="yes",3,0))+(IF(V213="hospital",3,0))+(IF(V213="ICU",6,0))+(IF(S213&gt;29,4,0))+(IF(W213="yes",9,0))+(IF(X213="yes",2,0))+(IF(AA213="yes",5,0))+(IF(AB213="yes",6,0))+(IF(Z213="yes",3,0))</f>
        <v>2</v>
      </c>
      <c r="CG213" s="29">
        <f>EXP((IF(39&lt;AX213&lt;50,0.154,0))+(IF(49&lt;AX213&lt;60,0.274,0))+(IF(59&lt;AX213&lt;70,0.424,0))+(IF(AX213&gt;69,0.501,0))+(IF(BD213="anoxia",0.079,0))+(IF(BD213="Cerebrovascular",0.145,0))+(IF(BD213="other",0.184,0))+(IF(BB213="African",0.176,0))+(IF(BB213="Other",0.126,0))+(IF(AY213="DCD",0.411,0))+(IF(AZ213="other",0.422,0))+(0.066*((170-BJ213)/10)+(IF(BE213="regional",0.105,0.244))+(0.01*(CQ213/60))))</f>
        <v>1.4881493981200109</v>
      </c>
      <c r="CH213">
        <v>45</v>
      </c>
      <c r="CI213">
        <v>10</v>
      </c>
      <c r="CJ213" t="s">
        <v>197</v>
      </c>
      <c r="CK213" t="s">
        <v>197</v>
      </c>
      <c r="CL213" t="s">
        <v>197</v>
      </c>
      <c r="CM213" t="s">
        <v>197</v>
      </c>
      <c r="CN213">
        <v>20</v>
      </c>
      <c r="CO213" t="s">
        <v>196</v>
      </c>
      <c r="CP213">
        <v>20</v>
      </c>
      <c r="CQ213" s="28">
        <v>410</v>
      </c>
      <c r="CR213">
        <f t="shared" si="82"/>
        <v>20</v>
      </c>
      <c r="CS213">
        <f t="shared" si="83"/>
        <v>65</v>
      </c>
      <c r="CT213">
        <f t="shared" si="74"/>
        <v>430</v>
      </c>
      <c r="CU213">
        <v>3000</v>
      </c>
      <c r="CV213">
        <v>2000</v>
      </c>
      <c r="CW213">
        <v>8500</v>
      </c>
      <c r="CX213">
        <v>750</v>
      </c>
      <c r="CY213">
        <v>481</v>
      </c>
      <c r="CZ213" s="26">
        <v>4.3</v>
      </c>
      <c r="DA213" s="26">
        <v>14</v>
      </c>
      <c r="DB213" s="26">
        <v>103</v>
      </c>
      <c r="DC213" s="26">
        <v>86</v>
      </c>
      <c r="DD213" s="28">
        <f t="shared" si="84"/>
        <v>16.504854368932044</v>
      </c>
      <c r="DF213" t="str">
        <f t="shared" si="85"/>
        <v>no</v>
      </c>
      <c r="DG213" t="s">
        <v>1000</v>
      </c>
      <c r="DH213" t="s">
        <v>197</v>
      </c>
      <c r="DI213" t="s">
        <v>197</v>
      </c>
      <c r="DJ213" t="s">
        <v>197</v>
      </c>
      <c r="DK213" t="s">
        <v>197</v>
      </c>
      <c r="DL213" t="s">
        <v>197</v>
      </c>
      <c r="DM213" t="s">
        <v>197</v>
      </c>
      <c r="DN213" t="s">
        <v>197</v>
      </c>
      <c r="DO213">
        <v>1230</v>
      </c>
      <c r="DP213" s="29">
        <f>((DO213/1000)*100)/F213</f>
        <v>2.0499999999999998</v>
      </c>
      <c r="DQ213">
        <v>2735</v>
      </c>
      <c r="DR213">
        <v>2524</v>
      </c>
      <c r="DS213">
        <v>2.6</v>
      </c>
      <c r="DT213">
        <v>1.1599999999999999</v>
      </c>
      <c r="DU213">
        <v>0.92</v>
      </c>
      <c r="DV213">
        <v>0.92</v>
      </c>
      <c r="DW213" t="str">
        <f t="shared" si="86"/>
        <v>yes</v>
      </c>
      <c r="DX213" t="str">
        <f t="shared" si="92"/>
        <v>mild</v>
      </c>
      <c r="DY213" t="str">
        <f>IF(OR(DV213&gt;M213*2.9, DV213 &gt; 3.9, FD213="yes"), "3", IF(DV213&gt;M213*1.9, "2", IF(OR(DV213&gt;M213*1.4, DV213&gt;(M213+0.2)), "1", "no")))</f>
        <v>1</v>
      </c>
      <c r="DZ213" t="s">
        <v>184</v>
      </c>
      <c r="EA213" t="s">
        <v>263</v>
      </c>
      <c r="EB213" t="s">
        <v>184</v>
      </c>
      <c r="EC213">
        <v>1000</v>
      </c>
      <c r="ED213" t="s">
        <v>198</v>
      </c>
      <c r="EE213" s="26" t="s">
        <v>197</v>
      </c>
      <c r="EF213" s="26" t="s">
        <v>197</v>
      </c>
      <c r="EG213" s="26" t="s">
        <v>197</v>
      </c>
      <c r="EH213" s="26" t="s">
        <v>197</v>
      </c>
      <c r="EI213" s="26" t="s">
        <v>197</v>
      </c>
      <c r="EJ213" s="26" t="s">
        <v>197</v>
      </c>
      <c r="EK213" s="26" t="s">
        <v>197</v>
      </c>
      <c r="EL213" s="26" t="s">
        <v>197</v>
      </c>
      <c r="EM213" s="26" t="s">
        <v>197</v>
      </c>
      <c r="EN213" s="26" t="s">
        <v>197</v>
      </c>
      <c r="EO213" s="26" t="s">
        <v>197</v>
      </c>
      <c r="EP213" s="26" t="s">
        <v>197</v>
      </c>
      <c r="EQ213" s="26" t="s">
        <v>197</v>
      </c>
      <c r="ER213" s="26" t="s">
        <v>197</v>
      </c>
      <c r="ES213" s="30" t="e">
        <f t="shared" si="75"/>
        <v>#DIV/0!</v>
      </c>
      <c r="ET213" s="30" t="e">
        <f t="shared" si="87"/>
        <v>#DIV/0!</v>
      </c>
      <c r="EU213" s="30" t="e">
        <f t="shared" si="88"/>
        <v>#DIV/0!</v>
      </c>
      <c r="EV213" s="30" t="s">
        <v>181</v>
      </c>
      <c r="EW213" t="s">
        <v>197</v>
      </c>
      <c r="EX213" t="s">
        <v>197</v>
      </c>
      <c r="EY213" s="38" t="s">
        <v>197</v>
      </c>
      <c r="EZ213" s="30" t="s">
        <v>181</v>
      </c>
      <c r="FA213" s="30" t="s">
        <v>181</v>
      </c>
      <c r="FB213" s="34">
        <v>2</v>
      </c>
      <c r="FC213" s="30" t="s">
        <v>181</v>
      </c>
      <c r="FD213" s="30" t="s">
        <v>181</v>
      </c>
      <c r="FE213" t="s">
        <v>181</v>
      </c>
      <c r="FF213">
        <v>2</v>
      </c>
      <c r="FG213" s="30" t="s">
        <v>181</v>
      </c>
      <c r="FH213" s="30" t="s">
        <v>197</v>
      </c>
      <c r="FI213" s="30" t="s">
        <v>197</v>
      </c>
      <c r="FJ213" s="30" t="s">
        <v>181</v>
      </c>
      <c r="FK213" s="30" t="s">
        <v>181</v>
      </c>
      <c r="FL213" s="30" t="s">
        <v>181</v>
      </c>
      <c r="FM213" s="30" t="s">
        <v>181</v>
      </c>
      <c r="FN213" s="30" t="s">
        <v>181</v>
      </c>
      <c r="FO213" s="30" t="s">
        <v>181</v>
      </c>
      <c r="FP213" s="30" t="s">
        <v>181</v>
      </c>
      <c r="FQ213" s="30" t="s">
        <v>181</v>
      </c>
      <c r="FR213">
        <v>13</v>
      </c>
      <c r="FS213" t="s">
        <v>1001</v>
      </c>
      <c r="FT213" s="38" t="s">
        <v>181</v>
      </c>
      <c r="FU213">
        <f t="shared" si="89"/>
        <v>0</v>
      </c>
      <c r="FV213">
        <f t="shared" si="90"/>
        <v>0</v>
      </c>
    </row>
    <row r="214" spans="1:178" ht="15.5" x14ac:dyDescent="0.35">
      <c r="A214" s="48">
        <v>3037</v>
      </c>
      <c r="B214" t="s">
        <v>200</v>
      </c>
      <c r="C214" t="s">
        <v>179</v>
      </c>
      <c r="D214" s="28">
        <v>56.1</v>
      </c>
      <c r="E214" s="28">
        <v>1</v>
      </c>
      <c r="F214">
        <v>63</v>
      </c>
      <c r="G214">
        <v>165</v>
      </c>
      <c r="H214" s="28">
        <f t="shared" si="76"/>
        <v>23.140495867768596</v>
      </c>
      <c r="I214" s="29">
        <f t="shared" si="77"/>
        <v>1.6934092071865363</v>
      </c>
      <c r="J214" s="30">
        <v>3.2</v>
      </c>
      <c r="K214">
        <v>139</v>
      </c>
      <c r="L214" t="s">
        <v>180</v>
      </c>
      <c r="M214" s="29">
        <v>0.83</v>
      </c>
      <c r="N214" s="30">
        <v>1</v>
      </c>
      <c r="O214" s="29">
        <v>1.1299999999999999</v>
      </c>
      <c r="P214">
        <f t="shared" si="78"/>
        <v>1</v>
      </c>
      <c r="Q214">
        <f t="shared" si="78"/>
        <v>1</v>
      </c>
      <c r="R214">
        <f t="shared" si="78"/>
        <v>1.1299999999999999</v>
      </c>
      <c r="S214" s="31">
        <f t="shared" si="72"/>
        <v>8</v>
      </c>
      <c r="T214" t="s">
        <v>181</v>
      </c>
      <c r="U214" t="s">
        <v>181</v>
      </c>
      <c r="V214" t="s">
        <v>182</v>
      </c>
      <c r="W214" t="s">
        <v>181</v>
      </c>
      <c r="X214" t="s">
        <v>181</v>
      </c>
      <c r="Y214" t="s">
        <v>183</v>
      </c>
      <c r="Z214" t="s">
        <v>181</v>
      </c>
      <c r="AA214" t="s">
        <v>181</v>
      </c>
      <c r="AB214" t="s">
        <v>181</v>
      </c>
      <c r="AC214">
        <v>0</v>
      </c>
      <c r="AD214" s="27">
        <v>43264</v>
      </c>
      <c r="AE214">
        <v>227</v>
      </c>
      <c r="AG214">
        <v>0</v>
      </c>
      <c r="AH214" s="27">
        <v>43264</v>
      </c>
      <c r="AI214" s="33">
        <v>227</v>
      </c>
      <c r="AK214" t="s">
        <v>233</v>
      </c>
      <c r="AL214" t="s">
        <v>184</v>
      </c>
      <c r="AM214" t="s">
        <v>184</v>
      </c>
      <c r="AN214" t="s">
        <v>181</v>
      </c>
      <c r="AO214" t="s">
        <v>181</v>
      </c>
      <c r="AP214" t="s">
        <v>181</v>
      </c>
      <c r="AQ214" t="s">
        <v>181</v>
      </c>
      <c r="AR214" t="s">
        <v>181</v>
      </c>
      <c r="AS214" t="s">
        <v>181</v>
      </c>
      <c r="AT214" t="s">
        <v>181</v>
      </c>
      <c r="AU214" t="s">
        <v>181</v>
      </c>
      <c r="AV214" t="s">
        <v>181</v>
      </c>
      <c r="AW214" s="27">
        <v>23911</v>
      </c>
      <c r="AX214" s="28">
        <v>52.363888888888887</v>
      </c>
      <c r="AY214" s="28" t="s">
        <v>185</v>
      </c>
      <c r="AZ214" s="28" t="s">
        <v>186</v>
      </c>
      <c r="BA214" t="s">
        <v>200</v>
      </c>
      <c r="BB214" s="28" t="s">
        <v>997</v>
      </c>
      <c r="BC214" s="28" t="s">
        <v>179</v>
      </c>
      <c r="BD214" s="28" t="s">
        <v>188</v>
      </c>
      <c r="BE214" s="28" t="s">
        <v>189</v>
      </c>
      <c r="BF214" t="s">
        <v>190</v>
      </c>
      <c r="BG214" s="28" t="s">
        <v>181</v>
      </c>
      <c r="BH214" s="28" t="s">
        <v>180</v>
      </c>
      <c r="BI214">
        <v>75</v>
      </c>
      <c r="BJ214">
        <v>175</v>
      </c>
      <c r="BK214" s="28">
        <f t="shared" si="79"/>
        <v>24.489795918367346</v>
      </c>
      <c r="BL214" s="29">
        <f t="shared" si="80"/>
        <v>1.9031365319240381</v>
      </c>
      <c r="BM214">
        <v>143</v>
      </c>
      <c r="BN214" s="29">
        <v>3.1</v>
      </c>
      <c r="BO214">
        <v>2</v>
      </c>
      <c r="BP214" t="s">
        <v>184</v>
      </c>
      <c r="BQ214" t="s">
        <v>197</v>
      </c>
      <c r="BR214" t="s">
        <v>184</v>
      </c>
      <c r="BS214" t="s">
        <v>1002</v>
      </c>
      <c r="BT214" t="s">
        <v>197</v>
      </c>
      <c r="BU214" t="s">
        <v>197</v>
      </c>
      <c r="BV214" t="s">
        <v>197</v>
      </c>
      <c r="BW214" t="s">
        <v>197</v>
      </c>
      <c r="BX214" t="s">
        <v>197</v>
      </c>
      <c r="BY214" t="s">
        <v>1003</v>
      </c>
      <c r="BZ214" t="s">
        <v>205</v>
      </c>
      <c r="CA214" t="s">
        <v>205</v>
      </c>
      <c r="CB214">
        <v>0</v>
      </c>
      <c r="CC214">
        <v>0</v>
      </c>
      <c r="CD214">
        <f t="shared" si="81"/>
        <v>419</v>
      </c>
      <c r="CE214">
        <f>SUM((IF(D214&lt;40.1,0,(IF(D214&gt;60,3,1)))),(IF(S214&lt;15.1,0,IF(15&lt;S214&lt;25.1,6,IF(25&lt;S214&lt;35.1,11,16)))),(IF(E214=1,0,5)),(IF(CQ214&lt;601,0,1)),(IF(AX214&lt;40.1,0,(IF(AX214&gt;60,2,1)))))</f>
        <v>2</v>
      </c>
      <c r="CF214">
        <f>(IF(AX214&gt;70,3,0))+(IF(10&lt;AX214&lt;20,-2,0))+(IF(BD214="Cerebrovascular",2,0))+(IF(BN214&gt;1.5,2,0))+(IF(CQ214&lt;360,-3,0))+(IF(D214&gt;70,4,0))+(IF(H214&gt;35,2,0))+(IF(E214=2,9,0))+(IF(E214=3,14,0))+(IF(T214="yes",2,0))+(IF(J214&lt;2,2,0))+(IF(U214="yes",3,0))+(IF(V214="hospital",3,0))+(IF(V214="ICU",6,0))+(IF(S214&gt;29,4,0))+(IF(W214="yes",9,0))+(IF(X214="yes",2,0))+(IF(AA214="yes",5,0))+(IF(AB214="yes",6,0))+(IF(Z214="yes",3,0))</f>
        <v>1</v>
      </c>
      <c r="CG214" s="29">
        <f>EXP((IF(39&lt;AX214&lt;50,0.154,0))+(IF(49&lt;AX214&lt;60,0.274,0))+(IF(59&lt;AX214&lt;70,0.424,0))+(IF(AX214&gt;69,0.501,0))+(IF(BD214="anoxia",0.079,0))+(IF(BD214="Cerebrovascular",0.145,0))+(IF(BD214="other",0.184,0))+(IF(BB214="African",0.176,0))+(IF(BB214="Other",0.126,0))+(IF(AY214="DCD",0.411,0))+(IF(AZ214="other",0.422,0))+(0.066*((170-BJ214)/10)+(IF(BE214="regional",0.105,0.244))+(0.01*(CQ214/60))))</f>
        <v>1.293260652240438</v>
      </c>
      <c r="CH214">
        <v>58</v>
      </c>
      <c r="CI214">
        <v>5</v>
      </c>
      <c r="CJ214" t="s">
        <v>197</v>
      </c>
      <c r="CK214" t="s">
        <v>197</v>
      </c>
      <c r="CL214" t="s">
        <v>197</v>
      </c>
      <c r="CM214" t="s">
        <v>197</v>
      </c>
      <c r="CN214">
        <v>17</v>
      </c>
      <c r="CO214" t="s">
        <v>196</v>
      </c>
      <c r="CP214">
        <v>20</v>
      </c>
      <c r="CQ214" s="28">
        <v>241</v>
      </c>
      <c r="CR214">
        <f t="shared" si="82"/>
        <v>17</v>
      </c>
      <c r="CS214">
        <f t="shared" si="83"/>
        <v>75</v>
      </c>
      <c r="CT214">
        <f t="shared" si="74"/>
        <v>258</v>
      </c>
      <c r="CU214">
        <v>0</v>
      </c>
      <c r="CV214">
        <v>0</v>
      </c>
      <c r="CW214">
        <v>4000</v>
      </c>
      <c r="CX214">
        <v>1500</v>
      </c>
      <c r="CY214">
        <v>213</v>
      </c>
      <c r="CZ214" s="26">
        <v>1.2</v>
      </c>
      <c r="DA214" s="26">
        <v>13</v>
      </c>
      <c r="DB214" s="26">
        <v>94</v>
      </c>
      <c r="DC214" s="26">
        <v>73</v>
      </c>
      <c r="DD214" s="28">
        <f t="shared" si="84"/>
        <v>22.340425531914889</v>
      </c>
      <c r="DF214" t="str">
        <f t="shared" si="85"/>
        <v>no</v>
      </c>
      <c r="DG214" t="s">
        <v>181</v>
      </c>
      <c r="DH214" t="s">
        <v>197</v>
      </c>
      <c r="DI214" t="s">
        <v>197</v>
      </c>
      <c r="DJ214" t="s">
        <v>197</v>
      </c>
      <c r="DK214" t="s">
        <v>197</v>
      </c>
      <c r="DL214" t="s">
        <v>197</v>
      </c>
      <c r="DM214" t="s">
        <v>197</v>
      </c>
      <c r="DN214" t="s">
        <v>197</v>
      </c>
      <c r="DO214">
        <v>1620</v>
      </c>
      <c r="DP214" s="29">
        <f>((DO214/1000)*100)/F214</f>
        <v>2.5714285714285716</v>
      </c>
      <c r="DQ214">
        <v>369</v>
      </c>
      <c r="DR214">
        <v>322</v>
      </c>
      <c r="DS214">
        <v>1</v>
      </c>
      <c r="DT214">
        <v>1.0900000000000001</v>
      </c>
      <c r="DU214">
        <v>1.3</v>
      </c>
      <c r="DV214">
        <v>1.3</v>
      </c>
      <c r="DW214" t="str">
        <f t="shared" si="86"/>
        <v>no</v>
      </c>
      <c r="DX214" t="str">
        <f t="shared" si="92"/>
        <v>no</v>
      </c>
      <c r="DY214" t="str">
        <f>IF(OR(DV214&gt;M214*2.9, DV214 &gt; 3.9, FD214="yes"), "3", IF(DV214&gt;M214*1.9, "2", IF(OR(DV214&gt;M214*1.4, DV214&gt;(M214+0.2)), "1", "no")))</f>
        <v>1</v>
      </c>
      <c r="DZ214" t="s">
        <v>181</v>
      </c>
      <c r="EA214" t="s">
        <v>197</v>
      </c>
      <c r="EB214" t="s">
        <v>184</v>
      </c>
      <c r="EC214">
        <v>1000</v>
      </c>
      <c r="ED214" t="s">
        <v>198</v>
      </c>
      <c r="EE214" s="26" t="s">
        <v>197</v>
      </c>
      <c r="EF214" s="26" t="s">
        <v>197</v>
      </c>
      <c r="EG214" s="26" t="s">
        <v>197</v>
      </c>
      <c r="EH214" s="26" t="s">
        <v>197</v>
      </c>
      <c r="EI214" s="26" t="s">
        <v>197</v>
      </c>
      <c r="EJ214" s="26" t="s">
        <v>197</v>
      </c>
      <c r="EK214" s="26" t="s">
        <v>197</v>
      </c>
      <c r="EL214" s="26" t="s">
        <v>197</v>
      </c>
      <c r="EM214" s="26" t="s">
        <v>197</v>
      </c>
      <c r="EN214" s="26" t="s">
        <v>197</v>
      </c>
      <c r="EO214" s="26" t="s">
        <v>197</v>
      </c>
      <c r="EP214" s="26" t="s">
        <v>197</v>
      </c>
      <c r="EQ214" s="26" t="s">
        <v>197</v>
      </c>
      <c r="ER214" s="26" t="s">
        <v>197</v>
      </c>
      <c r="ES214" s="30" t="e">
        <f t="shared" si="75"/>
        <v>#DIV/0!</v>
      </c>
      <c r="ET214" s="30" t="e">
        <f t="shared" si="87"/>
        <v>#DIV/0!</v>
      </c>
      <c r="EU214" s="30" t="e">
        <f t="shared" si="88"/>
        <v>#DIV/0!</v>
      </c>
      <c r="EV214" s="30" t="s">
        <v>181</v>
      </c>
      <c r="EW214" t="s">
        <v>197</v>
      </c>
      <c r="EX214" t="s">
        <v>197</v>
      </c>
      <c r="EY214" s="38" t="s">
        <v>197</v>
      </c>
      <c r="EZ214" s="30" t="s">
        <v>181</v>
      </c>
      <c r="FA214" s="30" t="s">
        <v>181</v>
      </c>
      <c r="FB214" s="44">
        <v>2</v>
      </c>
      <c r="FC214" s="30" t="s">
        <v>181</v>
      </c>
      <c r="FD214" s="30" t="s">
        <v>181</v>
      </c>
      <c r="FE214" t="s">
        <v>181</v>
      </c>
      <c r="FF214">
        <v>4</v>
      </c>
      <c r="FG214" s="30" t="s">
        <v>181</v>
      </c>
      <c r="FH214" s="30" t="s">
        <v>197</v>
      </c>
      <c r="FI214" s="30" t="s">
        <v>197</v>
      </c>
      <c r="FJ214" s="30" t="s">
        <v>181</v>
      </c>
      <c r="FK214" s="30" t="s">
        <v>181</v>
      </c>
      <c r="FL214" s="30" t="s">
        <v>181</v>
      </c>
      <c r="FM214" s="30" t="s">
        <v>181</v>
      </c>
      <c r="FN214" s="30" t="s">
        <v>181</v>
      </c>
      <c r="FO214" s="30" t="s">
        <v>181</v>
      </c>
      <c r="FP214" s="30" t="s">
        <v>181</v>
      </c>
      <c r="FQ214" s="30" t="s">
        <v>181</v>
      </c>
      <c r="FR214">
        <v>8</v>
      </c>
      <c r="FS214" s="38" t="s">
        <v>1004</v>
      </c>
      <c r="FT214" s="38" t="s">
        <v>181</v>
      </c>
      <c r="FU214">
        <f t="shared" si="89"/>
        <v>0</v>
      </c>
      <c r="FV214">
        <f t="shared" si="90"/>
        <v>0</v>
      </c>
    </row>
    <row r="215" spans="1:178" ht="15.5" x14ac:dyDescent="0.35">
      <c r="A215" s="48">
        <v>3038</v>
      </c>
      <c r="B215" t="s">
        <v>200</v>
      </c>
      <c r="C215" t="s">
        <v>179</v>
      </c>
      <c r="D215" s="28">
        <v>56.266666666666666</v>
      </c>
      <c r="E215" s="28">
        <v>1</v>
      </c>
      <c r="F215">
        <v>75</v>
      </c>
      <c r="G215">
        <v>180</v>
      </c>
      <c r="H215" s="28">
        <f t="shared" si="76"/>
        <v>23.148148148148149</v>
      </c>
      <c r="I215" s="29">
        <f t="shared" si="77"/>
        <v>1.9424056238059444</v>
      </c>
      <c r="J215" s="30">
        <v>3.5</v>
      </c>
      <c r="K215">
        <v>136</v>
      </c>
      <c r="L215" t="s">
        <v>180</v>
      </c>
      <c r="M215" s="29">
        <v>0.8</v>
      </c>
      <c r="N215" s="30">
        <v>1.6</v>
      </c>
      <c r="O215" s="29">
        <v>1.35</v>
      </c>
      <c r="P215">
        <f t="shared" si="78"/>
        <v>1</v>
      </c>
      <c r="Q215">
        <f t="shared" si="78"/>
        <v>1.6</v>
      </c>
      <c r="R215">
        <f t="shared" si="78"/>
        <v>1.35</v>
      </c>
      <c r="S215" s="31">
        <f t="shared" si="72"/>
        <v>12</v>
      </c>
      <c r="T215" t="s">
        <v>184</v>
      </c>
      <c r="U215" t="s">
        <v>181</v>
      </c>
      <c r="V215" t="s">
        <v>182</v>
      </c>
      <c r="W215" t="s">
        <v>181</v>
      </c>
      <c r="X215" t="s">
        <v>181</v>
      </c>
      <c r="Y215" t="s">
        <v>183</v>
      </c>
      <c r="Z215" t="s">
        <v>184</v>
      </c>
      <c r="AA215" t="s">
        <v>181</v>
      </c>
      <c r="AB215" t="s">
        <v>181</v>
      </c>
      <c r="AC215">
        <v>0</v>
      </c>
      <c r="AD215" s="27">
        <v>43224</v>
      </c>
      <c r="AE215">
        <v>185</v>
      </c>
      <c r="AG215">
        <v>0</v>
      </c>
      <c r="AH215" s="27">
        <v>43224</v>
      </c>
      <c r="AI215" s="33">
        <v>185</v>
      </c>
      <c r="AK215" t="s">
        <v>1005</v>
      </c>
      <c r="AL215" t="s">
        <v>181</v>
      </c>
      <c r="AM215" t="s">
        <v>181</v>
      </c>
      <c r="AN215" t="s">
        <v>181</v>
      </c>
      <c r="AO215" t="s">
        <v>181</v>
      </c>
      <c r="AP215" t="s">
        <v>181</v>
      </c>
      <c r="AQ215" t="s">
        <v>181</v>
      </c>
      <c r="AR215" t="s">
        <v>181</v>
      </c>
      <c r="AS215" t="s">
        <v>181</v>
      </c>
      <c r="AT215" t="s">
        <v>181</v>
      </c>
      <c r="AU215" t="s">
        <v>184</v>
      </c>
      <c r="AV215" t="s">
        <v>181</v>
      </c>
      <c r="AW215" s="27">
        <v>19064</v>
      </c>
      <c r="AX215" s="28">
        <v>65.638888888888886</v>
      </c>
      <c r="AY215" s="28" t="s">
        <v>185</v>
      </c>
      <c r="AZ215" s="28" t="s">
        <v>186</v>
      </c>
      <c r="BA215" t="s">
        <v>200</v>
      </c>
      <c r="BB215" s="28" t="s">
        <v>968</v>
      </c>
      <c r="BC215" s="28" t="s">
        <v>179</v>
      </c>
      <c r="BD215" s="28" t="s">
        <v>188</v>
      </c>
      <c r="BE215" s="28" t="s">
        <v>189</v>
      </c>
      <c r="BF215" t="s">
        <v>190</v>
      </c>
      <c r="BG215" s="28" t="s">
        <v>181</v>
      </c>
      <c r="BH215" s="28" t="s">
        <v>180</v>
      </c>
      <c r="BI215">
        <v>90</v>
      </c>
      <c r="BJ215">
        <v>175</v>
      </c>
      <c r="BK215" s="28">
        <f t="shared" si="79"/>
        <v>29.387755102040817</v>
      </c>
      <c r="BL215" s="29">
        <f t="shared" si="80"/>
        <v>2.0564680922399563</v>
      </c>
      <c r="BM215">
        <v>159</v>
      </c>
      <c r="BN215" s="29">
        <v>1.3</v>
      </c>
      <c r="BO215">
        <v>5</v>
      </c>
      <c r="BP215" t="s">
        <v>181</v>
      </c>
      <c r="BQ215">
        <v>0</v>
      </c>
      <c r="BR215" t="s">
        <v>184</v>
      </c>
      <c r="BS215" t="s">
        <v>983</v>
      </c>
      <c r="BT215">
        <v>10</v>
      </c>
      <c r="BU215">
        <v>10</v>
      </c>
      <c r="BV215" t="s">
        <v>846</v>
      </c>
      <c r="BW215">
        <v>5</v>
      </c>
      <c r="BX215" t="s">
        <v>192</v>
      </c>
      <c r="BY215" t="s">
        <v>1006</v>
      </c>
      <c r="BZ215" t="s">
        <v>181</v>
      </c>
      <c r="CA215" t="s">
        <v>1007</v>
      </c>
      <c r="CB215">
        <v>0</v>
      </c>
      <c r="CC215">
        <v>0</v>
      </c>
      <c r="CD215">
        <f t="shared" si="81"/>
        <v>788</v>
      </c>
      <c r="CE215">
        <f>SUM((IF(D215&lt;40.1,0,(IF(D215&gt;60,3,1)))),(IF(S215&lt;15.1,0,IF(15&lt;S215&lt;25.1,6,IF(25&lt;S215&lt;35.1,11,16)))),(IF(E215=1,0,5)),(IF(CQ215&lt;601,0,1)),(IF(AX215&lt;40.1,0,(IF(AX215&gt;60,2,1)))))</f>
        <v>3</v>
      </c>
      <c r="CF215">
        <f>(IF(AX215&gt;70,3,0))+(IF(10&lt;AX215&lt;20,-2,0))+(IF(BD215="Cerebrovascular",2,0))+(IF(BN215&gt;1.5,2,0))+(IF(CQ215&lt;360,-3,0))+(IF(D215&gt;70,4,0))+(IF(H215&gt;35,2,0))+(IF(E215=2,9,0))+(IF(E215=3,14,0))+(IF(T215="yes",2,0))+(IF(J215&lt;2,2,0))+(IF(U215="yes",3,0))+(IF(V215="hospital",3,0))+(IF(V215="ICU",6,0))+(IF(S215&gt;29,4,0))+(IF(W215="yes",9,0))+(IF(X215="yes",2,0))+(IF(AA215="yes",5,0))+(IF(AB215="yes",6,0))+(IF(Z215="yes",3,0))</f>
        <v>7</v>
      </c>
      <c r="CG215" s="29">
        <f>EXP((IF(39&lt;AX215&lt;50,0.154,0))+(IF(49&lt;AX215&lt;60,0.274,0))+(IF(59&lt;AX215&lt;70,0.424,0))+(IF(AX215&gt;69,0.501,0))+(IF(BD215="anoxia",0.079,0))+(IF(BD215="Cerebrovascular",0.145,0))+(IF(BD215="other",0.184,0))+(IF(BB215="African",0.176,0))+(IF(BB215="Other",0.126,0))+(IF(AY215="DCD",0.411,0))+(IF(AZ215="other",0.422,0))+(0.066*((170-BJ215)/10)+(IF(BE215="regional",0.105,0.244))+(0.01*(CQ215/60))))</f>
        <v>1.3257787199867921</v>
      </c>
      <c r="CH215">
        <v>55</v>
      </c>
      <c r="CI215" t="s">
        <v>197</v>
      </c>
      <c r="CJ215" t="s">
        <v>197</v>
      </c>
      <c r="CK215" t="s">
        <v>197</v>
      </c>
      <c r="CL215" t="s">
        <v>197</v>
      </c>
      <c r="CM215" t="s">
        <v>197</v>
      </c>
      <c r="CN215">
        <v>29</v>
      </c>
      <c r="CO215" t="s">
        <v>196</v>
      </c>
      <c r="CP215">
        <v>19</v>
      </c>
      <c r="CQ215" s="28">
        <v>390</v>
      </c>
      <c r="CR215">
        <f t="shared" si="82"/>
        <v>29</v>
      </c>
      <c r="CS215">
        <f t="shared" si="83"/>
        <v>84</v>
      </c>
      <c r="CT215">
        <f t="shared" si="74"/>
        <v>419</v>
      </c>
      <c r="CU215">
        <v>2000</v>
      </c>
      <c r="CV215">
        <v>1500</v>
      </c>
      <c r="CW215">
        <v>4000</v>
      </c>
      <c r="CX215">
        <v>1000</v>
      </c>
      <c r="CY215">
        <v>305</v>
      </c>
      <c r="CZ215" s="26">
        <v>1.5</v>
      </c>
      <c r="DA215" s="26">
        <v>12</v>
      </c>
      <c r="DB215" s="26">
        <v>83</v>
      </c>
      <c r="DC215" s="26">
        <v>55</v>
      </c>
      <c r="DD215" s="28">
        <f t="shared" si="84"/>
        <v>33.734939759036138</v>
      </c>
      <c r="DF215" t="str">
        <f t="shared" si="85"/>
        <v>yes</v>
      </c>
      <c r="DG215" t="s">
        <v>181</v>
      </c>
      <c r="DH215" t="s">
        <v>197</v>
      </c>
      <c r="DI215" t="s">
        <v>197</v>
      </c>
      <c r="DJ215" t="s">
        <v>197</v>
      </c>
      <c r="DK215" t="s">
        <v>197</v>
      </c>
      <c r="DL215" t="s">
        <v>197</v>
      </c>
      <c r="DM215" t="s">
        <v>197</v>
      </c>
      <c r="DN215" t="s">
        <v>197</v>
      </c>
      <c r="DO215">
        <v>1950</v>
      </c>
      <c r="DP215" s="29">
        <f>((DO215/1000)*100)/F215</f>
        <v>2.6</v>
      </c>
      <c r="DQ215">
        <v>675</v>
      </c>
      <c r="DR215">
        <v>780</v>
      </c>
      <c r="DS215">
        <v>1.4</v>
      </c>
      <c r="DT215">
        <v>0.95</v>
      </c>
      <c r="DU215">
        <v>0.7</v>
      </c>
      <c r="DV215">
        <v>0.95</v>
      </c>
      <c r="DW215" t="str">
        <f t="shared" si="86"/>
        <v>no</v>
      </c>
      <c r="DX215" t="str">
        <f t="shared" si="92"/>
        <v>no</v>
      </c>
      <c r="DY215" t="str">
        <f>IF(OR(DV215&gt;M215*2.9, DV215 &gt; 3.9, FD215="yes"), "3", IF(DV215&gt;M215*1.9, "2", IF(OR(DV215&gt;M215*1.4, DV215&gt;(M215+0.2)), "1", "no")))</f>
        <v>no</v>
      </c>
      <c r="DZ215" t="s">
        <v>184</v>
      </c>
      <c r="EA215" t="s">
        <v>263</v>
      </c>
      <c r="EB215" t="s">
        <v>184</v>
      </c>
      <c r="EC215">
        <v>1000</v>
      </c>
      <c r="ED215" t="s">
        <v>198</v>
      </c>
      <c r="EE215" s="26" t="s">
        <v>197</v>
      </c>
      <c r="EF215" s="26" t="s">
        <v>197</v>
      </c>
      <c r="EG215" s="26" t="s">
        <v>197</v>
      </c>
      <c r="EH215" s="26" t="s">
        <v>197</v>
      </c>
      <c r="EI215" s="26" t="s">
        <v>197</v>
      </c>
      <c r="EJ215" s="26" t="s">
        <v>197</v>
      </c>
      <c r="EK215" s="26" t="s">
        <v>197</v>
      </c>
      <c r="EL215" s="26" t="s">
        <v>197</v>
      </c>
      <c r="EM215" s="26" t="s">
        <v>197</v>
      </c>
      <c r="EN215" s="26" t="s">
        <v>197</v>
      </c>
      <c r="EO215" s="26" t="s">
        <v>197</v>
      </c>
      <c r="EP215" s="26" t="s">
        <v>197</v>
      </c>
      <c r="EQ215" s="26" t="s">
        <v>197</v>
      </c>
      <c r="ER215" s="26" t="s">
        <v>197</v>
      </c>
      <c r="ES215" s="30" t="e">
        <f t="shared" si="75"/>
        <v>#DIV/0!</v>
      </c>
      <c r="ET215" s="30" t="e">
        <f t="shared" si="87"/>
        <v>#DIV/0!</v>
      </c>
      <c r="EU215" s="30" t="e">
        <f t="shared" si="88"/>
        <v>#DIV/0!</v>
      </c>
      <c r="EV215" s="30" t="s">
        <v>181</v>
      </c>
      <c r="EW215" t="s">
        <v>197</v>
      </c>
      <c r="EX215" t="s">
        <v>197</v>
      </c>
      <c r="EY215" s="38" t="s">
        <v>197</v>
      </c>
      <c r="EZ215" s="30" t="s">
        <v>181</v>
      </c>
      <c r="FA215" s="30" t="s">
        <v>181</v>
      </c>
      <c r="FB215" s="34">
        <v>2</v>
      </c>
      <c r="FC215" s="30" t="s">
        <v>181</v>
      </c>
      <c r="FD215" s="30" t="s">
        <v>181</v>
      </c>
      <c r="FE215" t="s">
        <v>181</v>
      </c>
      <c r="FF215">
        <v>3</v>
      </c>
      <c r="FG215" s="30" t="s">
        <v>181</v>
      </c>
      <c r="FH215" s="30" t="s">
        <v>197</v>
      </c>
      <c r="FI215" s="30" t="s">
        <v>197</v>
      </c>
      <c r="FJ215" s="30" t="s">
        <v>181</v>
      </c>
      <c r="FK215" s="30" t="s">
        <v>181</v>
      </c>
      <c r="FL215" s="30" t="s">
        <v>181</v>
      </c>
      <c r="FM215" s="30" t="s">
        <v>181</v>
      </c>
      <c r="FN215" s="30" t="s">
        <v>181</v>
      </c>
      <c r="FO215" s="30" t="s">
        <v>181</v>
      </c>
      <c r="FP215" s="30" t="s">
        <v>181</v>
      </c>
      <c r="FQ215" s="30" t="s">
        <v>181</v>
      </c>
      <c r="FR215">
        <v>10</v>
      </c>
      <c r="FS215" s="38" t="s">
        <v>1008</v>
      </c>
      <c r="FT215" s="38" t="s">
        <v>181</v>
      </c>
      <c r="FU215">
        <f t="shared" si="89"/>
        <v>0</v>
      </c>
      <c r="FV215">
        <f t="shared" si="90"/>
        <v>0</v>
      </c>
    </row>
    <row r="216" spans="1:178" ht="15.5" x14ac:dyDescent="0.35">
      <c r="A216" s="48">
        <v>3039</v>
      </c>
      <c r="B216" t="s">
        <v>200</v>
      </c>
      <c r="C216" t="s">
        <v>201</v>
      </c>
      <c r="D216" s="28">
        <v>58.43888888888889</v>
      </c>
      <c r="E216" s="28">
        <v>1</v>
      </c>
      <c r="F216">
        <v>76</v>
      </c>
      <c r="G216">
        <v>170</v>
      </c>
      <c r="H216" s="28">
        <f t="shared" si="76"/>
        <v>26.297577854671282</v>
      </c>
      <c r="I216" s="29">
        <f t="shared" si="77"/>
        <v>1.8740775939854226</v>
      </c>
      <c r="J216" s="30">
        <v>2.9</v>
      </c>
      <c r="K216">
        <v>137</v>
      </c>
      <c r="L216" t="s">
        <v>180</v>
      </c>
      <c r="M216" s="29">
        <v>0.74</v>
      </c>
      <c r="N216" s="30">
        <v>6.1</v>
      </c>
      <c r="O216" s="29">
        <v>1.7</v>
      </c>
      <c r="P216">
        <f t="shared" si="78"/>
        <v>1</v>
      </c>
      <c r="Q216">
        <f t="shared" si="78"/>
        <v>6.1</v>
      </c>
      <c r="R216">
        <f t="shared" si="78"/>
        <v>1.7</v>
      </c>
      <c r="S216" s="31">
        <f t="shared" si="72"/>
        <v>19</v>
      </c>
      <c r="T216" t="s">
        <v>184</v>
      </c>
      <c r="U216" t="s">
        <v>181</v>
      </c>
      <c r="V216" t="s">
        <v>182</v>
      </c>
      <c r="W216" t="s">
        <v>181</v>
      </c>
      <c r="X216" t="s">
        <v>184</v>
      </c>
      <c r="Y216" t="s">
        <v>183</v>
      </c>
      <c r="Z216" t="s">
        <v>184</v>
      </c>
      <c r="AA216" t="s">
        <v>181</v>
      </c>
      <c r="AB216" t="s">
        <v>181</v>
      </c>
      <c r="AC216">
        <v>0</v>
      </c>
      <c r="AD216" s="27">
        <v>43270</v>
      </c>
      <c r="AE216">
        <v>228</v>
      </c>
      <c r="AG216">
        <v>0</v>
      </c>
      <c r="AH216" s="27">
        <v>43270</v>
      </c>
      <c r="AI216" s="33">
        <v>228</v>
      </c>
      <c r="AK216" t="s">
        <v>504</v>
      </c>
      <c r="AL216" t="s">
        <v>181</v>
      </c>
      <c r="AM216" t="s">
        <v>181</v>
      </c>
      <c r="AN216" t="s">
        <v>181</v>
      </c>
      <c r="AO216" t="s">
        <v>181</v>
      </c>
      <c r="AP216" t="s">
        <v>181</v>
      </c>
      <c r="AQ216" t="s">
        <v>181</v>
      </c>
      <c r="AR216" t="s">
        <v>181</v>
      </c>
      <c r="AS216" t="s">
        <v>181</v>
      </c>
      <c r="AT216" t="s">
        <v>181</v>
      </c>
      <c r="AU216" t="s">
        <v>184</v>
      </c>
      <c r="AV216" t="s">
        <v>181</v>
      </c>
      <c r="AW216" s="27">
        <v>24745</v>
      </c>
      <c r="AX216" s="28">
        <v>50.091666666666669</v>
      </c>
      <c r="AY216" s="28" t="s">
        <v>185</v>
      </c>
      <c r="AZ216" s="28" t="s">
        <v>186</v>
      </c>
      <c r="BA216" t="s">
        <v>178</v>
      </c>
      <c r="BB216" s="28" t="s">
        <v>968</v>
      </c>
      <c r="BC216">
        <v>0</v>
      </c>
      <c r="BD216" s="28" t="s">
        <v>276</v>
      </c>
      <c r="BE216" s="28" t="s">
        <v>202</v>
      </c>
      <c r="BF216" t="s">
        <v>190</v>
      </c>
      <c r="BG216" s="28" t="s">
        <v>181</v>
      </c>
      <c r="BH216" s="28" t="s">
        <v>190</v>
      </c>
      <c r="BI216">
        <v>75</v>
      </c>
      <c r="BJ216">
        <v>155</v>
      </c>
      <c r="BK216" s="28">
        <f t="shared" si="79"/>
        <v>31.217481789802289</v>
      </c>
      <c r="BL216" s="29">
        <f t="shared" si="80"/>
        <v>1.7428412957448522</v>
      </c>
      <c r="BM216">
        <v>144</v>
      </c>
      <c r="BN216" s="29">
        <v>0.6</v>
      </c>
      <c r="BO216">
        <v>6</v>
      </c>
      <c r="BP216" t="s">
        <v>181</v>
      </c>
      <c r="BQ216">
        <v>0</v>
      </c>
      <c r="BR216" t="s">
        <v>181</v>
      </c>
      <c r="BS216" t="s">
        <v>181</v>
      </c>
      <c r="BT216">
        <v>0</v>
      </c>
      <c r="BU216">
        <v>0</v>
      </c>
      <c r="BV216" t="s">
        <v>203</v>
      </c>
      <c r="BW216">
        <v>10</v>
      </c>
      <c r="BX216">
        <v>0</v>
      </c>
      <c r="BY216" t="s">
        <v>1009</v>
      </c>
      <c r="BZ216" t="s">
        <v>1010</v>
      </c>
      <c r="CA216" t="s">
        <v>1011</v>
      </c>
      <c r="CB216">
        <v>0</v>
      </c>
      <c r="CC216">
        <v>0</v>
      </c>
      <c r="CD216">
        <f t="shared" si="81"/>
        <v>952</v>
      </c>
      <c r="CE216">
        <f>SUM((IF(D216&lt;40.1,0,(IF(D216&gt;60,3,1)))),(IF(S216&lt;15.1,0,IF(15&lt;S216&lt;25.1,6,IF(25&lt;S216&lt;35.1,11,16)))),(IF(E216=1,0,5)),(IF(CQ216&lt;601,0,1)),(IF(AX216&lt;40.1,0,(IF(AX216&gt;60,2,1)))))</f>
        <v>18</v>
      </c>
      <c r="CF216">
        <f>(IF(AX216&gt;70,3,0))+(IF(10&lt;AX216&lt;20,-2,0))+(IF(BD216="Cerebrovascular",2,0))+(IF(BN216&gt;1.5,2,0))+(IF(CQ216&lt;360,-3,0))+(IF(D216&gt;70,4,0))+(IF(H216&gt;35,2,0))+(IF(E216=2,9,0))+(IF(E216=3,14,0))+(IF(T216="yes",2,0))+(IF(J216&lt;2,2,0))+(IF(U216="yes",3,0))+(IF(V216="hospital",3,0))+(IF(V216="ICU",6,0))+(IF(S216&gt;29,4,0))+(IF(W216="yes",9,0))+(IF(X216="yes",2,0))+(IF(AA216="yes",5,0))+(IF(AB216="yes",6,0))+(IF(Z216="yes",3,0))</f>
        <v>4</v>
      </c>
      <c r="CG216" s="29">
        <f>EXP((IF(39&lt;AX216&lt;50,0.154,0))+(IF(49&lt;AX216&lt;60,0.274,0))+(IF(59&lt;AX216&lt;70,0.424,0))+(IF(AX216&gt;69,0.501,0))+(IF(BD216="anoxia",0.079,0))+(IF(BD216="Cerebrovascular",0.145,0))+(IF(BD216="other",0.184,0))+(IF(BB216="African",0.176,0))+(IF(BB216="Other",0.126,0))+(IF(AY216="DCD",0.411,0))+(IF(AZ216="other",0.422,0))+(0.066*((170-BJ216)/10)+(IF(BE216="regional",0.105,0.244))+(0.01*(CQ216/60))))</f>
        <v>1.6147282345055056</v>
      </c>
      <c r="CH216">
        <v>43</v>
      </c>
      <c r="CI216">
        <v>15</v>
      </c>
      <c r="CJ216" t="s">
        <v>197</v>
      </c>
      <c r="CK216" t="s">
        <v>197</v>
      </c>
      <c r="CL216" t="s">
        <v>197</v>
      </c>
      <c r="CM216" t="s">
        <v>197</v>
      </c>
      <c r="CN216">
        <v>23</v>
      </c>
      <c r="CO216" t="s">
        <v>196</v>
      </c>
      <c r="CP216">
        <v>21</v>
      </c>
      <c r="CQ216" s="28">
        <v>343</v>
      </c>
      <c r="CR216">
        <f t="shared" si="82"/>
        <v>23</v>
      </c>
      <c r="CS216">
        <f t="shared" si="83"/>
        <v>66</v>
      </c>
      <c r="CT216">
        <f t="shared" si="74"/>
        <v>366</v>
      </c>
      <c r="CU216">
        <v>1350</v>
      </c>
      <c r="CV216">
        <v>1500</v>
      </c>
      <c r="CW216">
        <v>1900</v>
      </c>
      <c r="CX216">
        <v>1000</v>
      </c>
      <c r="CY216">
        <v>310</v>
      </c>
      <c r="CZ216" s="26">
        <v>1.1000000000000001</v>
      </c>
      <c r="DA216" s="26">
        <v>27</v>
      </c>
      <c r="DB216" s="26">
        <v>93</v>
      </c>
      <c r="DC216" s="26">
        <v>67</v>
      </c>
      <c r="DD216" s="28">
        <f t="shared" si="84"/>
        <v>27.956989247311824</v>
      </c>
      <c r="DF216" t="str">
        <f t="shared" si="85"/>
        <v>no</v>
      </c>
      <c r="DG216" t="s">
        <v>181</v>
      </c>
      <c r="DH216" t="s">
        <v>197</v>
      </c>
      <c r="DI216" t="s">
        <v>197</v>
      </c>
      <c r="DJ216" t="s">
        <v>197</v>
      </c>
      <c r="DK216" t="s">
        <v>197</v>
      </c>
      <c r="DL216" t="s">
        <v>197</v>
      </c>
      <c r="DM216" t="s">
        <v>197</v>
      </c>
      <c r="DN216" t="s">
        <v>197</v>
      </c>
      <c r="DO216">
        <v>1680</v>
      </c>
      <c r="DP216" s="29">
        <f>((DO216/1000)*100)/F216</f>
        <v>2.2105263157894739</v>
      </c>
      <c r="DQ216">
        <v>659</v>
      </c>
      <c r="DR216">
        <v>398</v>
      </c>
      <c r="DS216">
        <v>2</v>
      </c>
      <c r="DT216">
        <v>0.95</v>
      </c>
      <c r="DU216">
        <v>1.44</v>
      </c>
      <c r="DV216">
        <v>1.56</v>
      </c>
      <c r="DW216" t="str">
        <f t="shared" si="86"/>
        <v>no</v>
      </c>
      <c r="DX216" t="str">
        <f t="shared" si="92"/>
        <v>no</v>
      </c>
      <c r="DY216" t="str">
        <f>IF(OR(DV216&gt;M216*2.9, DV216 &gt; 3.9, FD216="yes"), "3", IF(DV216&gt;M216*1.9, "2", IF(OR(DV216&gt;M216*1.4, DV216&gt;(M216+0.2)), "1", "no")))</f>
        <v>2</v>
      </c>
      <c r="DZ216" t="s">
        <v>184</v>
      </c>
      <c r="EA216" t="s">
        <v>263</v>
      </c>
      <c r="EB216" t="s">
        <v>184</v>
      </c>
      <c r="EC216">
        <v>1000</v>
      </c>
      <c r="ED216" t="s">
        <v>198</v>
      </c>
      <c r="EE216" s="26" t="s">
        <v>197</v>
      </c>
      <c r="EF216" s="26" t="s">
        <v>197</v>
      </c>
      <c r="EG216" s="26" t="s">
        <v>197</v>
      </c>
      <c r="EH216" s="26" t="s">
        <v>197</v>
      </c>
      <c r="EI216" s="26" t="s">
        <v>197</v>
      </c>
      <c r="EJ216" s="26" t="s">
        <v>197</v>
      </c>
      <c r="EK216" s="26" t="s">
        <v>197</v>
      </c>
      <c r="EL216" s="26" t="s">
        <v>197</v>
      </c>
      <c r="EM216" s="26" t="s">
        <v>197</v>
      </c>
      <c r="EN216" s="26" t="s">
        <v>197</v>
      </c>
      <c r="EO216" s="26" t="s">
        <v>197</v>
      </c>
      <c r="EP216" s="26" t="s">
        <v>197</v>
      </c>
      <c r="EQ216" s="26" t="s">
        <v>197</v>
      </c>
      <c r="ER216" s="26" t="s">
        <v>197</v>
      </c>
      <c r="ES216" s="30" t="e">
        <f t="shared" si="75"/>
        <v>#DIV/0!</v>
      </c>
      <c r="ET216" s="30" t="e">
        <f t="shared" si="87"/>
        <v>#DIV/0!</v>
      </c>
      <c r="EU216" s="30" t="e">
        <f t="shared" si="88"/>
        <v>#DIV/0!</v>
      </c>
      <c r="EV216" s="30" t="s">
        <v>181</v>
      </c>
      <c r="EW216" t="s">
        <v>197</v>
      </c>
      <c r="EX216" t="s">
        <v>197</v>
      </c>
      <c r="EY216" s="38" t="s">
        <v>197</v>
      </c>
      <c r="EZ216" s="30" t="s">
        <v>181</v>
      </c>
      <c r="FA216" s="30" t="s">
        <v>181</v>
      </c>
      <c r="FB216" s="44">
        <v>2</v>
      </c>
      <c r="FC216" s="30" t="s">
        <v>181</v>
      </c>
      <c r="FD216" s="30" t="s">
        <v>181</v>
      </c>
      <c r="FE216" t="s">
        <v>1012</v>
      </c>
      <c r="FF216">
        <v>3</v>
      </c>
      <c r="FG216" s="30" t="s">
        <v>181</v>
      </c>
      <c r="FH216" s="30" t="s">
        <v>197</v>
      </c>
      <c r="FI216" s="30" t="s">
        <v>197</v>
      </c>
      <c r="FJ216" s="30" t="s">
        <v>181</v>
      </c>
      <c r="FK216" s="30" t="s">
        <v>181</v>
      </c>
      <c r="FL216" s="30" t="s">
        <v>181</v>
      </c>
      <c r="FM216" s="30" t="s">
        <v>181</v>
      </c>
      <c r="FN216" s="30" t="s">
        <v>181</v>
      </c>
      <c r="FO216" s="30" t="s">
        <v>181</v>
      </c>
      <c r="FP216" s="30" t="s">
        <v>181</v>
      </c>
      <c r="FQ216" s="30" t="s">
        <v>181</v>
      </c>
      <c r="FR216">
        <v>10</v>
      </c>
      <c r="FS216" s="38" t="s">
        <v>219</v>
      </c>
      <c r="FT216" s="38" t="s">
        <v>181</v>
      </c>
      <c r="FU216">
        <f t="shared" si="89"/>
        <v>0</v>
      </c>
      <c r="FV216">
        <f t="shared" si="90"/>
        <v>0</v>
      </c>
    </row>
    <row r="217" spans="1:178" ht="15.5" x14ac:dyDescent="0.35">
      <c r="A217" s="48">
        <v>3040</v>
      </c>
      <c r="B217" t="s">
        <v>200</v>
      </c>
      <c r="C217" t="s">
        <v>179</v>
      </c>
      <c r="D217" s="28">
        <v>64.108333333333334</v>
      </c>
      <c r="E217" s="28">
        <v>2</v>
      </c>
      <c r="F217">
        <v>69</v>
      </c>
      <c r="G217">
        <v>185</v>
      </c>
      <c r="H217" s="28">
        <f t="shared" si="76"/>
        <v>20.160701241782323</v>
      </c>
      <c r="I217" s="29">
        <f t="shared" si="77"/>
        <v>1.9123909962193357</v>
      </c>
      <c r="J217" s="30">
        <v>3.6</v>
      </c>
      <c r="K217">
        <v>139</v>
      </c>
      <c r="L217" t="s">
        <v>180</v>
      </c>
      <c r="M217" s="29">
        <v>1.17</v>
      </c>
      <c r="N217" s="30">
        <v>1.9</v>
      </c>
      <c r="O217" s="29">
        <v>1.29</v>
      </c>
      <c r="P217">
        <f t="shared" si="78"/>
        <v>1.17</v>
      </c>
      <c r="Q217">
        <f t="shared" si="78"/>
        <v>1.9</v>
      </c>
      <c r="R217">
        <f t="shared" si="78"/>
        <v>1.29</v>
      </c>
      <c r="S217" s="31">
        <f t="shared" si="72"/>
        <v>13</v>
      </c>
      <c r="T217" t="s">
        <v>184</v>
      </c>
      <c r="U217" t="s">
        <v>181</v>
      </c>
      <c r="V217" t="s">
        <v>182</v>
      </c>
      <c r="W217" t="s">
        <v>181</v>
      </c>
      <c r="X217" t="s">
        <v>181</v>
      </c>
      <c r="Y217" t="s">
        <v>183</v>
      </c>
      <c r="Z217" t="s">
        <v>184</v>
      </c>
      <c r="AA217" t="s">
        <v>181</v>
      </c>
      <c r="AB217" t="s">
        <v>181</v>
      </c>
      <c r="AC217">
        <v>0</v>
      </c>
      <c r="AD217" s="27">
        <v>43263</v>
      </c>
      <c r="AE217">
        <v>217</v>
      </c>
      <c r="AG217">
        <v>0</v>
      </c>
      <c r="AH217" s="27">
        <v>43263</v>
      </c>
      <c r="AI217" s="33">
        <v>217</v>
      </c>
      <c r="AK217" t="s">
        <v>1013</v>
      </c>
      <c r="AL217" t="s">
        <v>181</v>
      </c>
      <c r="AM217" t="s">
        <v>181</v>
      </c>
      <c r="AN217" t="s">
        <v>181</v>
      </c>
      <c r="AO217" t="s">
        <v>181</v>
      </c>
      <c r="AP217" t="s">
        <v>181</v>
      </c>
      <c r="AQ217" t="s">
        <v>181</v>
      </c>
      <c r="AR217" t="s">
        <v>181</v>
      </c>
      <c r="AS217" t="s">
        <v>181</v>
      </c>
      <c r="AT217" t="s">
        <v>181</v>
      </c>
      <c r="AU217" t="s">
        <v>184</v>
      </c>
      <c r="AV217" t="s">
        <v>181</v>
      </c>
      <c r="AW217" s="27">
        <v>24559</v>
      </c>
      <c r="AX217" s="28">
        <v>50.608333333333334</v>
      </c>
      <c r="AY217" s="28" t="s">
        <v>185</v>
      </c>
      <c r="AZ217" s="28" t="s">
        <v>186</v>
      </c>
      <c r="BA217" t="s">
        <v>200</v>
      </c>
      <c r="BB217" s="28" t="s">
        <v>968</v>
      </c>
      <c r="BC217" s="28" t="s">
        <v>179</v>
      </c>
      <c r="BD217" s="28" t="s">
        <v>188</v>
      </c>
      <c r="BE217" s="28" t="s">
        <v>189</v>
      </c>
      <c r="BF217" t="s">
        <v>190</v>
      </c>
      <c r="BG217" s="28" t="s">
        <v>181</v>
      </c>
      <c r="BH217" s="28" t="s">
        <v>190</v>
      </c>
      <c r="BI217">
        <v>70</v>
      </c>
      <c r="BJ217">
        <v>170</v>
      </c>
      <c r="BK217" s="28">
        <f t="shared" si="79"/>
        <v>24.221453287197232</v>
      </c>
      <c r="BL217" s="29">
        <f t="shared" si="80"/>
        <v>1.8097078017532484</v>
      </c>
      <c r="BM217">
        <v>143</v>
      </c>
      <c r="BN217" s="29">
        <v>1.1000000000000001</v>
      </c>
      <c r="BO217">
        <v>1</v>
      </c>
      <c r="BP217" t="s">
        <v>197</v>
      </c>
      <c r="BQ217" t="s">
        <v>197</v>
      </c>
      <c r="BR217" t="s">
        <v>184</v>
      </c>
      <c r="BS217" t="s">
        <v>191</v>
      </c>
      <c r="BT217">
        <v>10</v>
      </c>
      <c r="BU217">
        <v>20</v>
      </c>
      <c r="BV217" t="s">
        <v>1014</v>
      </c>
      <c r="BW217">
        <v>10</v>
      </c>
      <c r="BX217">
        <v>0</v>
      </c>
      <c r="BY217" t="s">
        <v>1015</v>
      </c>
      <c r="BZ217" t="s">
        <v>181</v>
      </c>
      <c r="CA217" t="s">
        <v>1016</v>
      </c>
      <c r="CB217">
        <v>0</v>
      </c>
      <c r="CC217">
        <v>0</v>
      </c>
      <c r="CD217">
        <f t="shared" si="81"/>
        <v>658</v>
      </c>
      <c r="CE217">
        <f>SUM((IF(D217&lt;40.1,0,(IF(D217&gt;60,3,1)))),(IF(S217&lt;15.1,0,IF(15&lt;S217&lt;25.1,6,IF(25&lt;S217&lt;35.1,11,16)))),(IF(E217=1,0,5)),(IF(CQ217&lt;601,0,1)),(IF(AX217&lt;40.1,0,(IF(AX217&gt;60,2,1)))))</f>
        <v>9</v>
      </c>
      <c r="CF217">
        <f>(IF(AX217&gt;70,3,0))+(IF(10&lt;AX217&lt;20,-2,0))+(IF(BD217="Cerebrovascular",2,0))+(IF(BN217&gt;1.5,2,0))+(IF(CQ217&lt;360,-3,0))+(IF(D217&gt;70,4,0))+(IF(H217&gt;35,2,0))+(IF(E217=2,9,0))+(IF(E217=3,14,0))+(IF(T217="yes",2,0))+(IF(J217&lt;2,2,0))+(IF(U217="yes",3,0))+(IF(V217="hospital",3,0))+(IF(V217="ICU",6,0))+(IF(S217&gt;29,4,0))+(IF(W217="yes",9,0))+(IF(X217="yes",2,0))+(IF(AA217="yes",5,0))+(IF(AB217="yes",6,0))+(IF(Z217="yes",3,0))</f>
        <v>16</v>
      </c>
      <c r="CG217" s="29">
        <f>EXP((IF(39&lt;AX217&lt;50,0.154,0))+(IF(49&lt;AX217&lt;60,0.274,0))+(IF(59&lt;AX217&lt;70,0.424,0))+(IF(AX217&gt;69,0.501,0))+(IF(BD217="anoxia",0.079,0))+(IF(BD217="Cerebrovascular",0.145,0))+(IF(BD217="other",0.184,0))+(IF(BB217="African",0.176,0))+(IF(BB217="Other",0.126,0))+(IF(AY217="DCD",0.411,0))+(IF(AZ217="other",0.422,0))+(0.066*((170-BJ217)/10)+(IF(BE217="regional",0.105,0.244))+(0.01*(CQ217/60))))</f>
        <v>1.3725449806709298</v>
      </c>
      <c r="CH217">
        <v>50</v>
      </c>
      <c r="CI217">
        <v>13</v>
      </c>
      <c r="CJ217" t="s">
        <v>197</v>
      </c>
      <c r="CK217" t="s">
        <v>197</v>
      </c>
      <c r="CL217" t="s">
        <v>197</v>
      </c>
      <c r="CM217" t="s">
        <v>197</v>
      </c>
      <c r="CN217">
        <v>45</v>
      </c>
      <c r="CO217" t="s">
        <v>196</v>
      </c>
      <c r="CP217">
        <v>34</v>
      </c>
      <c r="CQ217" s="28">
        <v>400</v>
      </c>
      <c r="CR217">
        <f t="shared" si="82"/>
        <v>45</v>
      </c>
      <c r="CS217">
        <f t="shared" si="83"/>
        <v>95</v>
      </c>
      <c r="CT217">
        <f t="shared" si="74"/>
        <v>445</v>
      </c>
      <c r="CU217">
        <v>2500</v>
      </c>
      <c r="CV217">
        <v>0</v>
      </c>
      <c r="CW217">
        <v>10500</v>
      </c>
      <c r="CX217">
        <v>3500</v>
      </c>
      <c r="CY217">
        <v>464</v>
      </c>
      <c r="CZ217" s="26">
        <v>4.3</v>
      </c>
      <c r="DA217" s="26">
        <v>78</v>
      </c>
      <c r="DB217" s="26">
        <v>70</v>
      </c>
      <c r="DC217" s="26">
        <v>57</v>
      </c>
      <c r="DD217" s="28">
        <f t="shared" si="84"/>
        <v>18.571428571428569</v>
      </c>
      <c r="DF217" t="str">
        <f t="shared" si="85"/>
        <v>no</v>
      </c>
      <c r="DG217" t="s">
        <v>1017</v>
      </c>
      <c r="DH217" t="s">
        <v>181</v>
      </c>
      <c r="DI217" t="s">
        <v>197</v>
      </c>
      <c r="DJ217" t="s">
        <v>197</v>
      </c>
      <c r="DK217" t="s">
        <v>197</v>
      </c>
      <c r="DL217" t="s">
        <v>197</v>
      </c>
      <c r="DM217" t="s">
        <v>197</v>
      </c>
      <c r="DN217" t="s">
        <v>197</v>
      </c>
      <c r="DO217">
        <v>1590</v>
      </c>
      <c r="DP217" s="29">
        <f>((DO217/1000)*100)/F217</f>
        <v>2.3043478260869565</v>
      </c>
      <c r="DQ217">
        <v>3150</v>
      </c>
      <c r="DR217">
        <v>945</v>
      </c>
      <c r="DS217">
        <v>2.2999999999999998</v>
      </c>
      <c r="DT217">
        <v>1.08</v>
      </c>
      <c r="DU217">
        <v>0.95</v>
      </c>
      <c r="DV217">
        <v>1.17</v>
      </c>
      <c r="DW217" t="str">
        <f t="shared" si="86"/>
        <v>yes</v>
      </c>
      <c r="DX217" t="str">
        <f t="shared" si="92"/>
        <v>moderate</v>
      </c>
      <c r="DY217" t="str">
        <f>IF(OR(DV217&gt;M217*2.9, DV217 &gt; 3.9, FD217="yes"), "3", IF(DV217&gt;M217*1.9, "2", IF(OR(DV217&gt;M217*1.4, DV217&gt;(M217+0.2)), "1", "no")))</f>
        <v>no</v>
      </c>
      <c r="DZ217" t="s">
        <v>181</v>
      </c>
      <c r="EA217" t="s">
        <v>197</v>
      </c>
      <c r="EB217" t="s">
        <v>184</v>
      </c>
      <c r="EC217">
        <v>1000</v>
      </c>
      <c r="ED217" t="s">
        <v>198</v>
      </c>
      <c r="EE217" s="26" t="s">
        <v>197</v>
      </c>
      <c r="EF217" s="26" t="s">
        <v>197</v>
      </c>
      <c r="EG217" s="26" t="s">
        <v>197</v>
      </c>
      <c r="EH217" s="26" t="s">
        <v>197</v>
      </c>
      <c r="EI217" s="26" t="s">
        <v>197</v>
      </c>
      <c r="EJ217" s="26" t="s">
        <v>197</v>
      </c>
      <c r="EK217" s="26" t="s">
        <v>197</v>
      </c>
      <c r="EL217" s="26" t="s">
        <v>197</v>
      </c>
      <c r="EM217" s="26" t="s">
        <v>197</v>
      </c>
      <c r="EN217" s="26" t="s">
        <v>197</v>
      </c>
      <c r="EO217" s="26" t="s">
        <v>197</v>
      </c>
      <c r="EP217" s="26" t="s">
        <v>197</v>
      </c>
      <c r="EQ217" s="26" t="s">
        <v>197</v>
      </c>
      <c r="ER217" s="26" t="s">
        <v>197</v>
      </c>
      <c r="ES217" s="30" t="e">
        <f t="shared" si="75"/>
        <v>#DIV/0!</v>
      </c>
      <c r="ET217" s="30" t="e">
        <f t="shared" si="87"/>
        <v>#DIV/0!</v>
      </c>
      <c r="EU217" s="30" t="e">
        <f t="shared" si="88"/>
        <v>#DIV/0!</v>
      </c>
      <c r="EV217" s="30" t="s">
        <v>181</v>
      </c>
      <c r="EW217" t="s">
        <v>197</v>
      </c>
      <c r="EX217" t="s">
        <v>197</v>
      </c>
      <c r="EY217" s="38" t="s">
        <v>197</v>
      </c>
      <c r="EZ217" s="30" t="s">
        <v>184</v>
      </c>
      <c r="FA217" s="30" t="s">
        <v>181</v>
      </c>
      <c r="FB217" s="34" t="s">
        <v>237</v>
      </c>
      <c r="FC217" s="30" t="s">
        <v>181</v>
      </c>
      <c r="FD217" s="30" t="s">
        <v>181</v>
      </c>
      <c r="FE217" t="s">
        <v>1018</v>
      </c>
      <c r="FF217">
        <v>14</v>
      </c>
      <c r="FG217" s="30" t="s">
        <v>184</v>
      </c>
      <c r="FH217" s="30">
        <v>16</v>
      </c>
      <c r="FI217" s="30">
        <v>3</v>
      </c>
      <c r="FJ217" s="38" t="s">
        <v>184</v>
      </c>
      <c r="FK217" s="38" t="s">
        <v>181</v>
      </c>
      <c r="FL217" s="38" t="s">
        <v>181</v>
      </c>
      <c r="FM217" s="38" t="s">
        <v>181</v>
      </c>
      <c r="FN217" s="38" t="s">
        <v>181</v>
      </c>
      <c r="FO217" s="38" t="s">
        <v>181</v>
      </c>
      <c r="FP217" s="38" t="s">
        <v>181</v>
      </c>
      <c r="FQ217" s="38" t="s">
        <v>181</v>
      </c>
      <c r="FR217">
        <v>31</v>
      </c>
      <c r="FS217" s="38" t="s">
        <v>219</v>
      </c>
      <c r="FT217" s="38" t="s">
        <v>181</v>
      </c>
      <c r="FU217">
        <f t="shared" si="89"/>
        <v>1</v>
      </c>
      <c r="FV217">
        <f t="shared" si="90"/>
        <v>1</v>
      </c>
    </row>
    <row r="218" spans="1:178" ht="15.5" x14ac:dyDescent="0.35">
      <c r="A218" s="48">
        <v>3041</v>
      </c>
      <c r="B218" t="s">
        <v>200</v>
      </c>
      <c r="C218" t="s">
        <v>179</v>
      </c>
      <c r="D218" s="28">
        <v>36.119444444444447</v>
      </c>
      <c r="E218" s="28">
        <v>1</v>
      </c>
      <c r="F218">
        <v>85</v>
      </c>
      <c r="G218">
        <v>183</v>
      </c>
      <c r="H218" s="28">
        <f t="shared" si="76"/>
        <v>25.381468541909285</v>
      </c>
      <c r="I218" s="29">
        <f t="shared" si="77"/>
        <v>2.0732248567861364</v>
      </c>
      <c r="J218" s="30">
        <v>3.6</v>
      </c>
      <c r="K218">
        <v>141</v>
      </c>
      <c r="L218" t="s">
        <v>180</v>
      </c>
      <c r="M218" s="29">
        <v>0.97</v>
      </c>
      <c r="N218" s="30">
        <v>0.3</v>
      </c>
      <c r="O218" s="29">
        <v>1.01</v>
      </c>
      <c r="P218">
        <f t="shared" si="78"/>
        <v>1</v>
      </c>
      <c r="Q218">
        <f t="shared" si="78"/>
        <v>1</v>
      </c>
      <c r="R218">
        <f t="shared" si="78"/>
        <v>1.01</v>
      </c>
      <c r="S218" s="31">
        <f t="shared" si="72"/>
        <v>7</v>
      </c>
      <c r="T218" t="s">
        <v>181</v>
      </c>
      <c r="U218" t="s">
        <v>181</v>
      </c>
      <c r="V218" t="s">
        <v>182</v>
      </c>
      <c r="W218" t="s">
        <v>181</v>
      </c>
      <c r="X218" t="s">
        <v>181</v>
      </c>
      <c r="Y218" t="s">
        <v>183</v>
      </c>
      <c r="Z218" t="s">
        <v>181</v>
      </c>
      <c r="AA218" t="s">
        <v>181</v>
      </c>
      <c r="AB218" t="s">
        <v>181</v>
      </c>
      <c r="AC218">
        <v>0</v>
      </c>
      <c r="AD218" s="27">
        <v>43227</v>
      </c>
      <c r="AE218">
        <v>180</v>
      </c>
      <c r="AG218">
        <v>0</v>
      </c>
      <c r="AH218" s="27">
        <v>43227</v>
      </c>
      <c r="AI218" s="33">
        <v>180</v>
      </c>
      <c r="AK218" t="s">
        <v>1019</v>
      </c>
      <c r="AL218" t="s">
        <v>181</v>
      </c>
      <c r="AM218" t="s">
        <v>181</v>
      </c>
      <c r="AN218" t="s">
        <v>181</v>
      </c>
      <c r="AO218" t="s">
        <v>181</v>
      </c>
      <c r="AP218" t="s">
        <v>181</v>
      </c>
      <c r="AQ218" t="s">
        <v>181</v>
      </c>
      <c r="AR218" t="s">
        <v>181</v>
      </c>
      <c r="AS218" t="s">
        <v>181</v>
      </c>
      <c r="AT218" t="s">
        <v>181</v>
      </c>
      <c r="AU218" t="s">
        <v>184</v>
      </c>
      <c r="AV218" t="s">
        <v>181</v>
      </c>
      <c r="AW218" s="27">
        <v>28302</v>
      </c>
      <c r="AX218" s="28">
        <v>40.366666666666667</v>
      </c>
      <c r="AY218" s="28" t="s">
        <v>185</v>
      </c>
      <c r="AZ218" s="28" t="s">
        <v>186</v>
      </c>
      <c r="BA218" t="s">
        <v>200</v>
      </c>
      <c r="BB218" s="28" t="s">
        <v>968</v>
      </c>
      <c r="BC218" s="28" t="s">
        <v>179</v>
      </c>
      <c r="BD218" s="28" t="s">
        <v>276</v>
      </c>
      <c r="BE218" s="28" t="s">
        <v>189</v>
      </c>
      <c r="BF218" t="s">
        <v>190</v>
      </c>
      <c r="BG218" s="28" t="s">
        <v>181</v>
      </c>
      <c r="BH218" s="28" t="s">
        <v>190</v>
      </c>
      <c r="BI218">
        <v>92</v>
      </c>
      <c r="BJ218">
        <v>173</v>
      </c>
      <c r="BK218" s="28">
        <f t="shared" si="79"/>
        <v>30.73941661933242</v>
      </c>
      <c r="BL218" s="29">
        <f t="shared" si="80"/>
        <v>2.0585412549079671</v>
      </c>
      <c r="BM218">
        <v>157</v>
      </c>
      <c r="BN218" s="29">
        <v>0.68</v>
      </c>
      <c r="BO218">
        <v>7</v>
      </c>
      <c r="BP218" t="s">
        <v>184</v>
      </c>
      <c r="BQ218">
        <v>40</v>
      </c>
      <c r="BR218" t="s">
        <v>1020</v>
      </c>
      <c r="BS218" t="s">
        <v>191</v>
      </c>
      <c r="BT218">
        <v>0</v>
      </c>
      <c r="BU218">
        <v>0</v>
      </c>
      <c r="BV218" t="s">
        <v>192</v>
      </c>
      <c r="BW218">
        <v>10</v>
      </c>
      <c r="BX218">
        <v>0</v>
      </c>
      <c r="BY218" t="s">
        <v>1021</v>
      </c>
      <c r="BZ218" t="s">
        <v>1010</v>
      </c>
      <c r="CA218" t="s">
        <v>1022</v>
      </c>
      <c r="CB218">
        <v>0</v>
      </c>
      <c r="CC218">
        <v>0</v>
      </c>
      <c r="CD218">
        <f t="shared" si="81"/>
        <v>283</v>
      </c>
      <c r="CE218">
        <f>SUM((IF(D218&lt;40.1,0,(IF(D218&gt;60,3,1)))),(IF(S218&lt;15.1,0,IF(15&lt;S218&lt;25.1,6,IF(25&lt;S218&lt;35.1,11,16)))),(IF(E218=1,0,5)),(IF(CQ218&lt;601,0,1)),(IF(AX218&lt;40.1,0,(IF(AX218&gt;60,2,1)))))</f>
        <v>1</v>
      </c>
      <c r="CF218">
        <f>(IF(AX218&gt;70,3,0))+(IF(10&lt;AX218&lt;20,-2,0))+(IF(BD218="Cerebrovascular",2,0))+(IF(BN218&gt;1.5,2,0))+(IF(CQ218&lt;360,-3,0))+(IF(D218&gt;70,4,0))+(IF(H218&gt;35,2,0))+(IF(E218=2,9,0))+(IF(E218=3,14,0))+(IF(T218="yes",2,0))+(IF(J218&lt;2,2,0))+(IF(U218="yes",3,0))+(IF(V218="hospital",3,0))+(IF(V218="ICU",6,0))+(IF(S218&gt;29,4,0))+(IF(W218="yes",9,0))+(IF(X218="yes",2,0))+(IF(AA218="yes",5,0))+(IF(AB218="yes",6,0))+(IF(Z218="yes",3,0))</f>
        <v>0</v>
      </c>
      <c r="CG218" s="29">
        <f>EXP((IF(39&lt;AX218&lt;50,0.154,0))+(IF(49&lt;AX218&lt;60,0.274,0))+(IF(59&lt;AX218&lt;70,0.424,0))+(IF(AX218&gt;69,0.501,0))+(IF(BD218="anoxia",0.079,0))+(IF(BD218="Cerebrovascular",0.145,0))+(IF(BD218="other",0.184,0))+(IF(BB218="African",0.176,0))+(IF(BB218="Other",0.126,0))+(IF(AY218="DCD",0.411,0))+(IF(AZ218="other",0.422,0))+(0.066*((170-BJ218)/10)+(IF(BE218="regional",0.105,0.244))+(0.01*(CQ218/60))))</f>
        <v>1.2569648929728703</v>
      </c>
      <c r="CH218">
        <v>54</v>
      </c>
      <c r="CI218">
        <v>23</v>
      </c>
      <c r="CJ218" t="s">
        <v>197</v>
      </c>
      <c r="CK218" t="s">
        <v>197</v>
      </c>
      <c r="CL218" t="s">
        <v>197</v>
      </c>
      <c r="CM218" t="s">
        <v>197</v>
      </c>
      <c r="CN218">
        <v>24</v>
      </c>
      <c r="CO218" t="s">
        <v>196</v>
      </c>
      <c r="CP218">
        <v>20</v>
      </c>
      <c r="CQ218" s="28">
        <v>387</v>
      </c>
      <c r="CR218">
        <f t="shared" si="82"/>
        <v>24</v>
      </c>
      <c r="CS218">
        <f t="shared" si="83"/>
        <v>78</v>
      </c>
      <c r="CT218">
        <f t="shared" si="74"/>
        <v>411</v>
      </c>
      <c r="CU218">
        <v>0</v>
      </c>
      <c r="CV218">
        <v>0</v>
      </c>
      <c r="CW218">
        <v>5000</v>
      </c>
      <c r="CX218">
        <v>2000</v>
      </c>
      <c r="CY218">
        <v>300</v>
      </c>
      <c r="CZ218" s="26">
        <v>1.5</v>
      </c>
      <c r="DA218" s="26">
        <v>7</v>
      </c>
      <c r="DB218" s="26">
        <v>85</v>
      </c>
      <c r="DC218" s="26">
        <v>72</v>
      </c>
      <c r="DD218" s="28">
        <f t="shared" si="84"/>
        <v>15.294117647058826</v>
      </c>
      <c r="DF218" t="str">
        <f t="shared" si="85"/>
        <v>no</v>
      </c>
      <c r="DG218" t="s">
        <v>181</v>
      </c>
      <c r="DH218" t="s">
        <v>197</v>
      </c>
      <c r="DI218" t="s">
        <v>197</v>
      </c>
      <c r="DJ218" t="s">
        <v>197</v>
      </c>
      <c r="DK218" t="s">
        <v>197</v>
      </c>
      <c r="DL218" t="s">
        <v>197</v>
      </c>
      <c r="DM218" t="s">
        <v>197</v>
      </c>
      <c r="DN218" t="s">
        <v>197</v>
      </c>
      <c r="DO218">
        <v>2007</v>
      </c>
      <c r="DP218" s="29">
        <f>((DO218/1000)*100)/F218</f>
        <v>2.3611764705882354</v>
      </c>
      <c r="DQ218">
        <v>1257</v>
      </c>
      <c r="DR218">
        <v>1131</v>
      </c>
      <c r="DS218">
        <v>1.5</v>
      </c>
      <c r="DT218">
        <v>1.1299999999999999</v>
      </c>
      <c r="DU218">
        <v>1.17</v>
      </c>
      <c r="DV218">
        <v>1.17</v>
      </c>
      <c r="DW218" t="str">
        <f t="shared" si="86"/>
        <v>no</v>
      </c>
      <c r="DX218" t="str">
        <f t="shared" si="92"/>
        <v>no</v>
      </c>
      <c r="DY218" t="str">
        <f>IF(OR(DV218&gt;M218*2.9, DV218 &gt; 3.9, FD218="yes"), "3", IF(DV218&gt;M218*1.9, "2", IF(OR(DV218&gt;M218*1.4, DV218&gt;(M218+0.2)), "1", "no")))</f>
        <v>no</v>
      </c>
      <c r="DZ218" t="s">
        <v>184</v>
      </c>
      <c r="EA218" t="s">
        <v>263</v>
      </c>
      <c r="EB218" t="s">
        <v>184</v>
      </c>
      <c r="EC218">
        <v>1000</v>
      </c>
      <c r="ED218" t="s">
        <v>198</v>
      </c>
      <c r="EE218" s="26" t="s">
        <v>197</v>
      </c>
      <c r="EF218" s="26" t="s">
        <v>197</v>
      </c>
      <c r="EG218" s="26" t="s">
        <v>197</v>
      </c>
      <c r="EH218" s="26" t="s">
        <v>197</v>
      </c>
      <c r="EI218" s="26" t="s">
        <v>197</v>
      </c>
      <c r="EJ218" s="26" t="s">
        <v>197</v>
      </c>
      <c r="EK218" s="26" t="s">
        <v>197</v>
      </c>
      <c r="EL218" s="26" t="s">
        <v>197</v>
      </c>
      <c r="EM218" s="26" t="s">
        <v>197</v>
      </c>
      <c r="EN218" s="26" t="s">
        <v>197</v>
      </c>
      <c r="EO218" s="26" t="s">
        <v>197</v>
      </c>
      <c r="EP218" s="26" t="s">
        <v>197</v>
      </c>
      <c r="EQ218" s="26" t="s">
        <v>197</v>
      </c>
      <c r="ER218" s="26" t="s">
        <v>197</v>
      </c>
      <c r="ES218" s="30" t="e">
        <f t="shared" si="75"/>
        <v>#DIV/0!</v>
      </c>
      <c r="ET218" s="30" t="e">
        <f t="shared" si="87"/>
        <v>#DIV/0!</v>
      </c>
      <c r="EU218" s="30" t="e">
        <f t="shared" si="88"/>
        <v>#DIV/0!</v>
      </c>
      <c r="EV218" s="30" t="s">
        <v>181</v>
      </c>
      <c r="EW218" t="s">
        <v>197</v>
      </c>
      <c r="EX218" t="s">
        <v>197</v>
      </c>
      <c r="EY218" s="38" t="s">
        <v>197</v>
      </c>
      <c r="EZ218" s="30" t="s">
        <v>181</v>
      </c>
      <c r="FA218" s="30" t="s">
        <v>181</v>
      </c>
      <c r="FB218" s="34">
        <v>1</v>
      </c>
      <c r="FC218" s="30" t="s">
        <v>181</v>
      </c>
      <c r="FD218" s="30" t="s">
        <v>181</v>
      </c>
      <c r="FE218" t="s">
        <v>181</v>
      </c>
      <c r="FF218">
        <v>3</v>
      </c>
      <c r="FG218" s="30" t="s">
        <v>181</v>
      </c>
      <c r="FH218" s="30" t="s">
        <v>197</v>
      </c>
      <c r="FI218" s="30" t="s">
        <v>197</v>
      </c>
      <c r="FJ218" s="30" t="s">
        <v>181</v>
      </c>
      <c r="FK218" s="30" t="s">
        <v>181</v>
      </c>
      <c r="FL218" s="30" t="s">
        <v>181</v>
      </c>
      <c r="FM218" s="30" t="s">
        <v>181</v>
      </c>
      <c r="FN218" s="30" t="s">
        <v>181</v>
      </c>
      <c r="FO218" s="30" t="s">
        <v>181</v>
      </c>
      <c r="FP218" s="30" t="s">
        <v>181</v>
      </c>
      <c r="FQ218" s="30" t="s">
        <v>181</v>
      </c>
      <c r="FR218">
        <v>7</v>
      </c>
      <c r="FS218" s="38" t="s">
        <v>199</v>
      </c>
      <c r="FT218" s="38" t="s">
        <v>181</v>
      </c>
      <c r="FU218">
        <f t="shared" si="89"/>
        <v>0</v>
      </c>
      <c r="FV218">
        <f t="shared" si="90"/>
        <v>0</v>
      </c>
    </row>
    <row r="219" spans="1:178" ht="15.5" x14ac:dyDescent="0.35">
      <c r="A219" s="48">
        <v>3042</v>
      </c>
      <c r="B219" t="s">
        <v>200</v>
      </c>
      <c r="C219" t="s">
        <v>179</v>
      </c>
      <c r="D219" s="28">
        <v>58.06111111111111</v>
      </c>
      <c r="E219" s="28">
        <v>2</v>
      </c>
      <c r="F219">
        <v>64</v>
      </c>
      <c r="G219">
        <v>167</v>
      </c>
      <c r="H219" s="28">
        <f t="shared" si="76"/>
        <v>22.948115744558788</v>
      </c>
      <c r="I219" s="29">
        <f t="shared" si="77"/>
        <v>1.719737867247449</v>
      </c>
      <c r="J219" s="30">
        <v>3</v>
      </c>
      <c r="K219">
        <v>141</v>
      </c>
      <c r="L219" t="s">
        <v>190</v>
      </c>
      <c r="M219" s="29">
        <v>0.95</v>
      </c>
      <c r="N219" s="30">
        <v>1</v>
      </c>
      <c r="O219" s="29">
        <v>1.2</v>
      </c>
      <c r="P219">
        <f t="shared" si="78"/>
        <v>1</v>
      </c>
      <c r="Q219">
        <f t="shared" si="78"/>
        <v>1</v>
      </c>
      <c r="R219">
        <f t="shared" si="78"/>
        <v>1.2</v>
      </c>
      <c r="S219" s="31">
        <f t="shared" si="72"/>
        <v>8</v>
      </c>
      <c r="T219" t="s">
        <v>184</v>
      </c>
      <c r="U219" t="s">
        <v>181</v>
      </c>
      <c r="V219" t="s">
        <v>182</v>
      </c>
      <c r="W219" t="s">
        <v>181</v>
      </c>
      <c r="X219" t="s">
        <v>181</v>
      </c>
      <c r="Y219" t="s">
        <v>183</v>
      </c>
      <c r="Z219" t="s">
        <v>181</v>
      </c>
      <c r="AA219" t="s">
        <v>181</v>
      </c>
      <c r="AB219" t="s">
        <v>181</v>
      </c>
      <c r="AC219">
        <v>0</v>
      </c>
      <c r="AD219" s="27">
        <v>43229</v>
      </c>
      <c r="AE219">
        <v>182</v>
      </c>
      <c r="AG219">
        <v>0</v>
      </c>
      <c r="AH219" s="27">
        <v>43229</v>
      </c>
      <c r="AI219" s="33">
        <v>182</v>
      </c>
      <c r="AK219" t="s">
        <v>1023</v>
      </c>
      <c r="AL219" t="s">
        <v>181</v>
      </c>
      <c r="AM219" t="s">
        <v>181</v>
      </c>
      <c r="AN219" t="s">
        <v>181</v>
      </c>
      <c r="AO219" t="s">
        <v>181</v>
      </c>
      <c r="AP219" t="s">
        <v>181</v>
      </c>
      <c r="AQ219" t="s">
        <v>181</v>
      </c>
      <c r="AR219" t="s">
        <v>181</v>
      </c>
      <c r="AS219" t="s">
        <v>181</v>
      </c>
      <c r="AT219" t="s">
        <v>181</v>
      </c>
      <c r="AU219" t="s">
        <v>184</v>
      </c>
      <c r="AV219" t="s">
        <v>181</v>
      </c>
      <c r="AW219" s="27">
        <v>17322</v>
      </c>
      <c r="AX219" s="28">
        <v>70.427777777777777</v>
      </c>
      <c r="AY219" s="28" t="s">
        <v>185</v>
      </c>
      <c r="AZ219" s="28" t="s">
        <v>186</v>
      </c>
      <c r="BA219" t="s">
        <v>200</v>
      </c>
      <c r="BB219" s="28" t="s">
        <v>968</v>
      </c>
      <c r="BC219" s="28" t="s">
        <v>179</v>
      </c>
      <c r="BD219" s="28" t="s">
        <v>276</v>
      </c>
      <c r="BE219" s="28" t="s">
        <v>189</v>
      </c>
      <c r="BF219" t="s">
        <v>190</v>
      </c>
      <c r="BG219" s="28" t="s">
        <v>181</v>
      </c>
      <c r="BH219" s="28" t="s">
        <v>190</v>
      </c>
      <c r="BI219">
        <v>70</v>
      </c>
      <c r="BJ219">
        <v>175</v>
      </c>
      <c r="BK219" s="28">
        <f t="shared" si="79"/>
        <v>22.857142857142858</v>
      </c>
      <c r="BL219" s="29">
        <f t="shared" si="80"/>
        <v>1.8481430181213474</v>
      </c>
      <c r="BM219">
        <v>147</v>
      </c>
      <c r="BN219" s="29">
        <v>1.71</v>
      </c>
      <c r="BO219">
        <v>5</v>
      </c>
      <c r="BP219" t="s">
        <v>181</v>
      </c>
      <c r="BQ219">
        <v>0</v>
      </c>
      <c r="BR219" t="s">
        <v>184</v>
      </c>
      <c r="BS219" t="s">
        <v>191</v>
      </c>
      <c r="BT219">
        <v>0</v>
      </c>
      <c r="BU219">
        <v>0</v>
      </c>
      <c r="BV219" t="s">
        <v>203</v>
      </c>
      <c r="BW219">
        <v>10</v>
      </c>
      <c r="BX219">
        <v>0</v>
      </c>
      <c r="BY219" t="s">
        <v>1024</v>
      </c>
      <c r="BZ219" t="s">
        <v>1025</v>
      </c>
      <c r="CA219" t="s">
        <v>1026</v>
      </c>
      <c r="CB219">
        <v>0</v>
      </c>
      <c r="CC219">
        <v>0</v>
      </c>
      <c r="CD219">
        <f t="shared" si="81"/>
        <v>563</v>
      </c>
      <c r="CE219">
        <f>SUM((IF(D219&lt;40.1,0,(IF(D219&gt;60,3,1)))),(IF(S219&lt;15.1,0,IF(15&lt;S219&lt;25.1,6,IF(25&lt;S219&lt;35.1,11,16)))),(IF(E219=1,0,5)),(IF(CQ219&lt;601,0,1)),(IF(AX219&lt;40.1,0,(IF(AX219&gt;60,2,1)))))</f>
        <v>8</v>
      </c>
      <c r="CF219">
        <f>(IF(AX219&gt;70,3,0))+(IF(10&lt;AX219&lt;20,-2,0))+(IF(BD219="Cerebrovascular",2,0))+(IF(BN219&gt;1.5,2,0))+(IF(CQ219&lt;360,-3,0))+(IF(D219&gt;70,4,0))+(IF(H219&gt;35,2,0))+(IF(E219=2,9,0))+(IF(E219=3,14,0))+(IF(T219="yes",2,0))+(IF(J219&lt;2,2,0))+(IF(U219="yes",3,0))+(IF(V219="hospital",3,0))+(IF(V219="ICU",6,0))+(IF(S219&gt;29,4,0))+(IF(W219="yes",9,0))+(IF(X219="yes",2,0))+(IF(AA219="yes",5,0))+(IF(AB219="yes",6,0))+(IF(Z219="yes",3,0))</f>
        <v>16</v>
      </c>
      <c r="CG219" s="29">
        <f>EXP((IF(39&lt;AX219&lt;50,0.154,0))+(IF(49&lt;AX219&lt;60,0.274,0))+(IF(59&lt;AX219&lt;70,0.424,0))+(IF(AX219&gt;69,0.501,0))+(IF(BD219="anoxia",0.079,0))+(IF(BD219="Cerebrovascular",0.145,0))+(IF(BD219="other",0.184,0))+(IF(BB219="African",0.176,0))+(IF(BB219="Other",0.126,0))+(IF(AY219="DCD",0.411,0))+(IF(AZ219="other",0.422,0))+(0.066*((170-BJ219)/10)+(IF(BE219="regional",0.105,0.244))+(0.01*(CQ219/60))))</f>
        <v>2.0561459518624816</v>
      </c>
      <c r="CH219">
        <v>34</v>
      </c>
      <c r="CI219">
        <v>10</v>
      </c>
      <c r="CJ219" t="s">
        <v>197</v>
      </c>
      <c r="CK219" t="s">
        <v>197</v>
      </c>
      <c r="CL219" t="s">
        <v>197</v>
      </c>
      <c r="CM219" t="s">
        <v>197</v>
      </c>
      <c r="CN219">
        <v>23</v>
      </c>
      <c r="CO219" t="s">
        <v>196</v>
      </c>
      <c r="CP219">
        <v>30</v>
      </c>
      <c r="CQ219" s="28">
        <v>413</v>
      </c>
      <c r="CR219">
        <f t="shared" si="82"/>
        <v>23</v>
      </c>
      <c r="CS219">
        <f t="shared" si="83"/>
        <v>57</v>
      </c>
      <c r="CT219">
        <f t="shared" si="74"/>
        <v>436</v>
      </c>
      <c r="CU219">
        <v>12250</v>
      </c>
      <c r="CV219">
        <v>9500</v>
      </c>
      <c r="CW219">
        <v>14000</v>
      </c>
      <c r="CX219">
        <v>400</v>
      </c>
      <c r="CY219">
        <v>470</v>
      </c>
      <c r="CZ219" s="26">
        <v>3.4</v>
      </c>
      <c r="DA219" s="26">
        <v>11</v>
      </c>
      <c r="DB219" s="26">
        <v>72</v>
      </c>
      <c r="DC219" s="26">
        <v>77</v>
      </c>
      <c r="DD219" s="28">
        <f t="shared" si="84"/>
        <v>-6.9444444444444429</v>
      </c>
      <c r="DF219" t="str">
        <f t="shared" si="85"/>
        <v>no</v>
      </c>
      <c r="DG219" t="s">
        <v>1027</v>
      </c>
      <c r="DH219" t="s">
        <v>197</v>
      </c>
      <c r="DI219" t="s">
        <v>197</v>
      </c>
      <c r="DJ219" t="s">
        <v>197</v>
      </c>
      <c r="DK219" t="s">
        <v>197</v>
      </c>
      <c r="DL219" t="s">
        <v>197</v>
      </c>
      <c r="DM219" t="s">
        <v>197</v>
      </c>
      <c r="DN219" t="s">
        <v>197</v>
      </c>
      <c r="DO219">
        <v>1240</v>
      </c>
      <c r="DP219" s="29">
        <f>((DO219/1000)*100)/F219</f>
        <v>1.9375</v>
      </c>
      <c r="DQ219">
        <v>524</v>
      </c>
      <c r="DR219">
        <v>250</v>
      </c>
      <c r="DS219">
        <v>1.4</v>
      </c>
      <c r="DT219">
        <v>1.42</v>
      </c>
      <c r="DU219">
        <v>1.63</v>
      </c>
      <c r="DV219">
        <v>1.63</v>
      </c>
      <c r="DW219" t="str">
        <f t="shared" si="86"/>
        <v>no</v>
      </c>
      <c r="DX219" t="str">
        <f t="shared" si="92"/>
        <v>no</v>
      </c>
      <c r="DY219" t="str">
        <f>IF(OR(DV219&gt;M219*2.9, DV219 &gt; 3.9, FD219="yes"), "3", IF(DV219&gt;M219*1.9, "2", IF(OR(DV219&gt;M219*1.4, DV219&gt;(M219+0.2)), "1", "no")))</f>
        <v>1</v>
      </c>
      <c r="DZ219" t="s">
        <v>184</v>
      </c>
      <c r="EA219" t="s">
        <v>263</v>
      </c>
      <c r="EB219" t="s">
        <v>184</v>
      </c>
      <c r="EC219">
        <v>1000</v>
      </c>
      <c r="ED219" t="s">
        <v>198</v>
      </c>
      <c r="EE219" s="26" t="s">
        <v>197</v>
      </c>
      <c r="EF219" s="26" t="s">
        <v>197</v>
      </c>
      <c r="EG219" s="26" t="s">
        <v>197</v>
      </c>
      <c r="EH219" s="26" t="s">
        <v>197</v>
      </c>
      <c r="EI219" s="26" t="s">
        <v>197</v>
      </c>
      <c r="EJ219" s="26" t="s">
        <v>197</v>
      </c>
      <c r="EK219" s="26" t="s">
        <v>197</v>
      </c>
      <c r="EL219" s="26" t="s">
        <v>197</v>
      </c>
      <c r="EM219" s="26" t="s">
        <v>197</v>
      </c>
      <c r="EN219" s="26" t="s">
        <v>197</v>
      </c>
      <c r="EO219" s="26" t="s">
        <v>197</v>
      </c>
      <c r="EP219" s="26" t="s">
        <v>197</v>
      </c>
      <c r="EQ219" s="26" t="s">
        <v>197</v>
      </c>
      <c r="ER219" s="26" t="s">
        <v>197</v>
      </c>
      <c r="ES219" s="30" t="e">
        <f t="shared" si="75"/>
        <v>#DIV/0!</v>
      </c>
      <c r="ET219" s="30" t="e">
        <f t="shared" si="87"/>
        <v>#DIV/0!</v>
      </c>
      <c r="EU219" s="30" t="e">
        <f t="shared" si="88"/>
        <v>#DIV/0!</v>
      </c>
      <c r="EV219" s="30" t="s">
        <v>181</v>
      </c>
      <c r="EW219" t="s">
        <v>197</v>
      </c>
      <c r="EX219" t="s">
        <v>197</v>
      </c>
      <c r="EY219" s="38" t="s">
        <v>197</v>
      </c>
      <c r="EZ219" s="30" t="s">
        <v>181</v>
      </c>
      <c r="FA219" s="30" t="s">
        <v>181</v>
      </c>
      <c r="FB219" s="34">
        <v>2</v>
      </c>
      <c r="FC219" s="30" t="s">
        <v>181</v>
      </c>
      <c r="FD219" s="30" t="s">
        <v>181</v>
      </c>
      <c r="FE219" t="s">
        <v>181</v>
      </c>
      <c r="FF219">
        <v>3</v>
      </c>
      <c r="FG219" s="30" t="s">
        <v>181</v>
      </c>
      <c r="FH219" s="30" t="s">
        <v>197</v>
      </c>
      <c r="FI219" s="30" t="s">
        <v>197</v>
      </c>
      <c r="FJ219" s="30" t="s">
        <v>181</v>
      </c>
      <c r="FK219" s="30" t="s">
        <v>181</v>
      </c>
      <c r="FL219" s="30" t="s">
        <v>181</v>
      </c>
      <c r="FM219" s="30" t="s">
        <v>181</v>
      </c>
      <c r="FN219" s="30" t="s">
        <v>181</v>
      </c>
      <c r="FO219" s="30" t="s">
        <v>181</v>
      </c>
      <c r="FP219" s="30" t="s">
        <v>181</v>
      </c>
      <c r="FQ219" s="30" t="s">
        <v>181</v>
      </c>
      <c r="FR219">
        <v>10</v>
      </c>
      <c r="FS219" s="38" t="s">
        <v>199</v>
      </c>
      <c r="FT219" s="38" t="s">
        <v>181</v>
      </c>
      <c r="FU219">
        <f t="shared" si="89"/>
        <v>0</v>
      </c>
      <c r="FV219">
        <f t="shared" si="90"/>
        <v>0</v>
      </c>
    </row>
    <row r="220" spans="1:178" ht="15.5" x14ac:dyDescent="0.35">
      <c r="A220" s="48">
        <v>3043</v>
      </c>
      <c r="B220" t="s">
        <v>200</v>
      </c>
      <c r="C220" t="s">
        <v>252</v>
      </c>
      <c r="D220" s="28">
        <v>18.788888888888888</v>
      </c>
      <c r="E220" s="28">
        <v>1</v>
      </c>
      <c r="F220">
        <v>64</v>
      </c>
      <c r="G220">
        <v>180</v>
      </c>
      <c r="H220" s="28">
        <f t="shared" si="76"/>
        <v>19.753086419753085</v>
      </c>
      <c r="I220" s="29">
        <f t="shared" si="77"/>
        <v>1.8157889915379688</v>
      </c>
      <c r="J220" s="30">
        <v>3.9</v>
      </c>
      <c r="K220">
        <v>138</v>
      </c>
      <c r="L220" t="s">
        <v>180</v>
      </c>
      <c r="M220" s="29">
        <v>0.62</v>
      </c>
      <c r="N220" s="30">
        <v>19.2</v>
      </c>
      <c r="O220" s="29">
        <v>2.0499999999999998</v>
      </c>
      <c r="P220">
        <f t="shared" si="78"/>
        <v>1</v>
      </c>
      <c r="Q220">
        <f t="shared" si="78"/>
        <v>19.2</v>
      </c>
      <c r="R220">
        <f t="shared" si="78"/>
        <v>2.0499999999999998</v>
      </c>
      <c r="S220" s="31">
        <f t="shared" si="72"/>
        <v>26</v>
      </c>
      <c r="T220" t="s">
        <v>181</v>
      </c>
      <c r="U220" t="s">
        <v>181</v>
      </c>
      <c r="V220" t="s">
        <v>182</v>
      </c>
      <c r="W220" t="s">
        <v>181</v>
      </c>
      <c r="X220" t="s">
        <v>181</v>
      </c>
      <c r="Y220" t="s">
        <v>183</v>
      </c>
      <c r="Z220" t="s">
        <v>181</v>
      </c>
      <c r="AA220" t="s">
        <v>181</v>
      </c>
      <c r="AB220" t="s">
        <v>181</v>
      </c>
      <c r="AC220">
        <v>0</v>
      </c>
      <c r="AD220" s="27">
        <v>43231</v>
      </c>
      <c r="AE220">
        <v>182</v>
      </c>
      <c r="AG220">
        <v>0</v>
      </c>
      <c r="AH220" s="27">
        <v>43231</v>
      </c>
      <c r="AI220" s="33">
        <v>182</v>
      </c>
      <c r="AK220" t="s">
        <v>43</v>
      </c>
      <c r="AL220" t="s">
        <v>181</v>
      </c>
      <c r="AM220" t="s">
        <v>181</v>
      </c>
      <c r="AN220" t="s">
        <v>1028</v>
      </c>
      <c r="AO220" t="s">
        <v>181</v>
      </c>
      <c r="AP220" t="s">
        <v>181</v>
      </c>
      <c r="AQ220" t="s">
        <v>181</v>
      </c>
      <c r="AR220" t="s">
        <v>184</v>
      </c>
      <c r="AS220" t="s">
        <v>181</v>
      </c>
      <c r="AT220" t="s">
        <v>181</v>
      </c>
      <c r="AU220" t="s">
        <v>181</v>
      </c>
      <c r="AV220" t="s">
        <v>181</v>
      </c>
      <c r="AW220" s="27">
        <v>22500</v>
      </c>
      <c r="AX220" s="28">
        <v>56.258333333333333</v>
      </c>
      <c r="AY220" s="28" t="s">
        <v>185</v>
      </c>
      <c r="AZ220" s="28" t="s">
        <v>186</v>
      </c>
      <c r="BA220" t="s">
        <v>178</v>
      </c>
      <c r="BB220" s="28" t="s">
        <v>968</v>
      </c>
      <c r="BC220" s="28" t="s">
        <v>252</v>
      </c>
      <c r="BD220" s="28" t="s">
        <v>197</v>
      </c>
      <c r="BE220" s="28" t="s">
        <v>202</v>
      </c>
      <c r="BF220" t="s">
        <v>190</v>
      </c>
      <c r="BG220" s="28" t="s">
        <v>181</v>
      </c>
      <c r="BH220" s="28" t="s">
        <v>180</v>
      </c>
      <c r="BI220" s="28">
        <v>52</v>
      </c>
      <c r="BJ220" s="28">
        <v>160</v>
      </c>
      <c r="BK220" s="28">
        <f t="shared" si="79"/>
        <v>20.3125</v>
      </c>
      <c r="BL220" s="29">
        <f t="shared" si="80"/>
        <v>1.5263521126185902</v>
      </c>
      <c r="BM220" s="36" t="s">
        <v>197</v>
      </c>
      <c r="BN220" s="37" t="s">
        <v>197</v>
      </c>
      <c r="BO220" s="28">
        <v>1</v>
      </c>
      <c r="BP220" s="29" t="s">
        <v>181</v>
      </c>
      <c r="BQ220" s="28">
        <v>0</v>
      </c>
      <c r="BR220" s="29" t="s">
        <v>197</v>
      </c>
      <c r="BS220" s="28" t="s">
        <v>197</v>
      </c>
      <c r="BT220" s="29" t="s">
        <v>197</v>
      </c>
      <c r="BU220" s="28" t="s">
        <v>197</v>
      </c>
      <c r="BV220" s="29" t="s">
        <v>197</v>
      </c>
      <c r="BW220" s="28" t="s">
        <v>197</v>
      </c>
      <c r="BX220" s="29" t="s">
        <v>197</v>
      </c>
      <c r="BY220" t="s">
        <v>1029</v>
      </c>
      <c r="BZ220" t="s">
        <v>197</v>
      </c>
      <c r="CA220" t="s">
        <v>205</v>
      </c>
      <c r="CB220">
        <v>0</v>
      </c>
      <c r="CC220">
        <v>0</v>
      </c>
      <c r="CD220">
        <f t="shared" si="81"/>
        <v>1463</v>
      </c>
      <c r="CE220">
        <f>SUM((IF(D220&lt;40.1,0,(IF(D220&gt;60,3,1)))),(IF(S220&lt;15.1,0,IF(15&lt;S220&lt;25.1,6,IF(25&lt;S220&lt;35.1,11,16)))),(IF(E220=1,0,5)),(IF(CQ220&lt;601,0,1)),(IF(AX220&lt;40.1,0,(IF(AX220&gt;60,2,1)))))</f>
        <v>17</v>
      </c>
      <c r="CF220">
        <f>(IF(AX220&gt;70,3,0))+(IF(10&lt;AX220&lt;20,-2,0))+(IF(BD220="Cerebrovascular",2,0))+(IF(BN220&gt;1.5,2,0))+(IF(CQ220&lt;360,-3,0))+(IF(D220&gt;70,4,0))+(IF(H220&gt;35,2,0))+(IF(E220=2,9,0))+(IF(E220=3,14,0))+(IF(T220="yes",2,0))+(IF(J220&lt;2,2,0))+(IF(U220="yes",3,0))+(IF(V220="hospital",3,0))+(IF(V220="ICU",6,0))+(IF(S220&gt;29,4,0))+(IF(W220="yes",9,0))+(IF(X220="yes",2,0))+(IF(AA220="yes",5,0))+(IF(AB220="yes",6,0))+(IF(Z220="yes",3,0))</f>
        <v>2</v>
      </c>
      <c r="CG220" s="29">
        <f>EXP((IF(39&lt;AX220&lt;50,0.154,0))+(IF(49&lt;AX220&lt;60,0.274,0))+(IF(59&lt;AX220&lt;70,0.424,0))+(IF(AX220&gt;69,0.501,0))+(IF(BD220="anoxia",0.079,0))+(IF(BD220="Cerebrovascular",0.145,0))+(IF(BD220="other",0.184,0))+(IF(BB220="African",0.176,0))+(IF(BB220="Other",0.126,0))+(IF(AY220="DCD",0.411,0))+(IF(AZ220="other",0.422,0))+(0.066*((170-BJ220)/10)+(IF(BE220="regional",0.105,0.244))+(0.01*(CQ220/60))))</f>
        <v>1.5010527070624009</v>
      </c>
      <c r="CH220" t="s">
        <v>197</v>
      </c>
      <c r="CI220" t="s">
        <v>197</v>
      </c>
      <c r="CJ220" t="s">
        <v>197</v>
      </c>
      <c r="CK220" t="s">
        <v>197</v>
      </c>
      <c r="CL220" t="s">
        <v>197</v>
      </c>
      <c r="CM220" t="s">
        <v>197</v>
      </c>
      <c r="CN220">
        <v>25</v>
      </c>
      <c r="CO220" t="s">
        <v>196</v>
      </c>
      <c r="CP220">
        <v>78</v>
      </c>
      <c r="CQ220" s="28">
        <v>577</v>
      </c>
      <c r="CR220">
        <f t="shared" si="82"/>
        <v>25</v>
      </c>
      <c r="CS220" s="26" t="e">
        <f t="shared" si="83"/>
        <v>#VALUE!</v>
      </c>
      <c r="CT220">
        <f t="shared" si="74"/>
        <v>602</v>
      </c>
      <c r="CU220">
        <v>3500</v>
      </c>
      <c r="CV220">
        <v>4000</v>
      </c>
      <c r="CW220">
        <v>8000</v>
      </c>
      <c r="CX220">
        <v>1250</v>
      </c>
      <c r="CY220">
        <v>480</v>
      </c>
      <c r="CZ220" s="26">
        <v>5.6</v>
      </c>
      <c r="DA220" s="26">
        <v>298</v>
      </c>
      <c r="DB220" s="26">
        <v>93</v>
      </c>
      <c r="DC220" s="26">
        <v>60</v>
      </c>
      <c r="DD220" s="28">
        <f t="shared" si="84"/>
        <v>35.483870967741936</v>
      </c>
      <c r="DF220" t="str">
        <f t="shared" si="85"/>
        <v>yes</v>
      </c>
      <c r="DG220" t="s">
        <v>1030</v>
      </c>
      <c r="DH220" t="s">
        <v>197</v>
      </c>
      <c r="DI220" t="s">
        <v>197</v>
      </c>
      <c r="DJ220" t="s">
        <v>197</v>
      </c>
      <c r="DK220" t="s">
        <v>197</v>
      </c>
      <c r="DL220" t="s">
        <v>197</v>
      </c>
      <c r="DM220" t="s">
        <v>197</v>
      </c>
      <c r="DN220" t="s">
        <v>197</v>
      </c>
      <c r="DO220">
        <v>1220</v>
      </c>
      <c r="DP220" s="29">
        <f>((DO220/1000)*100)/F220</f>
        <v>1.90625</v>
      </c>
      <c r="DQ220">
        <v>1529</v>
      </c>
      <c r="DR220">
        <v>1080</v>
      </c>
      <c r="DS220">
        <v>15.1</v>
      </c>
      <c r="DT220">
        <v>1.35</v>
      </c>
      <c r="DU220">
        <v>1.3</v>
      </c>
      <c r="DV220">
        <v>1.3</v>
      </c>
      <c r="DW220" t="str">
        <f t="shared" si="86"/>
        <v>yes</v>
      </c>
      <c r="DX220" s="26" t="s">
        <v>192</v>
      </c>
      <c r="DY220" t="str">
        <f>IF(OR(DV220&gt;M220*2.9, DV220 &gt; 3.9, FD220="yes"), "3", IF(DV220&gt;M220*1.9, "2", IF(OR(DV220&gt;M220*1.4, DV220&gt;(M220+0.2)), "1", "no")))</f>
        <v>2</v>
      </c>
      <c r="DZ220" t="s">
        <v>184</v>
      </c>
      <c r="EA220" t="s">
        <v>263</v>
      </c>
      <c r="EB220" t="s">
        <v>184</v>
      </c>
      <c r="EC220">
        <v>1000</v>
      </c>
      <c r="ED220" t="s">
        <v>198</v>
      </c>
      <c r="EE220" s="26" t="s">
        <v>197</v>
      </c>
      <c r="EF220" s="26" t="s">
        <v>197</v>
      </c>
      <c r="EG220" s="26" t="s">
        <v>197</v>
      </c>
      <c r="EH220" s="26" t="s">
        <v>197</v>
      </c>
      <c r="EI220" s="26" t="s">
        <v>197</v>
      </c>
      <c r="EJ220" s="26" t="s">
        <v>197</v>
      </c>
      <c r="EK220" s="26" t="s">
        <v>197</v>
      </c>
      <c r="EL220" s="26" t="s">
        <v>197</v>
      </c>
      <c r="EM220" s="26" t="s">
        <v>197</v>
      </c>
      <c r="EN220" s="26" t="s">
        <v>197</v>
      </c>
      <c r="EO220" s="26" t="s">
        <v>197</v>
      </c>
      <c r="EP220" s="26" t="s">
        <v>197</v>
      </c>
      <c r="EQ220" s="26" t="s">
        <v>197</v>
      </c>
      <c r="ER220" s="26" t="s">
        <v>197</v>
      </c>
      <c r="ES220" s="30" t="e">
        <f t="shared" si="75"/>
        <v>#DIV/0!</v>
      </c>
      <c r="ET220" s="30" t="e">
        <f t="shared" si="87"/>
        <v>#DIV/0!</v>
      </c>
      <c r="EU220" s="30" t="e">
        <f t="shared" si="88"/>
        <v>#DIV/0!</v>
      </c>
      <c r="EV220" s="30" t="s">
        <v>184</v>
      </c>
      <c r="EW220">
        <v>1</v>
      </c>
      <c r="EX220" t="s">
        <v>184</v>
      </c>
      <c r="EY220" s="38" t="s">
        <v>181</v>
      </c>
      <c r="EZ220" s="30" t="s">
        <v>181</v>
      </c>
      <c r="FA220" s="30" t="s">
        <v>181</v>
      </c>
      <c r="FB220" s="44">
        <v>2</v>
      </c>
      <c r="FC220" s="30" t="s">
        <v>181</v>
      </c>
      <c r="FD220" s="30" t="s">
        <v>181</v>
      </c>
      <c r="FE220" t="s">
        <v>1031</v>
      </c>
      <c r="FF220">
        <v>14</v>
      </c>
      <c r="FG220" s="30" t="s">
        <v>181</v>
      </c>
      <c r="FH220" s="30" t="s">
        <v>197</v>
      </c>
      <c r="FI220" s="30" t="s">
        <v>197</v>
      </c>
      <c r="FJ220" s="30" t="s">
        <v>181</v>
      </c>
      <c r="FK220" s="30" t="s">
        <v>181</v>
      </c>
      <c r="FL220" s="30" t="s">
        <v>181</v>
      </c>
      <c r="FM220" s="30" t="s">
        <v>181</v>
      </c>
      <c r="FN220" s="30" t="s">
        <v>181</v>
      </c>
      <c r="FO220" s="30" t="s">
        <v>181</v>
      </c>
      <c r="FP220" s="30" t="s">
        <v>181</v>
      </c>
      <c r="FQ220" s="30" t="s">
        <v>181</v>
      </c>
      <c r="FR220">
        <v>27</v>
      </c>
      <c r="FS220" t="s">
        <v>1032</v>
      </c>
      <c r="FT220" s="38" t="s">
        <v>181</v>
      </c>
      <c r="FU220">
        <f t="shared" si="89"/>
        <v>1</v>
      </c>
      <c r="FV220">
        <f t="shared" si="90"/>
        <v>1</v>
      </c>
    </row>
    <row r="221" spans="1:178" ht="15.5" x14ac:dyDescent="0.35">
      <c r="A221" s="48">
        <v>3044</v>
      </c>
      <c r="B221" t="s">
        <v>200</v>
      </c>
      <c r="C221" t="s">
        <v>252</v>
      </c>
      <c r="D221" s="28">
        <v>60.12777777777778</v>
      </c>
      <c r="E221" s="28">
        <v>1</v>
      </c>
      <c r="F221">
        <v>77</v>
      </c>
      <c r="G221">
        <v>169</v>
      </c>
      <c r="H221" s="28">
        <f t="shared" si="76"/>
        <v>26.959840341724728</v>
      </c>
      <c r="I221" s="29">
        <f t="shared" si="77"/>
        <v>1.876474826981146</v>
      </c>
      <c r="J221" s="30">
        <v>4.4000000000000004</v>
      </c>
      <c r="K221">
        <v>139</v>
      </c>
      <c r="L221" t="s">
        <v>180</v>
      </c>
      <c r="M221" s="29">
        <v>0.86</v>
      </c>
      <c r="N221" s="30">
        <v>0.5</v>
      </c>
      <c r="O221" s="29">
        <v>1.0900000000000001</v>
      </c>
      <c r="P221">
        <f t="shared" si="78"/>
        <v>1</v>
      </c>
      <c r="Q221">
        <f t="shared" si="78"/>
        <v>1</v>
      </c>
      <c r="R221">
        <f t="shared" si="78"/>
        <v>1.0900000000000001</v>
      </c>
      <c r="S221" s="31">
        <f t="shared" si="72"/>
        <v>7</v>
      </c>
      <c r="T221" t="s">
        <v>184</v>
      </c>
      <c r="U221" t="s">
        <v>181</v>
      </c>
      <c r="V221" t="s">
        <v>182</v>
      </c>
      <c r="W221" t="s">
        <v>181</v>
      </c>
      <c r="X221" t="s">
        <v>181</v>
      </c>
      <c r="Y221" t="s">
        <v>183</v>
      </c>
      <c r="Z221" t="s">
        <v>181</v>
      </c>
      <c r="AA221" t="s">
        <v>181</v>
      </c>
      <c r="AB221" t="s">
        <v>181</v>
      </c>
      <c r="AC221">
        <v>1</v>
      </c>
      <c r="AD221" s="27">
        <v>43086</v>
      </c>
      <c r="AE221">
        <v>36</v>
      </c>
      <c r="AG221">
        <v>1</v>
      </c>
      <c r="AH221" s="27">
        <v>43086</v>
      </c>
      <c r="AI221" s="33">
        <v>36</v>
      </c>
      <c r="AJ221" t="s">
        <v>1033</v>
      </c>
      <c r="AK221" t="s">
        <v>400</v>
      </c>
      <c r="AL221" t="s">
        <v>184</v>
      </c>
      <c r="AM221" t="s">
        <v>184</v>
      </c>
      <c r="AN221" t="s">
        <v>184</v>
      </c>
      <c r="AO221" t="s">
        <v>181</v>
      </c>
      <c r="AP221" t="s">
        <v>181</v>
      </c>
      <c r="AQ221" t="s">
        <v>181</v>
      </c>
      <c r="AR221" t="s">
        <v>181</v>
      </c>
      <c r="AS221" t="s">
        <v>181</v>
      </c>
      <c r="AT221" t="s">
        <v>181</v>
      </c>
      <c r="AU221" t="s">
        <v>181</v>
      </c>
      <c r="AV221" t="s">
        <v>181</v>
      </c>
      <c r="AW221" s="27">
        <v>37702</v>
      </c>
      <c r="AX221" s="28">
        <v>14.636111111111111</v>
      </c>
      <c r="AY221" s="28" t="s">
        <v>185</v>
      </c>
      <c r="AZ221" s="28" t="s">
        <v>186</v>
      </c>
      <c r="BA221" t="s">
        <v>178</v>
      </c>
      <c r="BB221" s="28" t="s">
        <v>1034</v>
      </c>
      <c r="BC221" s="28" t="s">
        <v>252</v>
      </c>
      <c r="BD221" s="28" t="s">
        <v>276</v>
      </c>
      <c r="BE221" s="28" t="s">
        <v>202</v>
      </c>
      <c r="BF221" t="s">
        <v>190</v>
      </c>
      <c r="BG221" s="28" t="s">
        <v>181</v>
      </c>
      <c r="BH221" s="28" t="s">
        <v>190</v>
      </c>
      <c r="BI221">
        <v>70</v>
      </c>
      <c r="BJ221">
        <v>170</v>
      </c>
      <c r="BK221" s="28">
        <f t="shared" si="79"/>
        <v>24.221453287197232</v>
      </c>
      <c r="BL221" s="29">
        <f t="shared" si="80"/>
        <v>1.8097078017532484</v>
      </c>
      <c r="BM221">
        <v>132</v>
      </c>
      <c r="BN221" s="29">
        <v>0.47</v>
      </c>
      <c r="BO221">
        <v>14</v>
      </c>
      <c r="BP221" t="s">
        <v>181</v>
      </c>
      <c r="BQ221">
        <v>0</v>
      </c>
      <c r="BR221" t="s">
        <v>181</v>
      </c>
      <c r="BS221" t="s">
        <v>181</v>
      </c>
      <c r="BT221">
        <v>10</v>
      </c>
      <c r="BU221">
        <v>0</v>
      </c>
      <c r="BV221" t="s">
        <v>192</v>
      </c>
      <c r="BW221">
        <v>0</v>
      </c>
      <c r="BX221" t="s">
        <v>192</v>
      </c>
      <c r="BY221" t="s">
        <v>1035</v>
      </c>
      <c r="BZ221" t="s">
        <v>1036</v>
      </c>
      <c r="CB221">
        <v>0</v>
      </c>
      <c r="CC221">
        <v>0</v>
      </c>
      <c r="CD221">
        <f t="shared" si="81"/>
        <v>102</v>
      </c>
      <c r="CE221">
        <f>SUM((IF(D221&lt;40.1,0,(IF(D221&gt;60,3,1)))),(IF(S221&lt;15.1,0,IF(15&lt;S221&lt;25.1,6,IF(25&lt;S221&lt;35.1,11,16)))),(IF(E221=1,0,5)),(IF(CQ221&lt;601,0,1)),(IF(AX221&lt;40.1,0,(IF(AX221&gt;60,2,1)))))</f>
        <v>3</v>
      </c>
      <c r="CF221">
        <f>(IF(AX221&gt;70,3,0))+(IF(10&lt;AX221&lt;20,-2,0))+(IF(BD221="Cerebrovascular",2,0))+(IF(BN221&gt;1.5,2,0))+(IF(CQ221&lt;360,-3,0))+(IF(D221&gt;70,4,0))+(IF(H221&gt;35,2,0))+(IF(E221=2,9,0))+(IF(E221=3,14,0))+(IF(T221="yes",2,0))+(IF(J221&lt;2,2,0))+(IF(U221="yes",3,0))+(IF(V221="hospital",3,0))+(IF(V221="ICU",6,0))+(IF(S221&gt;29,4,0))+(IF(W221="yes",9,0))+(IF(X221="yes",2,0))+(IF(AA221="yes",5,0))+(IF(AB221="yes",6,0))+(IF(Z221="yes",3,0))</f>
        <v>2</v>
      </c>
      <c r="CG221" s="29">
        <f>EXP((IF(39&lt;AX221&lt;50,0.154,0))+(IF(49&lt;AX221&lt;60,0.274,0))+(IF(59&lt;AX221&lt;70,0.424,0))+(IF(AX221&gt;69,0.501,0))+(IF(BD221="anoxia",0.079,0))+(IF(BD221="Cerebrovascular",0.145,0))+(IF(BD221="other",0.184,0))+(IF(BB221="African",0.176,0))+(IF(BB221="Other",0.126,0))+(IF(AY221="DCD",0.411,0))+(IF(AZ221="other",0.422,0))+(0.066*((170-BJ221)/10)+(IF(BE221="regional",0.105,0.244))+(0.01*(CQ221/60))))</f>
        <v>1.7700362029134793</v>
      </c>
      <c r="CH221">
        <v>44</v>
      </c>
      <c r="CI221">
        <v>25</v>
      </c>
      <c r="CJ221" t="s">
        <v>197</v>
      </c>
      <c r="CK221" t="s">
        <v>197</v>
      </c>
      <c r="CL221" t="s">
        <v>197</v>
      </c>
      <c r="CM221" t="s">
        <v>197</v>
      </c>
      <c r="CN221">
        <v>26</v>
      </c>
      <c r="CO221" t="s">
        <v>196</v>
      </c>
      <c r="CP221">
        <v>50</v>
      </c>
      <c r="CQ221" s="28">
        <v>432</v>
      </c>
      <c r="CR221">
        <f t="shared" si="82"/>
        <v>26</v>
      </c>
      <c r="CS221">
        <f t="shared" si="83"/>
        <v>70</v>
      </c>
      <c r="CT221">
        <f t="shared" si="74"/>
        <v>458</v>
      </c>
      <c r="CU221">
        <v>500</v>
      </c>
      <c r="CV221">
        <v>1000</v>
      </c>
      <c r="CW221">
        <v>5050</v>
      </c>
      <c r="CX221">
        <v>2500</v>
      </c>
      <c r="CY221">
        <v>430</v>
      </c>
      <c r="CZ221" s="26">
        <v>3.2</v>
      </c>
      <c r="DA221" s="26">
        <v>18</v>
      </c>
      <c r="DB221" s="26">
        <v>74</v>
      </c>
      <c r="DC221" s="26">
        <v>69</v>
      </c>
      <c r="DD221" s="28">
        <f t="shared" si="84"/>
        <v>6.7567567567567579</v>
      </c>
      <c r="DF221" t="str">
        <f t="shared" si="85"/>
        <v>no</v>
      </c>
      <c r="DG221" t="s">
        <v>181</v>
      </c>
      <c r="DH221" t="s">
        <v>197</v>
      </c>
      <c r="DI221" t="s">
        <v>197</v>
      </c>
      <c r="DJ221" t="s">
        <v>197</v>
      </c>
      <c r="DK221" t="s">
        <v>197</v>
      </c>
      <c r="DL221" t="s">
        <v>197</v>
      </c>
      <c r="DM221" t="s">
        <v>197</v>
      </c>
      <c r="DN221" t="s">
        <v>197</v>
      </c>
      <c r="DO221">
        <v>1480</v>
      </c>
      <c r="DP221" s="29">
        <f>((DO221/1000)*100)/F221</f>
        <v>1.9220779220779221</v>
      </c>
      <c r="DQ221">
        <v>1529</v>
      </c>
      <c r="DR221">
        <v>1357</v>
      </c>
      <c r="DS221">
        <v>0.8</v>
      </c>
      <c r="DT221">
        <v>1.07</v>
      </c>
      <c r="DU221">
        <v>1.46</v>
      </c>
      <c r="DV221">
        <v>1.46</v>
      </c>
      <c r="DW221" t="str">
        <f t="shared" si="86"/>
        <v>no</v>
      </c>
      <c r="DX221" t="str">
        <f t="shared" ref="DX221:DX231" si="93">IF(OR(DQ221&gt;1999,DR221&gt;1999),IF(OR(DQ221&gt;2999,DR221&gt;2999),IF(OR(DS221&gt;9.9,DT221&gt;1.6),"severe","moderate"),"mild"),"no")</f>
        <v>no</v>
      </c>
      <c r="DY221" t="str">
        <f>IF(OR(DV221&gt;M221*2.9, DV221 &gt; 3.9, FD221="yes"), "3", IF(DV221&gt;M221*1.9, "2", IF(OR(DV221&gt;M221*1.4, DV221&gt;(M221+0.2)), "1", "no")))</f>
        <v>1</v>
      </c>
      <c r="DZ221" t="s">
        <v>181</v>
      </c>
      <c r="EA221" t="s">
        <v>197</v>
      </c>
      <c r="EB221" t="s">
        <v>184</v>
      </c>
      <c r="EC221">
        <v>1000</v>
      </c>
      <c r="ED221" t="s">
        <v>198</v>
      </c>
      <c r="EE221" s="26" t="s">
        <v>197</v>
      </c>
      <c r="EF221" s="26" t="s">
        <v>197</v>
      </c>
      <c r="EG221" s="26" t="s">
        <v>197</v>
      </c>
      <c r="EH221" s="26" t="s">
        <v>197</v>
      </c>
      <c r="EI221" s="26" t="s">
        <v>197</v>
      </c>
      <c r="EJ221" s="26" t="s">
        <v>197</v>
      </c>
      <c r="EK221" s="26" t="s">
        <v>197</v>
      </c>
      <c r="EL221" s="26" t="s">
        <v>197</v>
      </c>
      <c r="EM221" s="26" t="s">
        <v>197</v>
      </c>
      <c r="EN221" s="26" t="s">
        <v>197</v>
      </c>
      <c r="EO221" s="26" t="s">
        <v>197</v>
      </c>
      <c r="EP221" s="26" t="s">
        <v>197</v>
      </c>
      <c r="EQ221" s="26" t="s">
        <v>197</v>
      </c>
      <c r="ER221" s="26" t="s">
        <v>197</v>
      </c>
      <c r="ES221" s="30" t="e">
        <f t="shared" si="75"/>
        <v>#DIV/0!</v>
      </c>
      <c r="ET221" s="30" t="e">
        <f t="shared" si="87"/>
        <v>#DIV/0!</v>
      </c>
      <c r="EU221" s="30" t="e">
        <f t="shared" si="88"/>
        <v>#DIV/0!</v>
      </c>
      <c r="EV221" s="30" t="s">
        <v>181</v>
      </c>
      <c r="EW221" t="s">
        <v>197</v>
      </c>
      <c r="EX221" t="s">
        <v>197</v>
      </c>
      <c r="EY221" s="38" t="s">
        <v>197</v>
      </c>
      <c r="EZ221" s="30" t="s">
        <v>181</v>
      </c>
      <c r="FA221" s="30" t="s">
        <v>181</v>
      </c>
      <c r="FB221" s="34">
        <v>2</v>
      </c>
      <c r="FC221" s="30" t="s">
        <v>181</v>
      </c>
      <c r="FD221" s="30" t="s">
        <v>181</v>
      </c>
      <c r="FE221" t="s">
        <v>181</v>
      </c>
      <c r="FF221">
        <v>3</v>
      </c>
      <c r="FG221" s="30" t="s">
        <v>181</v>
      </c>
      <c r="FH221" s="30" t="s">
        <v>197</v>
      </c>
      <c r="FI221" s="30" t="s">
        <v>197</v>
      </c>
      <c r="FJ221" s="30" t="s">
        <v>181</v>
      </c>
      <c r="FK221" s="30" t="s">
        <v>181</v>
      </c>
      <c r="FL221" s="30" t="s">
        <v>181</v>
      </c>
      <c r="FM221" s="30" t="s">
        <v>181</v>
      </c>
      <c r="FN221" s="30" t="s">
        <v>181</v>
      </c>
      <c r="FO221" s="30" t="s">
        <v>181</v>
      </c>
      <c r="FP221" s="30" t="s">
        <v>181</v>
      </c>
      <c r="FQ221" s="30" t="s">
        <v>181</v>
      </c>
      <c r="FR221">
        <v>10</v>
      </c>
      <c r="FS221" s="38" t="s">
        <v>199</v>
      </c>
      <c r="FT221" s="38" t="s">
        <v>181</v>
      </c>
      <c r="FU221">
        <f t="shared" si="89"/>
        <v>0</v>
      </c>
      <c r="FV221">
        <f t="shared" si="90"/>
        <v>0</v>
      </c>
    </row>
    <row r="222" spans="1:178" ht="15.5" x14ac:dyDescent="0.35">
      <c r="A222" s="48">
        <v>3045</v>
      </c>
      <c r="B222" t="s">
        <v>200</v>
      </c>
      <c r="C222" t="s">
        <v>1037</v>
      </c>
      <c r="D222" s="28">
        <v>57.5</v>
      </c>
      <c r="E222" s="28">
        <v>1</v>
      </c>
      <c r="F222">
        <v>89</v>
      </c>
      <c r="G222">
        <v>174</v>
      </c>
      <c r="H222" s="28">
        <f t="shared" si="76"/>
        <v>29.396221429515126</v>
      </c>
      <c r="I222" s="29">
        <f t="shared" si="77"/>
        <v>2.0382398179956014</v>
      </c>
      <c r="J222" s="30">
        <v>3.3</v>
      </c>
      <c r="K222">
        <v>142</v>
      </c>
      <c r="L222" t="s">
        <v>180</v>
      </c>
      <c r="M222" s="29">
        <v>0.74</v>
      </c>
      <c r="N222" s="30">
        <v>1.5</v>
      </c>
      <c r="O222" s="29">
        <v>1</v>
      </c>
      <c r="P222">
        <f t="shared" si="78"/>
        <v>1</v>
      </c>
      <c r="Q222">
        <f t="shared" si="78"/>
        <v>1.5</v>
      </c>
      <c r="R222">
        <f t="shared" si="78"/>
        <v>1</v>
      </c>
      <c r="S222" s="31">
        <f t="shared" si="72"/>
        <v>8</v>
      </c>
      <c r="T222" t="s">
        <v>181</v>
      </c>
      <c r="U222" t="s">
        <v>181</v>
      </c>
      <c r="V222" t="s">
        <v>182</v>
      </c>
      <c r="W222" t="s">
        <v>181</v>
      </c>
      <c r="X222" t="s">
        <v>181</v>
      </c>
      <c r="Y222" t="s">
        <v>183</v>
      </c>
      <c r="Z222" t="s">
        <v>181</v>
      </c>
      <c r="AA222" t="s">
        <v>181</v>
      </c>
      <c r="AB222" t="s">
        <v>181</v>
      </c>
      <c r="AC222">
        <v>0</v>
      </c>
      <c r="AD222" s="27">
        <v>43236</v>
      </c>
      <c r="AE222">
        <v>186</v>
      </c>
      <c r="AG222">
        <v>0</v>
      </c>
      <c r="AH222" s="27">
        <v>43236</v>
      </c>
      <c r="AI222" s="33">
        <v>186</v>
      </c>
      <c r="AK222" t="s">
        <v>253</v>
      </c>
      <c r="AL222" t="s">
        <v>184</v>
      </c>
      <c r="AM222" t="s">
        <v>181</v>
      </c>
      <c r="AN222" t="s">
        <v>181</v>
      </c>
      <c r="AO222" t="s">
        <v>181</v>
      </c>
      <c r="AP222" t="s">
        <v>184</v>
      </c>
      <c r="AQ222" t="s">
        <v>181</v>
      </c>
      <c r="AR222" t="s">
        <v>181</v>
      </c>
      <c r="AS222" t="s">
        <v>181</v>
      </c>
      <c r="AT222" t="s">
        <v>181</v>
      </c>
      <c r="AU222" t="s">
        <v>181</v>
      </c>
      <c r="AV222" t="s">
        <v>181</v>
      </c>
      <c r="AW222" s="27">
        <v>16480</v>
      </c>
      <c r="AX222" s="28">
        <v>72.74722222222222</v>
      </c>
      <c r="AY222" s="28" t="s">
        <v>185</v>
      </c>
      <c r="AZ222" s="28" t="s">
        <v>186</v>
      </c>
      <c r="BA222" t="s">
        <v>178</v>
      </c>
      <c r="BB222" s="28" t="s">
        <v>968</v>
      </c>
      <c r="BC222" s="28" t="s">
        <v>201</v>
      </c>
      <c r="BD222" s="28" t="s">
        <v>188</v>
      </c>
      <c r="BE222" s="28" t="s">
        <v>189</v>
      </c>
      <c r="BF222" t="s">
        <v>190</v>
      </c>
      <c r="BG222" s="28" t="s">
        <v>181</v>
      </c>
      <c r="BH222" s="28" t="s">
        <v>180</v>
      </c>
      <c r="BI222">
        <v>95</v>
      </c>
      <c r="BJ222">
        <v>165</v>
      </c>
      <c r="BK222" s="28">
        <f t="shared" si="79"/>
        <v>34.894398530762167</v>
      </c>
      <c r="BL222" s="29">
        <f t="shared" si="80"/>
        <v>2.0163908381032734</v>
      </c>
      <c r="BM222">
        <v>160</v>
      </c>
      <c r="BN222" s="29">
        <v>0.74</v>
      </c>
      <c r="BO222">
        <v>3</v>
      </c>
      <c r="BP222" t="s">
        <v>197</v>
      </c>
      <c r="BQ222" t="s">
        <v>197</v>
      </c>
      <c r="BR222" t="s">
        <v>184</v>
      </c>
      <c r="BS222" t="s">
        <v>191</v>
      </c>
      <c r="BT222">
        <v>20</v>
      </c>
      <c r="BU222">
        <v>50</v>
      </c>
      <c r="BV222" t="s">
        <v>203</v>
      </c>
      <c r="BW222">
        <v>10</v>
      </c>
      <c r="BX222">
        <v>0</v>
      </c>
      <c r="BY222" t="s">
        <v>1038</v>
      </c>
      <c r="BZ222" t="s">
        <v>181</v>
      </c>
      <c r="CA222" t="s">
        <v>1039</v>
      </c>
      <c r="CB222">
        <v>0</v>
      </c>
      <c r="CC222">
        <v>0</v>
      </c>
      <c r="CD222">
        <f t="shared" si="81"/>
        <v>582</v>
      </c>
      <c r="CE222">
        <f>SUM((IF(D222&lt;40.1,0,(IF(D222&gt;60,3,1)))),(IF(S222&lt;15.1,0,IF(15&lt;S222&lt;25.1,6,IF(25&lt;S222&lt;35.1,11,16)))),(IF(E222=1,0,5)),(IF(CQ222&lt;601,0,1)),(IF(AX222&lt;40.1,0,(IF(AX222&gt;60,2,1)))))</f>
        <v>3</v>
      </c>
      <c r="CF222">
        <f>(IF(AX222&gt;70,3,0))+(IF(10&lt;AX222&lt;20,-2,0))+(IF(BD222="Cerebrovascular",2,0))+(IF(BN222&gt;1.5,2,0))+(IF(CQ222&lt;360,-3,0))+(IF(D222&gt;70,4,0))+(IF(H222&gt;35,2,0))+(IF(E222=2,9,0))+(IF(E222=3,14,0))+(IF(T222="yes",2,0))+(IF(J222&lt;2,2,0))+(IF(U222="yes",3,0))+(IF(V222="hospital",3,0))+(IF(V222="ICU",6,0))+(IF(S222&gt;29,4,0))+(IF(W222="yes",9,0))+(IF(X222="yes",2,0))+(IF(AA222="yes",5,0))+(IF(AB222="yes",6,0))+(IF(Z222="yes",3,0))</f>
        <v>2</v>
      </c>
      <c r="CG222" s="29">
        <f>EXP((IF(39&lt;AX222&lt;50,0.154,0))+(IF(49&lt;AX222&lt;60,0.274,0))+(IF(59&lt;AX222&lt;70,0.424,0))+(IF(AX222&gt;69,0.501,0))+(IF(BD222="anoxia",0.079,0))+(IF(BD222="Cerebrovascular",0.145,0))+(IF(BD222="other",0.184,0))+(IF(BB222="African",0.176,0))+(IF(BB222="Other",0.126,0))+(IF(AY222="DCD",0.411,0))+(IF(AZ222="other",0.422,0))+(0.066*((170-BJ222)/10)+(IF(BE222="regional",0.105,0.244))+(0.01*(CQ222/60))))</f>
        <v>2.291408437384046</v>
      </c>
      <c r="CH222">
        <v>73</v>
      </c>
      <c r="CI222" t="s">
        <v>197</v>
      </c>
      <c r="CJ222" t="s">
        <v>197</v>
      </c>
      <c r="CK222" t="s">
        <v>197</v>
      </c>
      <c r="CL222" t="s">
        <v>197</v>
      </c>
      <c r="CM222" t="s">
        <v>197</v>
      </c>
      <c r="CN222">
        <v>28</v>
      </c>
      <c r="CO222" t="s">
        <v>196</v>
      </c>
      <c r="CP222">
        <v>14</v>
      </c>
      <c r="CQ222" s="28">
        <v>271</v>
      </c>
      <c r="CR222">
        <f t="shared" si="82"/>
        <v>28</v>
      </c>
      <c r="CS222">
        <f t="shared" si="83"/>
        <v>101</v>
      </c>
      <c r="CT222">
        <f t="shared" si="74"/>
        <v>299</v>
      </c>
      <c r="CU222">
        <v>2750</v>
      </c>
      <c r="CV222">
        <v>4000</v>
      </c>
      <c r="CW222">
        <v>6500</v>
      </c>
      <c r="CX222">
        <v>1000</v>
      </c>
      <c r="CY222">
        <v>242</v>
      </c>
      <c r="CZ222" s="26">
        <v>2.7</v>
      </c>
      <c r="DA222" s="26">
        <v>16</v>
      </c>
      <c r="DB222" s="26">
        <v>68</v>
      </c>
      <c r="DC222" s="26">
        <v>59</v>
      </c>
      <c r="DD222" s="28">
        <f t="shared" si="84"/>
        <v>13.235294117647058</v>
      </c>
      <c r="DF222" t="str">
        <f t="shared" si="85"/>
        <v>no</v>
      </c>
      <c r="DG222" t="s">
        <v>1040</v>
      </c>
      <c r="DH222" t="s">
        <v>197</v>
      </c>
      <c r="DI222" t="s">
        <v>197</v>
      </c>
      <c r="DJ222" t="s">
        <v>197</v>
      </c>
      <c r="DK222" t="s">
        <v>197</v>
      </c>
      <c r="DL222" t="s">
        <v>197</v>
      </c>
      <c r="DM222" t="s">
        <v>197</v>
      </c>
      <c r="DN222" t="s">
        <v>197</v>
      </c>
      <c r="DO222">
        <v>1870</v>
      </c>
      <c r="DP222" s="29">
        <f>((DO222/1000)*100)/F222</f>
        <v>2.101123595505618</v>
      </c>
      <c r="DQ222">
        <v>1449</v>
      </c>
      <c r="DR222">
        <v>722</v>
      </c>
      <c r="DS222">
        <v>1.1000000000000001</v>
      </c>
      <c r="DT222">
        <v>1.19</v>
      </c>
      <c r="DU222">
        <v>1.33</v>
      </c>
      <c r="DV222">
        <v>1.33</v>
      </c>
      <c r="DW222" t="str">
        <f t="shared" si="86"/>
        <v>no</v>
      </c>
      <c r="DX222" t="str">
        <f t="shared" si="93"/>
        <v>no</v>
      </c>
      <c r="DY222" t="str">
        <f>IF(OR(DV222&gt;M222*2.9, DV222 &gt; 3.9, FD222="yes"), "3", IF(DV222&gt;M222*1.9, "2", IF(OR(DV222&gt;M222*1.4, DV222&gt;(M222+0.2)), "1", "no")))</f>
        <v>1</v>
      </c>
      <c r="DZ222" t="s">
        <v>181</v>
      </c>
      <c r="EA222" t="s">
        <v>197</v>
      </c>
      <c r="EB222" t="s">
        <v>184</v>
      </c>
      <c r="EC222">
        <v>1000</v>
      </c>
      <c r="ED222" t="s">
        <v>198</v>
      </c>
      <c r="EE222" s="26" t="s">
        <v>197</v>
      </c>
      <c r="EF222" s="26" t="s">
        <v>197</v>
      </c>
      <c r="EG222" s="26" t="s">
        <v>197</v>
      </c>
      <c r="EH222" s="26" t="s">
        <v>197</v>
      </c>
      <c r="EI222" s="26" t="s">
        <v>197</v>
      </c>
      <c r="EJ222" s="26" t="s">
        <v>197</v>
      </c>
      <c r="EK222" s="26" t="s">
        <v>197</v>
      </c>
      <c r="EL222" s="26" t="s">
        <v>197</v>
      </c>
      <c r="EM222" s="26" t="s">
        <v>197</v>
      </c>
      <c r="EN222" s="26" t="s">
        <v>197</v>
      </c>
      <c r="EO222" s="26" t="s">
        <v>197</v>
      </c>
      <c r="EP222" s="26" t="s">
        <v>197</v>
      </c>
      <c r="EQ222" s="26" t="s">
        <v>197</v>
      </c>
      <c r="ER222" s="26" t="s">
        <v>197</v>
      </c>
      <c r="ES222" s="30" t="e">
        <f t="shared" si="75"/>
        <v>#DIV/0!</v>
      </c>
      <c r="ET222" s="30" t="e">
        <f t="shared" si="87"/>
        <v>#DIV/0!</v>
      </c>
      <c r="EU222" s="30" t="e">
        <f t="shared" si="88"/>
        <v>#DIV/0!</v>
      </c>
      <c r="EV222" s="30" t="s">
        <v>181</v>
      </c>
      <c r="EW222" t="s">
        <v>197</v>
      </c>
      <c r="EX222" t="s">
        <v>197</v>
      </c>
      <c r="EY222" s="38" t="s">
        <v>197</v>
      </c>
      <c r="EZ222" s="30" t="s">
        <v>181</v>
      </c>
      <c r="FA222" s="30" t="s">
        <v>181</v>
      </c>
      <c r="FB222" s="34">
        <v>2</v>
      </c>
      <c r="FC222" s="30" t="s">
        <v>184</v>
      </c>
      <c r="FD222" s="30" t="s">
        <v>181</v>
      </c>
      <c r="FE222" t="s">
        <v>181</v>
      </c>
      <c r="FF222">
        <v>2</v>
      </c>
      <c r="FG222" s="30" t="s">
        <v>181</v>
      </c>
      <c r="FH222" s="30" t="s">
        <v>197</v>
      </c>
      <c r="FI222" s="30" t="s">
        <v>197</v>
      </c>
      <c r="FJ222" s="30" t="s">
        <v>181</v>
      </c>
      <c r="FK222" s="30" t="s">
        <v>181</v>
      </c>
      <c r="FL222" s="30" t="s">
        <v>181</v>
      </c>
      <c r="FM222" s="30" t="s">
        <v>181</v>
      </c>
      <c r="FN222" s="30" t="s">
        <v>181</v>
      </c>
      <c r="FO222" s="30" t="s">
        <v>181</v>
      </c>
      <c r="FP222" s="30" t="s">
        <v>181</v>
      </c>
      <c r="FQ222" s="30" t="s">
        <v>181</v>
      </c>
      <c r="FR222">
        <v>9</v>
      </c>
      <c r="FS222" t="s">
        <v>1041</v>
      </c>
      <c r="FT222" s="38" t="s">
        <v>181</v>
      </c>
      <c r="FU222">
        <f t="shared" si="89"/>
        <v>0</v>
      </c>
      <c r="FV222">
        <f t="shared" si="90"/>
        <v>0</v>
      </c>
    </row>
    <row r="223" spans="1:178" ht="15.5" x14ac:dyDescent="0.35">
      <c r="A223" s="48">
        <v>3046</v>
      </c>
      <c r="B223" t="s">
        <v>200</v>
      </c>
      <c r="C223" t="s">
        <v>201</v>
      </c>
      <c r="D223" s="28">
        <v>49.572222222222223</v>
      </c>
      <c r="E223" s="28">
        <v>1</v>
      </c>
      <c r="F223">
        <v>69</v>
      </c>
      <c r="G223">
        <v>175</v>
      </c>
      <c r="H223" s="28">
        <f t="shared" si="76"/>
        <v>22.530612244897959</v>
      </c>
      <c r="I223" s="29">
        <f t="shared" si="77"/>
        <v>1.836875715233526</v>
      </c>
      <c r="J223" s="30">
        <v>3.2</v>
      </c>
      <c r="K223">
        <v>140</v>
      </c>
      <c r="L223" t="s">
        <v>180</v>
      </c>
      <c r="M223" s="29">
        <v>0.89</v>
      </c>
      <c r="N223" s="30">
        <v>5.3</v>
      </c>
      <c r="O223" s="29">
        <v>1.68</v>
      </c>
      <c r="P223">
        <f t="shared" si="78"/>
        <v>1</v>
      </c>
      <c r="Q223">
        <f t="shared" si="78"/>
        <v>5.3</v>
      </c>
      <c r="R223">
        <f t="shared" si="78"/>
        <v>1.68</v>
      </c>
      <c r="S223" s="31">
        <f t="shared" si="72"/>
        <v>19</v>
      </c>
      <c r="T223" t="s">
        <v>181</v>
      </c>
      <c r="U223" t="s">
        <v>181</v>
      </c>
      <c r="V223" t="s">
        <v>182</v>
      </c>
      <c r="W223" t="s">
        <v>181</v>
      </c>
      <c r="X223" t="s">
        <v>181</v>
      </c>
      <c r="Y223" t="s">
        <v>183</v>
      </c>
      <c r="Z223" t="s">
        <v>184</v>
      </c>
      <c r="AA223" t="s">
        <v>181</v>
      </c>
      <c r="AB223" t="s">
        <v>181</v>
      </c>
      <c r="AC223">
        <v>0</v>
      </c>
      <c r="AD223" s="27">
        <v>43236</v>
      </c>
      <c r="AE223">
        <v>186</v>
      </c>
      <c r="AG223">
        <v>0</v>
      </c>
      <c r="AH223" s="27">
        <v>43236</v>
      </c>
      <c r="AI223" s="33">
        <v>186</v>
      </c>
      <c r="AK223" t="s">
        <v>340</v>
      </c>
      <c r="AL223" t="s">
        <v>181</v>
      </c>
      <c r="AM223" t="s">
        <v>184</v>
      </c>
      <c r="AN223" t="s">
        <v>181</v>
      </c>
      <c r="AO223" t="s">
        <v>181</v>
      </c>
      <c r="AP223" t="s">
        <v>184</v>
      </c>
      <c r="AQ223" t="s">
        <v>181</v>
      </c>
      <c r="AR223" t="s">
        <v>181</v>
      </c>
      <c r="AS223" t="s">
        <v>181</v>
      </c>
      <c r="AT223" t="s">
        <v>181</v>
      </c>
      <c r="AU223" t="s">
        <v>181</v>
      </c>
      <c r="AV223" t="s">
        <v>181</v>
      </c>
      <c r="AW223" s="27">
        <v>18953</v>
      </c>
      <c r="AX223" s="28">
        <v>65.972222222222229</v>
      </c>
      <c r="AY223" s="28" t="s">
        <v>185</v>
      </c>
      <c r="AZ223" s="28" t="s">
        <v>186</v>
      </c>
      <c r="BA223" t="s">
        <v>200</v>
      </c>
      <c r="BB223" s="28" t="s">
        <v>968</v>
      </c>
      <c r="BC223" s="28" t="s">
        <v>201</v>
      </c>
      <c r="BD223" s="28" t="s">
        <v>220</v>
      </c>
      <c r="BE223" s="28" t="s">
        <v>189</v>
      </c>
      <c r="BF223" t="s">
        <v>190</v>
      </c>
      <c r="BG223" s="28" t="s">
        <v>184</v>
      </c>
      <c r="BH223" s="28" t="s">
        <v>180</v>
      </c>
      <c r="BI223">
        <v>70</v>
      </c>
      <c r="BJ223">
        <v>180</v>
      </c>
      <c r="BK223" s="28">
        <f t="shared" si="79"/>
        <v>21.604938271604937</v>
      </c>
      <c r="BL223" s="29">
        <f t="shared" si="80"/>
        <v>1.8862773804080821</v>
      </c>
      <c r="BM223">
        <v>141</v>
      </c>
      <c r="BN223" s="29">
        <v>1.1200000000000001</v>
      </c>
      <c r="BO223">
        <v>3</v>
      </c>
      <c r="BP223" t="s">
        <v>181</v>
      </c>
      <c r="BQ223">
        <v>0</v>
      </c>
      <c r="BR223" t="s">
        <v>184</v>
      </c>
      <c r="BS223" t="s">
        <v>770</v>
      </c>
      <c r="BT223">
        <v>0</v>
      </c>
      <c r="BU223">
        <v>0</v>
      </c>
      <c r="BV223" t="s">
        <v>192</v>
      </c>
      <c r="BW223">
        <v>10</v>
      </c>
      <c r="BX223" t="s">
        <v>192</v>
      </c>
      <c r="BY223" t="s">
        <v>1042</v>
      </c>
      <c r="BZ223" t="s">
        <v>952</v>
      </c>
      <c r="CB223">
        <v>0</v>
      </c>
      <c r="CC223">
        <v>0</v>
      </c>
      <c r="CD223">
        <f t="shared" si="81"/>
        <v>1253</v>
      </c>
      <c r="CE223">
        <f>SUM((IF(D223&lt;40.1,0,(IF(D223&gt;60,3,1)))),(IF(S223&lt;15.1,0,IF(15&lt;S223&lt;25.1,6,IF(25&lt;S223&lt;35.1,11,16)))),(IF(E223=1,0,5)),(IF(CQ223&lt;601,0,1)),(IF(AX223&lt;40.1,0,(IF(AX223&gt;60,2,1)))))</f>
        <v>19</v>
      </c>
      <c r="CF223">
        <f>(IF(AX223&gt;70,3,0))+(IF(10&lt;AX223&lt;20,-2,0))+(IF(BD223="Cerebrovascular",2,0))+(IF(BN223&gt;1.5,2,0))+(IF(CQ223&lt;360,-3,0))+(IF(D223&gt;70,4,0))+(IF(H223&gt;35,2,0))+(IF(E223=2,9,0))+(IF(E223=3,14,0))+(IF(T223="yes",2,0))+(IF(J223&lt;2,2,0))+(IF(U223="yes",3,0))+(IF(V223="hospital",3,0))+(IF(V223="ICU",6,0))+(IF(S223&gt;29,4,0))+(IF(W223="yes",9,0))+(IF(X223="yes",2,0))+(IF(AA223="yes",5,0))+(IF(AB223="yes",6,0))+(IF(Z223="yes",3,0))</f>
        <v>3</v>
      </c>
      <c r="CG223" s="29">
        <f>EXP((IF(39&lt;AX223&lt;50,0.154,0))+(IF(49&lt;AX223&lt;60,0.274,0))+(IF(59&lt;AX223&lt;70,0.424,0))+(IF(AX223&gt;69,0.501,0))+(IF(BD223="anoxia",0.079,0))+(IF(BD223="Cerebrovascular",0.145,0))+(IF(BD223="other",0.184,0))+(IF(BB223="African",0.176,0))+(IF(BB223="Other",0.126,0))+(IF(AY223="DCD",0.411,0))+(IF(AZ223="other",0.422,0))+(0.066*((170-BJ223)/10)+(IF(BE223="regional",0.105,0.244))+(0.01*(CQ223/60))))</f>
        <v>1.1222474577176902</v>
      </c>
      <c r="CH223">
        <v>54</v>
      </c>
      <c r="CI223">
        <v>10</v>
      </c>
      <c r="CJ223" t="s">
        <v>197</v>
      </c>
      <c r="CK223" t="s">
        <v>197</v>
      </c>
      <c r="CL223" t="s">
        <v>197</v>
      </c>
      <c r="CM223" t="s">
        <v>197</v>
      </c>
      <c r="CN223">
        <v>22</v>
      </c>
      <c r="CO223" t="s">
        <v>196</v>
      </c>
      <c r="CP223">
        <v>33</v>
      </c>
      <c r="CQ223" s="28">
        <v>458</v>
      </c>
      <c r="CR223">
        <f t="shared" si="82"/>
        <v>22</v>
      </c>
      <c r="CS223">
        <f t="shared" si="83"/>
        <v>76</v>
      </c>
      <c r="CT223">
        <f t="shared" si="74"/>
        <v>480</v>
      </c>
      <c r="CU223">
        <v>1750</v>
      </c>
      <c r="CV223">
        <v>2000</v>
      </c>
      <c r="CW223">
        <v>7000</v>
      </c>
      <c r="CX223">
        <v>1000</v>
      </c>
      <c r="CY223">
        <v>485</v>
      </c>
      <c r="CZ223" s="26">
        <v>1.3</v>
      </c>
      <c r="DA223" s="26">
        <v>41</v>
      </c>
      <c r="DB223" s="26">
        <v>83</v>
      </c>
      <c r="DC223" s="26">
        <v>70</v>
      </c>
      <c r="DD223" s="28">
        <f t="shared" si="84"/>
        <v>15.662650602409641</v>
      </c>
      <c r="DF223" t="str">
        <f t="shared" si="85"/>
        <v>no</v>
      </c>
      <c r="DG223" t="s">
        <v>181</v>
      </c>
      <c r="DH223" t="s">
        <v>197</v>
      </c>
      <c r="DI223" t="s">
        <v>197</v>
      </c>
      <c r="DJ223" t="s">
        <v>197</v>
      </c>
      <c r="DK223" t="s">
        <v>197</v>
      </c>
      <c r="DL223" t="s">
        <v>197</v>
      </c>
      <c r="DM223" t="s">
        <v>197</v>
      </c>
      <c r="DN223" t="s">
        <v>197</v>
      </c>
      <c r="DO223">
        <v>1250</v>
      </c>
      <c r="DP223" s="29">
        <f>((DO223/1000)*100)/F223</f>
        <v>1.8115942028985508</v>
      </c>
      <c r="DQ223">
        <v>486</v>
      </c>
      <c r="DR223">
        <v>413</v>
      </c>
      <c r="DS223">
        <v>4.9000000000000004</v>
      </c>
      <c r="DT223">
        <v>1.1399999999999999</v>
      </c>
      <c r="DU223">
        <v>3.46</v>
      </c>
      <c r="DV223">
        <v>4.0199999999999996</v>
      </c>
      <c r="DW223" t="str">
        <f t="shared" si="86"/>
        <v>no</v>
      </c>
      <c r="DX223" t="str">
        <f t="shared" si="93"/>
        <v>no</v>
      </c>
      <c r="DY223" t="str">
        <f>IF(OR(DV223&gt;M223*2.9, DV223 &gt; 3.9, FD223="yes"), "3", IF(DV223&gt;M223*1.9, "2", IF(OR(DV223&gt;M223*1.4, DV223&gt;(M223+0.2)), "1", "no")))</f>
        <v>3</v>
      </c>
      <c r="DZ223" t="s">
        <v>181</v>
      </c>
      <c r="EA223" t="s">
        <v>197</v>
      </c>
      <c r="EB223" t="s">
        <v>184</v>
      </c>
      <c r="EC223">
        <v>1000</v>
      </c>
      <c r="ED223" t="s">
        <v>198</v>
      </c>
      <c r="EE223" s="26" t="s">
        <v>197</v>
      </c>
      <c r="EF223" s="26" t="s">
        <v>197</v>
      </c>
      <c r="EG223" s="26" t="s">
        <v>197</v>
      </c>
      <c r="EH223" s="26" t="s">
        <v>197</v>
      </c>
      <c r="EI223" s="26" t="s">
        <v>197</v>
      </c>
      <c r="EJ223" s="26" t="s">
        <v>197</v>
      </c>
      <c r="EK223" s="26" t="s">
        <v>197</v>
      </c>
      <c r="EL223" s="26" t="s">
        <v>197</v>
      </c>
      <c r="EM223" s="26" t="s">
        <v>197</v>
      </c>
      <c r="EN223" s="26" t="s">
        <v>197</v>
      </c>
      <c r="EO223" s="26" t="s">
        <v>197</v>
      </c>
      <c r="EP223" s="26" t="s">
        <v>197</v>
      </c>
      <c r="EQ223" s="26" t="s">
        <v>197</v>
      </c>
      <c r="ER223" s="26" t="s">
        <v>197</v>
      </c>
      <c r="ES223" s="30" t="e">
        <f t="shared" si="75"/>
        <v>#DIV/0!</v>
      </c>
      <c r="ET223" s="30" t="e">
        <f t="shared" si="87"/>
        <v>#DIV/0!</v>
      </c>
      <c r="EU223" s="30" t="e">
        <f t="shared" si="88"/>
        <v>#DIV/0!</v>
      </c>
      <c r="EV223" s="30" t="s">
        <v>181</v>
      </c>
      <c r="EW223" t="s">
        <v>197</v>
      </c>
      <c r="EX223" t="s">
        <v>197</v>
      </c>
      <c r="EY223" s="38" t="s">
        <v>197</v>
      </c>
      <c r="EZ223" s="30" t="s">
        <v>181</v>
      </c>
      <c r="FA223" s="30" t="s">
        <v>181</v>
      </c>
      <c r="FB223" s="44">
        <v>2</v>
      </c>
      <c r="FC223" s="30" t="s">
        <v>181</v>
      </c>
      <c r="FD223" s="30" t="s">
        <v>181</v>
      </c>
      <c r="FE223" t="s">
        <v>1043</v>
      </c>
      <c r="FF223">
        <v>4</v>
      </c>
      <c r="FG223" s="30" t="s">
        <v>181</v>
      </c>
      <c r="FH223" s="30" t="s">
        <v>197</v>
      </c>
      <c r="FI223" s="30" t="s">
        <v>197</v>
      </c>
      <c r="FJ223" s="30" t="s">
        <v>181</v>
      </c>
      <c r="FK223" s="30" t="s">
        <v>181</v>
      </c>
      <c r="FL223" s="30" t="s">
        <v>181</v>
      </c>
      <c r="FM223" s="30" t="s">
        <v>181</v>
      </c>
      <c r="FN223" s="30" t="s">
        <v>181</v>
      </c>
      <c r="FO223" s="30" t="s">
        <v>181</v>
      </c>
      <c r="FP223" s="30" t="s">
        <v>181</v>
      </c>
      <c r="FQ223" s="30" t="s">
        <v>181</v>
      </c>
      <c r="FR223">
        <v>8</v>
      </c>
      <c r="FS223" s="38" t="s">
        <v>219</v>
      </c>
      <c r="FT223" s="38" t="s">
        <v>181</v>
      </c>
      <c r="FU223">
        <f t="shared" si="89"/>
        <v>0</v>
      </c>
      <c r="FV223">
        <f t="shared" si="90"/>
        <v>0</v>
      </c>
    </row>
    <row r="224" spans="1:178" ht="15.5" x14ac:dyDescent="0.35">
      <c r="A224" s="48">
        <v>3047</v>
      </c>
      <c r="B224" t="s">
        <v>178</v>
      </c>
      <c r="C224" t="s">
        <v>179</v>
      </c>
      <c r="D224" s="28">
        <v>49.158333333333331</v>
      </c>
      <c r="E224" s="28">
        <v>2</v>
      </c>
      <c r="F224">
        <v>49</v>
      </c>
      <c r="G224">
        <v>167</v>
      </c>
      <c r="H224" s="28">
        <f t="shared" si="76"/>
        <v>17.569651116927822</v>
      </c>
      <c r="I224" s="29">
        <f t="shared" si="77"/>
        <v>1.5352146259286252</v>
      </c>
      <c r="J224" s="30">
        <v>3.3</v>
      </c>
      <c r="K224">
        <v>137</v>
      </c>
      <c r="L224" t="s">
        <v>180</v>
      </c>
      <c r="M224" s="29">
        <v>1.0900000000000001</v>
      </c>
      <c r="N224" s="30">
        <v>2.9</v>
      </c>
      <c r="O224" s="29">
        <v>1.1499999999999999</v>
      </c>
      <c r="P224">
        <f t="shared" si="78"/>
        <v>1.0900000000000001</v>
      </c>
      <c r="Q224">
        <f t="shared" si="78"/>
        <v>2.9</v>
      </c>
      <c r="R224">
        <f t="shared" si="78"/>
        <v>1.1499999999999999</v>
      </c>
      <c r="S224" s="31">
        <f t="shared" si="72"/>
        <v>13</v>
      </c>
      <c r="T224" t="s">
        <v>184</v>
      </c>
      <c r="U224" t="s">
        <v>181</v>
      </c>
      <c r="V224" t="s">
        <v>182</v>
      </c>
      <c r="W224" t="s">
        <v>181</v>
      </c>
      <c r="X224" t="s">
        <v>184</v>
      </c>
      <c r="Y224" t="s">
        <v>183</v>
      </c>
      <c r="Z224" t="s">
        <v>184</v>
      </c>
      <c r="AA224" t="s">
        <v>181</v>
      </c>
      <c r="AB224" t="s">
        <v>181</v>
      </c>
      <c r="AC224">
        <v>0</v>
      </c>
      <c r="AD224" s="27">
        <v>43241</v>
      </c>
      <c r="AE224">
        <v>187</v>
      </c>
      <c r="AG224">
        <v>0</v>
      </c>
      <c r="AH224" s="27">
        <v>43241</v>
      </c>
      <c r="AI224" s="33">
        <v>187</v>
      </c>
      <c r="AK224" t="s">
        <v>1044</v>
      </c>
      <c r="AL224" t="s">
        <v>181</v>
      </c>
      <c r="AM224" t="s">
        <v>181</v>
      </c>
      <c r="AN224" t="s">
        <v>181</v>
      </c>
      <c r="AO224" t="s">
        <v>181</v>
      </c>
      <c r="AP224" t="s">
        <v>181</v>
      </c>
      <c r="AQ224" t="s">
        <v>184</v>
      </c>
      <c r="AR224" t="s">
        <v>181</v>
      </c>
      <c r="AS224" t="s">
        <v>181</v>
      </c>
      <c r="AT224" t="s">
        <v>181</v>
      </c>
      <c r="AU224" t="s">
        <v>181</v>
      </c>
      <c r="AV224" t="s">
        <v>181</v>
      </c>
      <c r="AW224" s="27">
        <v>19711</v>
      </c>
      <c r="AX224" s="28">
        <v>63.908333333333331</v>
      </c>
      <c r="AY224" s="28" t="s">
        <v>185</v>
      </c>
      <c r="AZ224" s="28" t="s">
        <v>186</v>
      </c>
      <c r="BA224" s="28" t="s">
        <v>178</v>
      </c>
      <c r="BB224" s="28" t="s">
        <v>968</v>
      </c>
      <c r="BC224" s="28" t="s">
        <v>179</v>
      </c>
      <c r="BD224" s="28" t="s">
        <v>188</v>
      </c>
      <c r="BE224" s="28" t="s">
        <v>189</v>
      </c>
      <c r="BF224" t="s">
        <v>190</v>
      </c>
      <c r="BG224" s="28" t="s">
        <v>181</v>
      </c>
      <c r="BH224" s="28" t="s">
        <v>180</v>
      </c>
      <c r="BI224">
        <v>46</v>
      </c>
      <c r="BJ224">
        <v>155</v>
      </c>
      <c r="BK224" s="28">
        <f t="shared" si="79"/>
        <v>19.146722164412072</v>
      </c>
      <c r="BL224" s="29">
        <f t="shared" si="80"/>
        <v>1.415887942223286</v>
      </c>
      <c r="BM224">
        <v>162</v>
      </c>
      <c r="BN224" s="29">
        <v>0.55000000000000004</v>
      </c>
      <c r="BO224">
        <v>3</v>
      </c>
      <c r="BP224" t="s">
        <v>181</v>
      </c>
      <c r="BQ224">
        <v>0</v>
      </c>
      <c r="BR224" t="s">
        <v>184</v>
      </c>
      <c r="BS224" t="s">
        <v>770</v>
      </c>
      <c r="BT224">
        <v>0</v>
      </c>
      <c r="BU224">
        <v>5</v>
      </c>
      <c r="BV224" t="s">
        <v>192</v>
      </c>
      <c r="BW224">
        <v>2</v>
      </c>
      <c r="BX224">
        <v>0</v>
      </c>
      <c r="BY224" t="s">
        <v>1045</v>
      </c>
      <c r="BZ224" t="s">
        <v>973</v>
      </c>
      <c r="CA224" t="s">
        <v>205</v>
      </c>
      <c r="CB224">
        <v>0</v>
      </c>
      <c r="CC224">
        <v>0</v>
      </c>
      <c r="CD224">
        <f t="shared" si="81"/>
        <v>831</v>
      </c>
      <c r="CE224">
        <f>SUM((IF(D224&lt;40.1,0,(IF(D224&gt;60,3,1)))),(IF(S224&lt;15.1,0,IF(15&lt;S224&lt;25.1,6,IF(25&lt;S224&lt;35.1,11,16)))),(IF(E224=1,0,5)),(IF(CQ224&lt;601,0,1)),(IF(AX224&lt;40.1,0,(IF(AX224&gt;60,2,1)))))</f>
        <v>8</v>
      </c>
      <c r="CF224">
        <f>(IF(AX224&gt;70,3,0))+(IF(10&lt;AX224&lt;20,-2,0))+(IF(BD224="Cerebrovascular",2,0))+(IF(BN224&gt;1.5,2,0))+(IF(CQ224&lt;360,-3,0))+(IF(D224&gt;70,4,0))+(IF(H224&gt;35,2,0))+(IF(E224=2,9,0))+(IF(E224=3,14,0))+(IF(T224="yes",2,0))+(IF(J224&lt;2,2,0))+(IF(U224="yes",3,0))+(IF(V224="hospital",3,0))+(IF(V224="ICU",6,0))+(IF(S224&gt;29,4,0))+(IF(W224="yes",9,0))+(IF(X224="yes",2,0))+(IF(AA224="yes",5,0))+(IF(AB224="yes",6,0))+(IF(Z224="yes",3,0))</f>
        <v>15</v>
      </c>
      <c r="CG224" s="29">
        <f>EXP((IF(39&lt;AX224&lt;50,0.154,0))+(IF(49&lt;AX224&lt;60,0.274,0))+(IF(59&lt;AX224&lt;70,0.424,0))+(IF(AX224&gt;69,0.501,0))+(IF(BD224="anoxia",0.079,0))+(IF(BD224="Cerebrovascular",0.145,0))+(IF(BD224="other",0.184,0))+(IF(BB224="African",0.176,0))+(IF(BB224="Other",0.126,0))+(IF(AY224="DCD",0.411,0))+(IF(AZ224="other",0.422,0))+(0.066*((170-BJ224)/10)+(IF(BE224="regional",0.105,0.244))+(0.01*(CQ224/60))))</f>
        <v>1.4883478312683429</v>
      </c>
      <c r="CH224">
        <v>95</v>
      </c>
      <c r="CI224">
        <v>5</v>
      </c>
      <c r="CJ224" t="s">
        <v>197</v>
      </c>
      <c r="CK224" t="s">
        <v>197</v>
      </c>
      <c r="CL224" t="s">
        <v>197</v>
      </c>
      <c r="CM224" t="s">
        <v>197</v>
      </c>
      <c r="CN224">
        <v>17</v>
      </c>
      <c r="CO224" t="s">
        <v>196</v>
      </c>
      <c r="CP224">
        <v>30</v>
      </c>
      <c r="CQ224" s="28">
        <v>292</v>
      </c>
      <c r="CR224">
        <f t="shared" si="82"/>
        <v>17</v>
      </c>
      <c r="CS224">
        <f t="shared" si="83"/>
        <v>112</v>
      </c>
      <c r="CT224">
        <f t="shared" si="74"/>
        <v>309</v>
      </c>
      <c r="CU224">
        <v>4000</v>
      </c>
      <c r="CV224">
        <v>3000</v>
      </c>
      <c r="CW224">
        <v>5000</v>
      </c>
      <c r="CX224">
        <v>3000</v>
      </c>
      <c r="CY224">
        <v>305</v>
      </c>
      <c r="CZ224" s="26">
        <v>2.5</v>
      </c>
      <c r="DA224" s="26">
        <v>15</v>
      </c>
      <c r="DB224" s="26">
        <v>67</v>
      </c>
      <c r="DC224" s="26">
        <v>66</v>
      </c>
      <c r="DD224" s="28">
        <f t="shared" si="84"/>
        <v>1.4925373134328339</v>
      </c>
      <c r="DF224" t="str">
        <f t="shared" si="85"/>
        <v>no</v>
      </c>
      <c r="DG224" t="s">
        <v>1046</v>
      </c>
      <c r="DH224" t="s">
        <v>197</v>
      </c>
      <c r="DI224" t="s">
        <v>197</v>
      </c>
      <c r="DJ224" t="s">
        <v>197</v>
      </c>
      <c r="DK224" t="s">
        <v>197</v>
      </c>
      <c r="DL224" t="s">
        <v>197</v>
      </c>
      <c r="DM224" t="s">
        <v>197</v>
      </c>
      <c r="DN224" t="s">
        <v>197</v>
      </c>
      <c r="DO224">
        <v>1090</v>
      </c>
      <c r="DP224" s="29">
        <f>((DO224/1000)*100)/F224</f>
        <v>2.2244897959183678</v>
      </c>
      <c r="DQ224">
        <v>686</v>
      </c>
      <c r="DR224">
        <v>1271</v>
      </c>
      <c r="DS224">
        <v>3.3</v>
      </c>
      <c r="DT224">
        <v>1.1599999999999999</v>
      </c>
      <c r="DU224">
        <v>2.4</v>
      </c>
      <c r="DV224">
        <v>3.21</v>
      </c>
      <c r="DW224" t="str">
        <f t="shared" si="86"/>
        <v>no</v>
      </c>
      <c r="DX224" t="str">
        <f t="shared" si="93"/>
        <v>no</v>
      </c>
      <c r="DY224" t="str">
        <f>IF(OR(DV224&gt;M224*2.9, DV224 &gt; 3.9, FD224="yes"), "3", IF(DV224&gt;M224*1.9, "2", IF(OR(DV224&gt;M224*1.4, DV224&gt;(M224+0.2)), "1", "no")))</f>
        <v>3</v>
      </c>
      <c r="DZ224" t="s">
        <v>184</v>
      </c>
      <c r="EA224" t="s">
        <v>263</v>
      </c>
      <c r="EB224" t="s">
        <v>184</v>
      </c>
      <c r="EC224">
        <v>1000</v>
      </c>
      <c r="ED224" t="s">
        <v>198</v>
      </c>
      <c r="EE224" s="26" t="s">
        <v>197</v>
      </c>
      <c r="EF224" s="26" t="s">
        <v>197</v>
      </c>
      <c r="EG224" s="26" t="s">
        <v>197</v>
      </c>
      <c r="EH224" s="26" t="s">
        <v>197</v>
      </c>
      <c r="EI224" s="26" t="s">
        <v>197</v>
      </c>
      <c r="EJ224" s="26" t="s">
        <v>197</v>
      </c>
      <c r="EK224" s="26" t="s">
        <v>197</v>
      </c>
      <c r="EL224" s="26" t="s">
        <v>197</v>
      </c>
      <c r="EM224" s="26" t="s">
        <v>197</v>
      </c>
      <c r="EN224" s="26" t="s">
        <v>197</v>
      </c>
      <c r="EO224" s="26" t="s">
        <v>197</v>
      </c>
      <c r="EP224" s="26" t="s">
        <v>197</v>
      </c>
      <c r="EQ224" s="26" t="s">
        <v>197</v>
      </c>
      <c r="ER224" s="26" t="s">
        <v>197</v>
      </c>
      <c r="ES224" s="30" t="e">
        <f t="shared" si="75"/>
        <v>#DIV/0!</v>
      </c>
      <c r="ET224" s="30" t="e">
        <f t="shared" si="87"/>
        <v>#DIV/0!</v>
      </c>
      <c r="EU224" s="30" t="e">
        <f t="shared" si="88"/>
        <v>#DIV/0!</v>
      </c>
      <c r="EV224" s="30" t="s">
        <v>181</v>
      </c>
      <c r="EW224" t="s">
        <v>197</v>
      </c>
      <c r="EX224" t="s">
        <v>197</v>
      </c>
      <c r="EY224" s="38" t="s">
        <v>197</v>
      </c>
      <c r="EZ224" s="30" t="s">
        <v>181</v>
      </c>
      <c r="FA224" s="30" t="s">
        <v>181</v>
      </c>
      <c r="FB224" s="34">
        <v>2</v>
      </c>
      <c r="FC224" s="30" t="s">
        <v>184</v>
      </c>
      <c r="FD224" s="30" t="s">
        <v>181</v>
      </c>
      <c r="FE224" t="s">
        <v>1047</v>
      </c>
      <c r="FF224">
        <v>5</v>
      </c>
      <c r="FG224" s="30" t="s">
        <v>181</v>
      </c>
      <c r="FH224" s="30" t="s">
        <v>197</v>
      </c>
      <c r="FI224" s="30" t="s">
        <v>197</v>
      </c>
      <c r="FJ224" s="30" t="s">
        <v>181</v>
      </c>
      <c r="FK224" s="30" t="s">
        <v>181</v>
      </c>
      <c r="FL224" s="30" t="s">
        <v>181</v>
      </c>
      <c r="FM224" s="30" t="s">
        <v>181</v>
      </c>
      <c r="FN224" s="30" t="s">
        <v>181</v>
      </c>
      <c r="FO224" s="30" t="s">
        <v>181</v>
      </c>
      <c r="FP224" s="30" t="s">
        <v>181</v>
      </c>
      <c r="FQ224" s="30" t="s">
        <v>181</v>
      </c>
      <c r="FR224">
        <v>14</v>
      </c>
      <c r="FS224" s="38" t="s">
        <v>219</v>
      </c>
      <c r="FT224" s="38" t="s">
        <v>181</v>
      </c>
      <c r="FU224">
        <f t="shared" si="89"/>
        <v>0</v>
      </c>
      <c r="FV224">
        <f t="shared" si="90"/>
        <v>0</v>
      </c>
    </row>
    <row r="225" spans="1:178" ht="15.5" x14ac:dyDescent="0.35">
      <c r="A225" s="48">
        <v>3048</v>
      </c>
      <c r="B225" s="26" t="s">
        <v>200</v>
      </c>
      <c r="C225" s="26" t="s">
        <v>201</v>
      </c>
      <c r="D225" s="28">
        <v>57.277777777777779</v>
      </c>
      <c r="E225" s="36">
        <v>1</v>
      </c>
      <c r="F225" s="26">
        <v>61</v>
      </c>
      <c r="G225">
        <v>161</v>
      </c>
      <c r="H225" s="28">
        <f t="shared" si="76"/>
        <v>23.533042706685698</v>
      </c>
      <c r="I225" s="29">
        <f t="shared" si="77"/>
        <v>1.6408930050324511</v>
      </c>
      <c r="J225" s="30">
        <v>3.2</v>
      </c>
      <c r="K225">
        <v>135</v>
      </c>
      <c r="L225" t="s">
        <v>180</v>
      </c>
      <c r="M225" s="29">
        <v>1.5</v>
      </c>
      <c r="N225" s="30">
        <v>3.1</v>
      </c>
      <c r="O225" s="29">
        <v>1.41</v>
      </c>
      <c r="P225">
        <f t="shared" si="78"/>
        <v>1.5</v>
      </c>
      <c r="Q225">
        <f t="shared" si="78"/>
        <v>3.1</v>
      </c>
      <c r="R225">
        <f t="shared" si="78"/>
        <v>1.41</v>
      </c>
      <c r="S225" s="31">
        <f t="shared" si="72"/>
        <v>18</v>
      </c>
      <c r="T225" t="s">
        <v>181</v>
      </c>
      <c r="U225" t="s">
        <v>181</v>
      </c>
      <c r="V225" t="s">
        <v>182</v>
      </c>
      <c r="W225" t="s">
        <v>181</v>
      </c>
      <c r="X225" t="s">
        <v>181</v>
      </c>
      <c r="Y225" t="s">
        <v>183</v>
      </c>
      <c r="Z225" t="s">
        <v>184</v>
      </c>
      <c r="AA225" t="s">
        <v>181</v>
      </c>
      <c r="AB225" t="s">
        <v>181</v>
      </c>
      <c r="AC225">
        <v>0</v>
      </c>
      <c r="AD225" s="32">
        <v>43270</v>
      </c>
      <c r="AE225">
        <v>216</v>
      </c>
      <c r="AG225">
        <v>1</v>
      </c>
      <c r="AH225" s="27">
        <v>43055</v>
      </c>
      <c r="AI225" s="33">
        <v>1</v>
      </c>
      <c r="AJ225" t="s">
        <v>359</v>
      </c>
      <c r="AK225" t="s">
        <v>1048</v>
      </c>
      <c r="AL225" t="s">
        <v>181</v>
      </c>
      <c r="AM225" t="s">
        <v>181</v>
      </c>
      <c r="AN225" t="s">
        <v>181</v>
      </c>
      <c r="AO225" t="s">
        <v>181</v>
      </c>
      <c r="AP225" t="s">
        <v>184</v>
      </c>
      <c r="AQ225" t="s">
        <v>181</v>
      </c>
      <c r="AR225" t="s">
        <v>181</v>
      </c>
      <c r="AS225" t="s">
        <v>181</v>
      </c>
      <c r="AT225" t="s">
        <v>181</v>
      </c>
      <c r="AU225" t="s">
        <v>181</v>
      </c>
      <c r="AV225" t="s">
        <v>181</v>
      </c>
      <c r="AW225" s="27">
        <v>15674</v>
      </c>
      <c r="AX225" s="28">
        <v>74.961111111111109</v>
      </c>
      <c r="AY225" s="28" t="s">
        <v>185</v>
      </c>
      <c r="AZ225" s="28" t="s">
        <v>186</v>
      </c>
      <c r="BA225" t="s">
        <v>200</v>
      </c>
      <c r="BB225" s="28" t="s">
        <v>968</v>
      </c>
      <c r="BC225" s="28" t="s">
        <v>201</v>
      </c>
      <c r="BD225" s="28" t="s">
        <v>220</v>
      </c>
      <c r="BE225" s="28" t="s">
        <v>189</v>
      </c>
      <c r="BF225" t="s">
        <v>190</v>
      </c>
      <c r="BG225" s="28" t="s">
        <v>181</v>
      </c>
      <c r="BH225" s="28" t="s">
        <v>190</v>
      </c>
      <c r="BI225">
        <v>86</v>
      </c>
      <c r="BJ225">
        <v>172</v>
      </c>
      <c r="BK225" s="28">
        <f t="shared" si="79"/>
        <v>29.069767441860463</v>
      </c>
      <c r="BL225" s="29">
        <f t="shared" si="80"/>
        <v>1.991986035039025</v>
      </c>
      <c r="BM225">
        <v>160</v>
      </c>
      <c r="BN225" s="29">
        <v>0.64</v>
      </c>
      <c r="BO225">
        <v>8</v>
      </c>
      <c r="BP225" t="s">
        <v>181</v>
      </c>
      <c r="BQ225">
        <v>0</v>
      </c>
      <c r="BR225" t="s">
        <v>181</v>
      </c>
      <c r="BS225" t="s">
        <v>181</v>
      </c>
      <c r="BT225">
        <v>0</v>
      </c>
      <c r="BU225">
        <v>0</v>
      </c>
      <c r="BV225" t="s">
        <v>192</v>
      </c>
      <c r="BW225">
        <v>2</v>
      </c>
      <c r="BX225">
        <v>0</v>
      </c>
      <c r="BY225" t="s">
        <v>1049</v>
      </c>
      <c r="BZ225" t="s">
        <v>1050</v>
      </c>
      <c r="CB225">
        <v>0</v>
      </c>
      <c r="CC225">
        <v>0</v>
      </c>
      <c r="CD225">
        <f t="shared" si="81"/>
        <v>1349</v>
      </c>
      <c r="CE225">
        <f>SUM((IF(D225&lt;40.1,0,(IF(D225&gt;60,3,1)))),(IF(S225&lt;15.1,0,IF(15&lt;S225&lt;25.1,6,IF(25&lt;S225&lt;35.1,11,16)))),(IF(E225=1,0,5)),(IF(CQ225&lt;601,0,1)),(IF(AX225&lt;40.1,0,(IF(AX225&gt;60,2,1)))))</f>
        <v>19</v>
      </c>
      <c r="CF225">
        <f>(IF(AX225&gt;70,3,0))+(IF(10&lt;AX225&lt;20,-2,0))+(IF(BD225="Cerebrovascular",2,0))+(IF(BN225&gt;1.5,2,0))+(IF(CQ225&lt;360,-3,0))+(IF(D225&gt;70,4,0))+(IF(H225&gt;35,2,0))+(IF(E225=2,9,0))+(IF(E225=3,14,0))+(IF(T225="yes",2,0))+(IF(J225&lt;2,2,0))+(IF(U225="yes",3,0))+(IF(V225="hospital",3,0))+(IF(V225="ICU",6,0))+(IF(S225&gt;29,4,0))+(IF(W225="yes",9,0))+(IF(X225="yes",2,0))+(IF(AA225="yes",5,0))+(IF(AB225="yes",6,0))+(IF(Z225="yes",3,0))</f>
        <v>6</v>
      </c>
      <c r="CG225" s="29">
        <f>EXP((IF(39&lt;AX225&lt;50,0.154,0))+(IF(49&lt;AX225&lt;60,0.274,0))+(IF(59&lt;AX225&lt;70,0.424,0))+(IF(AX225&gt;69,0.501,0))+(IF(BD225="anoxia",0.079,0))+(IF(BD225="Cerebrovascular",0.145,0))+(IF(BD225="other",0.184,0))+(IF(BB225="African",0.176,0))+(IF(BB225="Other",0.126,0))+(IF(AY225="DCD",0.411,0))+(IF(AZ225="other",0.422,0))+(0.066*((170-BJ225)/10)+(IF(BE225="regional",0.105,0.244))+(0.01*(CQ225/60))))</f>
        <v>1.9308622535916296</v>
      </c>
      <c r="CH225">
        <v>41</v>
      </c>
      <c r="CI225">
        <v>15</v>
      </c>
      <c r="CJ225" t="s">
        <v>197</v>
      </c>
      <c r="CK225" t="s">
        <v>197</v>
      </c>
      <c r="CL225" t="s">
        <v>197</v>
      </c>
      <c r="CM225" t="s">
        <v>197</v>
      </c>
      <c r="CN225">
        <v>22</v>
      </c>
      <c r="CO225" t="s">
        <v>196</v>
      </c>
      <c r="CP225">
        <v>22</v>
      </c>
      <c r="CQ225" s="28">
        <v>391</v>
      </c>
      <c r="CR225">
        <f t="shared" si="82"/>
        <v>22</v>
      </c>
      <c r="CS225">
        <f t="shared" si="83"/>
        <v>63</v>
      </c>
      <c r="CT225">
        <f t="shared" si="74"/>
        <v>413</v>
      </c>
      <c r="CU225">
        <v>2250</v>
      </c>
      <c r="CV225">
        <v>4000</v>
      </c>
      <c r="CW225">
        <v>8000</v>
      </c>
      <c r="CX225">
        <v>1500</v>
      </c>
      <c r="CY225">
        <v>320</v>
      </c>
      <c r="CZ225" s="26">
        <v>2.4</v>
      </c>
      <c r="DA225" s="26">
        <v>17</v>
      </c>
      <c r="DB225" s="26">
        <v>83</v>
      </c>
      <c r="DC225" s="26">
        <v>67</v>
      </c>
      <c r="DD225" s="28">
        <f t="shared" si="84"/>
        <v>19.277108433734938</v>
      </c>
      <c r="DF225" t="str">
        <f t="shared" si="85"/>
        <v>no</v>
      </c>
      <c r="DG225" t="s">
        <v>181</v>
      </c>
      <c r="DH225" t="s">
        <v>197</v>
      </c>
      <c r="DI225" t="s">
        <v>197</v>
      </c>
      <c r="DJ225" t="s">
        <v>197</v>
      </c>
      <c r="DK225" t="s">
        <v>197</v>
      </c>
      <c r="DL225" t="s">
        <v>197</v>
      </c>
      <c r="DM225" t="s">
        <v>197</v>
      </c>
      <c r="DN225" t="s">
        <v>197</v>
      </c>
      <c r="DO225">
        <v>1710</v>
      </c>
      <c r="DP225" s="29">
        <f>((DO225/1000)*100)/F225</f>
        <v>2.8032786885245899</v>
      </c>
      <c r="DQ225">
        <v>1256</v>
      </c>
      <c r="DR225">
        <v>834</v>
      </c>
      <c r="DS225" s="26">
        <v>3.6</v>
      </c>
      <c r="DT225" s="26">
        <v>1.52</v>
      </c>
      <c r="DU225" s="26">
        <v>1.71</v>
      </c>
      <c r="DV225" s="26">
        <v>1.71</v>
      </c>
      <c r="DW225" t="str">
        <f t="shared" si="86"/>
        <v>no</v>
      </c>
      <c r="DX225" t="str">
        <f t="shared" si="93"/>
        <v>no</v>
      </c>
      <c r="DY225" t="str">
        <f>IF(OR(DV225&gt;M225*2.9, DV225 &gt; 3.9, FD225="yes"), "3", IF(DV225&gt;M225*1.9, "2", IF(OR(DV225&gt;M225*1.4, DV225&gt;(M225+0.2)), "1", "no")))</f>
        <v>1</v>
      </c>
      <c r="DZ225" t="s">
        <v>184</v>
      </c>
      <c r="EA225" t="s">
        <v>263</v>
      </c>
      <c r="EB225" t="s">
        <v>184</v>
      </c>
      <c r="EC225">
        <v>1000</v>
      </c>
      <c r="ED225" t="s">
        <v>198</v>
      </c>
      <c r="EE225" s="26" t="s">
        <v>197</v>
      </c>
      <c r="EF225" s="26" t="s">
        <v>197</v>
      </c>
      <c r="EG225" s="26" t="s">
        <v>197</v>
      </c>
      <c r="EH225" s="26" t="s">
        <v>197</v>
      </c>
      <c r="EI225" s="26" t="s">
        <v>197</v>
      </c>
      <c r="EJ225" s="26" t="s">
        <v>197</v>
      </c>
      <c r="EK225" s="26" t="s">
        <v>197</v>
      </c>
      <c r="EL225" s="26" t="s">
        <v>197</v>
      </c>
      <c r="EM225" s="26" t="s">
        <v>197</v>
      </c>
      <c r="EN225" s="26" t="s">
        <v>197</v>
      </c>
      <c r="EO225" s="26" t="s">
        <v>197</v>
      </c>
      <c r="EP225" s="26" t="s">
        <v>197</v>
      </c>
      <c r="EQ225" s="26" t="s">
        <v>197</v>
      </c>
      <c r="ER225" s="26" t="s">
        <v>197</v>
      </c>
      <c r="ES225" s="30" t="e">
        <f t="shared" si="75"/>
        <v>#DIV/0!</v>
      </c>
      <c r="ET225" s="30" t="e">
        <f t="shared" si="87"/>
        <v>#DIV/0!</v>
      </c>
      <c r="EU225" s="38" t="e">
        <f t="shared" si="88"/>
        <v>#DIV/0!</v>
      </c>
      <c r="EV225" s="38" t="s">
        <v>181</v>
      </c>
      <c r="EW225" s="26" t="s">
        <v>197</v>
      </c>
      <c r="EX225" s="26" t="s">
        <v>197</v>
      </c>
      <c r="EY225" s="26" t="s">
        <v>197</v>
      </c>
      <c r="EZ225" s="26" t="s">
        <v>181</v>
      </c>
      <c r="FA225" s="26" t="s">
        <v>184</v>
      </c>
      <c r="FB225" s="44" t="s">
        <v>217</v>
      </c>
      <c r="FC225" s="26" t="s">
        <v>181</v>
      </c>
      <c r="FD225" s="26" t="s">
        <v>181</v>
      </c>
      <c r="FE225" s="26" t="s">
        <v>1051</v>
      </c>
      <c r="FF225" s="26">
        <v>2</v>
      </c>
      <c r="FG225" s="26" t="s">
        <v>181</v>
      </c>
      <c r="FH225" s="38" t="s">
        <v>197</v>
      </c>
      <c r="FI225" s="38" t="s">
        <v>197</v>
      </c>
      <c r="FJ225" s="26" t="s">
        <v>181</v>
      </c>
      <c r="FK225" s="26" t="s">
        <v>181</v>
      </c>
      <c r="FL225" s="26" t="s">
        <v>181</v>
      </c>
      <c r="FM225" s="26" t="s">
        <v>181</v>
      </c>
      <c r="FN225" s="26" t="s">
        <v>181</v>
      </c>
      <c r="FO225" s="38" t="s">
        <v>181</v>
      </c>
      <c r="FP225" s="26" t="s">
        <v>181</v>
      </c>
      <c r="FQ225" s="26" t="s">
        <v>181</v>
      </c>
      <c r="FR225" s="26">
        <v>215</v>
      </c>
      <c r="FS225" s="38" t="s">
        <v>219</v>
      </c>
      <c r="FT225" s="38" t="s">
        <v>181</v>
      </c>
      <c r="FU225">
        <f t="shared" si="89"/>
        <v>0</v>
      </c>
      <c r="FV225">
        <f t="shared" si="90"/>
        <v>0</v>
      </c>
    </row>
    <row r="226" spans="1:178" ht="15.5" x14ac:dyDescent="0.35">
      <c r="A226" s="48">
        <v>3049</v>
      </c>
      <c r="B226" s="26" t="s">
        <v>200</v>
      </c>
      <c r="C226" s="26" t="s">
        <v>179</v>
      </c>
      <c r="D226" s="28">
        <v>43.097222222222221</v>
      </c>
      <c r="E226" s="36">
        <v>1</v>
      </c>
      <c r="F226" s="26">
        <v>80</v>
      </c>
      <c r="G226">
        <v>170</v>
      </c>
      <c r="H226" s="28">
        <f t="shared" si="76"/>
        <v>27.681660899653981</v>
      </c>
      <c r="I226" s="29">
        <f t="shared" si="77"/>
        <v>1.9153803873816859</v>
      </c>
      <c r="J226" s="30">
        <v>3.6</v>
      </c>
      <c r="K226">
        <v>136</v>
      </c>
      <c r="L226" t="s">
        <v>180</v>
      </c>
      <c r="M226" s="29">
        <v>0.7</v>
      </c>
      <c r="N226" s="30">
        <v>0.8</v>
      </c>
      <c r="O226" s="29">
        <v>1.07</v>
      </c>
      <c r="P226">
        <f t="shared" si="78"/>
        <v>1</v>
      </c>
      <c r="Q226">
        <f t="shared" si="78"/>
        <v>1</v>
      </c>
      <c r="R226">
        <f t="shared" si="78"/>
        <v>1.07</v>
      </c>
      <c r="S226" s="31">
        <f t="shared" si="72"/>
        <v>7</v>
      </c>
      <c r="T226" t="s">
        <v>181</v>
      </c>
      <c r="U226" t="s">
        <v>181</v>
      </c>
      <c r="V226" t="s">
        <v>182</v>
      </c>
      <c r="W226" t="s">
        <v>181</v>
      </c>
      <c r="X226" t="s">
        <v>181</v>
      </c>
      <c r="Y226" t="s">
        <v>183</v>
      </c>
      <c r="Z226" t="s">
        <v>181</v>
      </c>
      <c r="AA226" t="s">
        <v>181</v>
      </c>
      <c r="AB226" t="s">
        <v>181</v>
      </c>
      <c r="AC226">
        <v>0</v>
      </c>
      <c r="AD226" s="27">
        <v>43258</v>
      </c>
      <c r="AE226">
        <v>203</v>
      </c>
      <c r="AG226">
        <v>0</v>
      </c>
      <c r="AH226" s="27">
        <v>43258</v>
      </c>
      <c r="AI226" s="33">
        <v>203</v>
      </c>
      <c r="AK226" t="s">
        <v>1052</v>
      </c>
      <c r="AL226" t="s">
        <v>184</v>
      </c>
      <c r="AM226" t="s">
        <v>184</v>
      </c>
      <c r="AN226" s="26" t="s">
        <v>184</v>
      </c>
      <c r="AO226" t="s">
        <v>181</v>
      </c>
      <c r="AP226" t="s">
        <v>181</v>
      </c>
      <c r="AQ226" t="s">
        <v>181</v>
      </c>
      <c r="AR226" t="s">
        <v>181</v>
      </c>
      <c r="AS226" t="s">
        <v>181</v>
      </c>
      <c r="AT226" t="s">
        <v>181</v>
      </c>
      <c r="AU226" t="s">
        <v>181</v>
      </c>
      <c r="AV226" t="s">
        <v>181</v>
      </c>
      <c r="AW226" s="27">
        <v>23294</v>
      </c>
      <c r="AX226" s="28">
        <v>54.1</v>
      </c>
      <c r="AY226" s="28" t="s">
        <v>185</v>
      </c>
      <c r="AZ226" s="28" t="s">
        <v>186</v>
      </c>
      <c r="BA226" t="s">
        <v>178</v>
      </c>
      <c r="BB226" s="28" t="s">
        <v>968</v>
      </c>
      <c r="BC226" s="28" t="s">
        <v>179</v>
      </c>
      <c r="BD226" s="28" t="s">
        <v>188</v>
      </c>
      <c r="BE226" s="28" t="s">
        <v>189</v>
      </c>
      <c r="BF226" t="s">
        <v>190</v>
      </c>
      <c r="BG226" s="28" t="s">
        <v>181</v>
      </c>
      <c r="BH226" s="28" t="s">
        <v>180</v>
      </c>
      <c r="BI226">
        <v>130</v>
      </c>
      <c r="BJ226">
        <v>160</v>
      </c>
      <c r="BK226" s="28">
        <f t="shared" si="79"/>
        <v>50.78125</v>
      </c>
      <c r="BL226" s="29">
        <f t="shared" si="80"/>
        <v>2.2530936097143557</v>
      </c>
      <c r="BM226">
        <v>154</v>
      </c>
      <c r="BN226" s="29">
        <v>0.87</v>
      </c>
      <c r="BO226">
        <v>4</v>
      </c>
      <c r="BP226" t="s">
        <v>181</v>
      </c>
      <c r="BQ226">
        <v>0</v>
      </c>
      <c r="BR226" t="s">
        <v>184</v>
      </c>
      <c r="BS226" t="s">
        <v>191</v>
      </c>
      <c r="BT226">
        <v>2</v>
      </c>
      <c r="BU226">
        <v>5</v>
      </c>
      <c r="BV226" t="s">
        <v>192</v>
      </c>
      <c r="BW226">
        <v>5</v>
      </c>
      <c r="BX226">
        <v>0</v>
      </c>
      <c r="BY226" t="s">
        <v>1053</v>
      </c>
      <c r="BZ226" t="s">
        <v>1054</v>
      </c>
      <c r="CA226" t="s">
        <v>205</v>
      </c>
      <c r="CB226">
        <v>0</v>
      </c>
      <c r="CC226">
        <v>0</v>
      </c>
      <c r="CD226">
        <f t="shared" si="81"/>
        <v>379</v>
      </c>
      <c r="CE226">
        <f>SUM((IF(D226&lt;40.1,0,(IF(D226&gt;60,3,1)))),(IF(S226&lt;15.1,0,IF(15&lt;S226&lt;25.1,6,IF(25&lt;S226&lt;35.1,11,16)))),(IF(E226=1,0,5)),(IF(CQ226&lt;601,0,1)),(IF(AX226&lt;40.1,0,(IF(AX226&gt;60,2,1)))))</f>
        <v>2</v>
      </c>
      <c r="CF226">
        <f>(IF(AX226&gt;70,3,0))+(IF(10&lt;AX226&lt;20,-2,0))+(IF(BD226="Cerebrovascular",2,0))+(IF(BN226&gt;1.5,2,0))+(IF(CQ226&lt;360,-3,0))+(IF(D226&gt;70,4,0))+(IF(H226&gt;35,2,0))+(IF(E226=2,9,0))+(IF(E226=3,14,0))+(IF(T226="yes",2,0))+(IF(J226&lt;2,2,0))+(IF(U226="yes",3,0))+(IF(V226="hospital",3,0))+(IF(V226="ICU",6,0))+(IF(S226&gt;29,4,0))+(IF(W226="yes",9,0))+(IF(X226="yes",2,0))+(IF(AA226="yes",5,0))+(IF(AB226="yes",6,0))+(IF(Z226="yes",3,0))</f>
        <v>-1</v>
      </c>
      <c r="CG226" s="29">
        <f>EXP((IF(39&lt;AX226&lt;50,0.154,0))+(IF(49&lt;AX226&lt;60,0.274,0))+(IF(59&lt;AX226&lt;70,0.424,0))+(IF(AX226&gt;69,0.501,0))+(IF(BD226="anoxia",0.079,0))+(IF(BD226="Cerebrovascular",0.145,0))+(IF(BD226="other",0.184,0))+(IF(BB226="African",0.176,0))+(IF(BB226="Other",0.126,0))+(IF(AY226="DCD",0.411,0))+(IF(AZ226="other",0.422,0))+(0.066*((170-BJ226)/10)+(IF(BE226="regional",0.105,0.244))+(0.01*(CQ226/60))))</f>
        <v>1.4280834967669431</v>
      </c>
      <c r="CH226">
        <v>55</v>
      </c>
      <c r="CI226">
        <v>10</v>
      </c>
      <c r="CJ226" t="s">
        <v>197</v>
      </c>
      <c r="CK226" t="s">
        <v>197</v>
      </c>
      <c r="CL226" t="s">
        <v>197</v>
      </c>
      <c r="CM226" t="s">
        <v>197</v>
      </c>
      <c r="CN226">
        <v>24</v>
      </c>
      <c r="CO226" t="s">
        <v>196</v>
      </c>
      <c r="CP226">
        <v>24</v>
      </c>
      <c r="CQ226" s="28">
        <v>242</v>
      </c>
      <c r="CR226">
        <f t="shared" si="82"/>
        <v>24</v>
      </c>
      <c r="CS226">
        <f t="shared" si="83"/>
        <v>79</v>
      </c>
      <c r="CT226">
        <f t="shared" si="74"/>
        <v>266</v>
      </c>
      <c r="CU226">
        <v>0</v>
      </c>
      <c r="CV226">
        <v>0</v>
      </c>
      <c r="CW226">
        <v>5500</v>
      </c>
      <c r="CX226">
        <v>750</v>
      </c>
      <c r="CY226">
        <v>260</v>
      </c>
      <c r="CZ226" s="26">
        <v>2</v>
      </c>
      <c r="DA226" s="26">
        <v>18</v>
      </c>
      <c r="DB226" s="26">
        <v>82</v>
      </c>
      <c r="DC226" s="26">
        <v>87</v>
      </c>
      <c r="DD226" s="28">
        <f t="shared" si="84"/>
        <v>-6.0975609756097526</v>
      </c>
      <c r="DF226" t="str">
        <f t="shared" si="85"/>
        <v>no</v>
      </c>
      <c r="DG226" t="s">
        <v>181</v>
      </c>
      <c r="DH226" t="s">
        <v>197</v>
      </c>
      <c r="DI226" t="s">
        <v>197</v>
      </c>
      <c r="DJ226" t="s">
        <v>197</v>
      </c>
      <c r="DK226" t="s">
        <v>197</v>
      </c>
      <c r="DL226" t="s">
        <v>197</v>
      </c>
      <c r="DM226" t="s">
        <v>197</v>
      </c>
      <c r="DN226" t="s">
        <v>197</v>
      </c>
      <c r="DO226">
        <v>2005</v>
      </c>
      <c r="DP226" s="29">
        <f>((DO226/1000)*100)/F226</f>
        <v>2.5062500000000001</v>
      </c>
      <c r="DQ226">
        <v>1425</v>
      </c>
      <c r="DR226">
        <v>699</v>
      </c>
      <c r="DS226">
        <v>2.4</v>
      </c>
      <c r="DT226">
        <v>1.21</v>
      </c>
      <c r="DU226">
        <v>0.88</v>
      </c>
      <c r="DV226">
        <v>0.88</v>
      </c>
      <c r="DW226" t="str">
        <f t="shared" si="86"/>
        <v>no</v>
      </c>
      <c r="DX226" t="str">
        <f t="shared" si="93"/>
        <v>no</v>
      </c>
      <c r="DY226" t="str">
        <f>IF(OR(DV226&gt;M226*2.9, DV226 &gt; 3.9, FD226="yes"), "3", IF(DV226&gt;M226*1.9, "2", IF(OR(DV226&gt;M226*1.4, DV226&gt;(M226+0.2)), "1", "no")))</f>
        <v>no</v>
      </c>
      <c r="DZ226" t="s">
        <v>181</v>
      </c>
      <c r="EA226" t="s">
        <v>197</v>
      </c>
      <c r="EB226" t="s">
        <v>184</v>
      </c>
      <c r="EC226">
        <v>500</v>
      </c>
      <c r="ED226" t="s">
        <v>198</v>
      </c>
      <c r="EE226" s="26" t="s">
        <v>197</v>
      </c>
      <c r="EF226" s="26" t="s">
        <v>197</v>
      </c>
      <c r="EG226" s="26" t="s">
        <v>197</v>
      </c>
      <c r="EH226" s="26" t="s">
        <v>197</v>
      </c>
      <c r="EI226" s="26" t="s">
        <v>197</v>
      </c>
      <c r="EJ226" s="26" t="s">
        <v>197</v>
      </c>
      <c r="EK226" s="26" t="s">
        <v>197</v>
      </c>
      <c r="EL226" s="26" t="s">
        <v>197</v>
      </c>
      <c r="EM226" s="26" t="s">
        <v>197</v>
      </c>
      <c r="EN226" s="26" t="s">
        <v>197</v>
      </c>
      <c r="EO226" s="26" t="s">
        <v>197</v>
      </c>
      <c r="EP226" s="26" t="s">
        <v>197</v>
      </c>
      <c r="EQ226" s="26" t="s">
        <v>197</v>
      </c>
      <c r="ER226" s="26" t="s">
        <v>197</v>
      </c>
      <c r="ES226" s="30" t="e">
        <f t="shared" si="75"/>
        <v>#DIV/0!</v>
      </c>
      <c r="ET226" s="30" t="e">
        <f t="shared" si="87"/>
        <v>#DIV/0!</v>
      </c>
      <c r="EU226" s="30" t="e">
        <f t="shared" si="88"/>
        <v>#DIV/0!</v>
      </c>
      <c r="EV226" s="30" t="s">
        <v>181</v>
      </c>
      <c r="EW226" t="s">
        <v>197</v>
      </c>
      <c r="EX226" t="s">
        <v>197</v>
      </c>
      <c r="EY226" s="38" t="s">
        <v>197</v>
      </c>
      <c r="EZ226" s="30" t="s">
        <v>181</v>
      </c>
      <c r="FA226" s="30" t="s">
        <v>181</v>
      </c>
      <c r="FB226" s="34">
        <v>2</v>
      </c>
      <c r="FC226" s="30" t="s">
        <v>181</v>
      </c>
      <c r="FD226" s="30" t="s">
        <v>181</v>
      </c>
      <c r="FE226" t="s">
        <v>181</v>
      </c>
      <c r="FF226">
        <v>2</v>
      </c>
      <c r="FG226" s="30" t="s">
        <v>181</v>
      </c>
      <c r="FH226" s="30" t="s">
        <v>197</v>
      </c>
      <c r="FI226" s="30" t="s">
        <v>197</v>
      </c>
      <c r="FJ226" s="38" t="s">
        <v>181</v>
      </c>
      <c r="FK226" s="38" t="s">
        <v>181</v>
      </c>
      <c r="FL226" s="38" t="s">
        <v>181</v>
      </c>
      <c r="FM226" s="38" t="s">
        <v>181</v>
      </c>
      <c r="FN226" s="38" t="s">
        <v>181</v>
      </c>
      <c r="FO226" s="38" t="s">
        <v>181</v>
      </c>
      <c r="FP226" s="38" t="s">
        <v>181</v>
      </c>
      <c r="FQ226" s="38" t="s">
        <v>181</v>
      </c>
      <c r="FR226">
        <v>6</v>
      </c>
      <c r="FS226" t="s">
        <v>1055</v>
      </c>
      <c r="FT226" s="38" t="s">
        <v>181</v>
      </c>
      <c r="FU226">
        <f t="shared" si="89"/>
        <v>0</v>
      </c>
      <c r="FV226">
        <f t="shared" si="90"/>
        <v>0</v>
      </c>
    </row>
    <row r="227" spans="1:178" ht="15.5" x14ac:dyDescent="0.35">
      <c r="A227" s="48">
        <v>3050</v>
      </c>
      <c r="B227" s="26" t="s">
        <v>200</v>
      </c>
      <c r="C227" s="26" t="s">
        <v>201</v>
      </c>
      <c r="D227" s="28">
        <v>57.280555555555559</v>
      </c>
      <c r="E227" s="36">
        <v>2</v>
      </c>
      <c r="F227" s="26">
        <v>61</v>
      </c>
      <c r="G227">
        <v>161</v>
      </c>
      <c r="H227" s="28">
        <f t="shared" si="76"/>
        <v>23.533042706685698</v>
      </c>
      <c r="I227" s="29">
        <f t="shared" si="77"/>
        <v>1.6408930050324511</v>
      </c>
      <c r="J227" s="30">
        <v>3.1</v>
      </c>
      <c r="K227">
        <v>141</v>
      </c>
      <c r="L227" t="s">
        <v>180</v>
      </c>
      <c r="M227" s="29">
        <v>1.69</v>
      </c>
      <c r="N227" s="30">
        <v>4</v>
      </c>
      <c r="O227" s="29">
        <v>1.74</v>
      </c>
      <c r="P227">
        <f t="shared" si="78"/>
        <v>1.69</v>
      </c>
      <c r="Q227">
        <f t="shared" si="78"/>
        <v>4</v>
      </c>
      <c r="R227">
        <f t="shared" si="78"/>
        <v>1.74</v>
      </c>
      <c r="S227" s="31">
        <f t="shared" si="72"/>
        <v>23</v>
      </c>
      <c r="T227" t="s">
        <v>184</v>
      </c>
      <c r="U227" t="s">
        <v>181</v>
      </c>
      <c r="V227" t="s">
        <v>206</v>
      </c>
      <c r="W227" t="s">
        <v>181</v>
      </c>
      <c r="X227" t="s">
        <v>181</v>
      </c>
      <c r="Y227" t="s">
        <v>183</v>
      </c>
      <c r="Z227" t="s">
        <v>184</v>
      </c>
      <c r="AA227" t="s">
        <v>181</v>
      </c>
      <c r="AB227" t="s">
        <v>181</v>
      </c>
      <c r="AC227">
        <v>0</v>
      </c>
      <c r="AD227" s="32">
        <v>43270</v>
      </c>
      <c r="AE227">
        <v>215</v>
      </c>
      <c r="AG227">
        <v>0</v>
      </c>
      <c r="AH227" s="32">
        <v>43270</v>
      </c>
      <c r="AI227" s="33">
        <v>215</v>
      </c>
      <c r="AK227" t="s">
        <v>1056</v>
      </c>
      <c r="AL227" t="s">
        <v>181</v>
      </c>
      <c r="AM227" t="s">
        <v>181</v>
      </c>
      <c r="AN227" t="s">
        <v>181</v>
      </c>
      <c r="AO227" t="s">
        <v>181</v>
      </c>
      <c r="AP227" t="s">
        <v>184</v>
      </c>
      <c r="AQ227" t="s">
        <v>181</v>
      </c>
      <c r="AR227" t="s">
        <v>181</v>
      </c>
      <c r="AS227" t="s">
        <v>181</v>
      </c>
      <c r="AT227" t="s">
        <v>181</v>
      </c>
      <c r="AU227" t="s">
        <v>181</v>
      </c>
      <c r="AV227" t="s">
        <v>181</v>
      </c>
      <c r="AW227" s="27">
        <v>28241</v>
      </c>
      <c r="AX227" s="28">
        <v>40.555555555555557</v>
      </c>
      <c r="AY227" s="28" t="s">
        <v>185</v>
      </c>
      <c r="AZ227" s="28" t="s">
        <v>186</v>
      </c>
      <c r="BA227" t="s">
        <v>178</v>
      </c>
      <c r="BB227" s="28" t="s">
        <v>968</v>
      </c>
      <c r="BC227" s="28" t="s">
        <v>201</v>
      </c>
      <c r="BD227" s="28" t="s">
        <v>220</v>
      </c>
      <c r="BE227" s="28" t="s">
        <v>189</v>
      </c>
      <c r="BF227" t="s">
        <v>190</v>
      </c>
      <c r="BG227" s="28" t="s">
        <v>181</v>
      </c>
      <c r="BH227" s="28" t="s">
        <v>180</v>
      </c>
      <c r="BI227">
        <v>69</v>
      </c>
      <c r="BJ227">
        <v>160</v>
      </c>
      <c r="BK227" s="28">
        <f t="shared" si="79"/>
        <v>26.953125</v>
      </c>
      <c r="BL227" s="29">
        <f t="shared" si="80"/>
        <v>1.7213301457709329</v>
      </c>
      <c r="BM227">
        <v>157</v>
      </c>
      <c r="BN227" s="29">
        <v>0.84</v>
      </c>
      <c r="BO227">
        <v>2</v>
      </c>
      <c r="BP227" t="s">
        <v>184</v>
      </c>
      <c r="BQ227">
        <v>36</v>
      </c>
      <c r="BR227" t="s">
        <v>184</v>
      </c>
      <c r="BS227" t="s">
        <v>191</v>
      </c>
      <c r="BT227">
        <v>5</v>
      </c>
      <c r="BU227">
        <v>15</v>
      </c>
      <c r="BV227" t="s">
        <v>192</v>
      </c>
      <c r="BW227">
        <v>5</v>
      </c>
      <c r="BX227">
        <v>0</v>
      </c>
      <c r="BY227" t="s">
        <v>1057</v>
      </c>
      <c r="BZ227" t="s">
        <v>1058</v>
      </c>
      <c r="CB227">
        <v>0</v>
      </c>
      <c r="CC227">
        <v>0</v>
      </c>
      <c r="CD227">
        <f t="shared" si="81"/>
        <v>933</v>
      </c>
      <c r="CE227">
        <f>SUM((IF(D227&lt;40.1,0,(IF(D227&gt;60,3,1)))),(IF(S227&lt;15.1,0,IF(15&lt;S227&lt;25.1,6,IF(25&lt;S227&lt;35.1,11,16)))),(IF(E227=1,0,5)),(IF(CQ227&lt;601,0,1)),(IF(AX227&lt;40.1,0,(IF(AX227&gt;60,2,1)))))</f>
        <v>23</v>
      </c>
      <c r="CF227">
        <f>(IF(AX227&gt;70,3,0))+(IF(10&lt;AX227&lt;20,-2,0))+(IF(BD227="Cerebrovascular",2,0))+(IF(BN227&gt;1.5,2,0))+(IF(CQ227&lt;360,-3,0))+(IF(D227&gt;70,4,0))+(IF(H227&gt;35,2,0))+(IF(E227=2,9,0))+(IF(E227=3,14,0))+(IF(T227="yes",2,0))+(IF(J227&lt;2,2,0))+(IF(U227="yes",3,0))+(IF(V227="hospital",3,0))+(IF(V227="ICU",6,0))+(IF(S227&gt;29,4,0))+(IF(W227="yes",9,0))+(IF(X227="yes",2,0))+(IF(AA227="yes",5,0))+(IF(AB227="yes",6,0))+(IF(Z227="yes",3,0))</f>
        <v>14</v>
      </c>
      <c r="CG227" s="29">
        <f>EXP((IF(39&lt;AX227&lt;50,0.154,0))+(IF(49&lt;AX227&lt;60,0.274,0))+(IF(59&lt;AX227&lt;70,0.424,0))+(IF(AX227&gt;69,0.501,0))+(IF(BD227="anoxia",0.079,0))+(IF(BD227="Cerebrovascular",0.145,0))+(IF(BD227="other",0.184,0))+(IF(BB227="African",0.176,0))+(IF(BB227="Other",0.126,0))+(IF(AY227="DCD",0.411,0))+(IF(AZ227="other",0.422,0))+(0.066*((170-BJ227)/10)+(IF(BE227="regional",0.105,0.244))+(0.01*(CQ227/60))))</f>
        <v>1.2423441021377639</v>
      </c>
      <c r="CH227">
        <v>61</v>
      </c>
      <c r="CI227">
        <v>12</v>
      </c>
      <c r="CJ227" t="s">
        <v>197</v>
      </c>
      <c r="CK227" t="s">
        <v>197</v>
      </c>
      <c r="CL227" t="s">
        <v>197</v>
      </c>
      <c r="CM227" t="s">
        <v>197</v>
      </c>
      <c r="CN227">
        <v>41</v>
      </c>
      <c r="CO227" t="s">
        <v>196</v>
      </c>
      <c r="CP227">
        <v>31</v>
      </c>
      <c r="CQ227" s="28">
        <v>276</v>
      </c>
      <c r="CR227">
        <f t="shared" si="82"/>
        <v>41</v>
      </c>
      <c r="CS227">
        <f t="shared" si="83"/>
        <v>102</v>
      </c>
      <c r="CT227">
        <f t="shared" si="74"/>
        <v>317</v>
      </c>
      <c r="CU227">
        <v>1000</v>
      </c>
      <c r="CV227">
        <v>500</v>
      </c>
      <c r="CW227">
        <v>5000</v>
      </c>
      <c r="CX227">
        <v>1000</v>
      </c>
      <c r="CY227">
        <v>235</v>
      </c>
      <c r="CZ227" s="26">
        <v>2.4</v>
      </c>
      <c r="DA227" s="26">
        <v>27</v>
      </c>
      <c r="DB227" s="26">
        <v>69</v>
      </c>
      <c r="DC227" s="26">
        <v>69</v>
      </c>
      <c r="DD227" s="28">
        <f t="shared" si="84"/>
        <v>0</v>
      </c>
      <c r="DF227" t="str">
        <f t="shared" si="85"/>
        <v>no</v>
      </c>
      <c r="DG227" t="s">
        <v>181</v>
      </c>
      <c r="DH227" t="s">
        <v>197</v>
      </c>
      <c r="DI227" t="s">
        <v>197</v>
      </c>
      <c r="DJ227" t="s">
        <v>197</v>
      </c>
      <c r="DK227" t="s">
        <v>197</v>
      </c>
      <c r="DL227" t="s">
        <v>197</v>
      </c>
      <c r="DM227" t="s">
        <v>197</v>
      </c>
      <c r="DN227" t="s">
        <v>197</v>
      </c>
      <c r="DO227">
        <v>1540</v>
      </c>
      <c r="DP227" s="29">
        <f>((DO227/1000)*100)/F227</f>
        <v>2.5245901639344264</v>
      </c>
      <c r="DQ227">
        <v>1005</v>
      </c>
      <c r="DR227">
        <v>1070</v>
      </c>
      <c r="DS227">
        <v>1.7</v>
      </c>
      <c r="DT227">
        <v>1.0900000000000001</v>
      </c>
      <c r="DU227">
        <v>2.06</v>
      </c>
      <c r="DV227">
        <v>2.06</v>
      </c>
      <c r="DW227" t="str">
        <f t="shared" si="86"/>
        <v>no</v>
      </c>
      <c r="DX227" t="str">
        <f t="shared" si="93"/>
        <v>no</v>
      </c>
      <c r="DY227" t="str">
        <f>IF(OR(DV227&gt;M227*2.9, DV227 &gt; 3.9, FD227="yes"), "3", IF(DV227&gt;M227*1.9, "2", IF(OR(DV227&gt;M227*1.4, DV227&gt;(M227+0.2)), "1", "no")))</f>
        <v>1</v>
      </c>
      <c r="DZ227" t="s">
        <v>181</v>
      </c>
      <c r="EA227" t="s">
        <v>197</v>
      </c>
      <c r="EB227" t="s">
        <v>184</v>
      </c>
      <c r="EC227">
        <v>500</v>
      </c>
      <c r="ED227" t="s">
        <v>198</v>
      </c>
      <c r="EE227" s="26" t="s">
        <v>197</v>
      </c>
      <c r="EF227" s="26" t="s">
        <v>197</v>
      </c>
      <c r="EG227" s="26" t="s">
        <v>197</v>
      </c>
      <c r="EH227" s="26" t="s">
        <v>197</v>
      </c>
      <c r="EI227" s="26" t="s">
        <v>197</v>
      </c>
      <c r="EJ227" s="26" t="s">
        <v>197</v>
      </c>
      <c r="EK227" s="26" t="s">
        <v>197</v>
      </c>
      <c r="EL227" s="26" t="s">
        <v>197</v>
      </c>
      <c r="EM227" s="26" t="s">
        <v>197</v>
      </c>
      <c r="EN227" s="26" t="s">
        <v>197</v>
      </c>
      <c r="EO227" s="26" t="s">
        <v>197</v>
      </c>
      <c r="EP227" s="26" t="s">
        <v>197</v>
      </c>
      <c r="EQ227" s="26" t="s">
        <v>197</v>
      </c>
      <c r="ER227" s="26" t="s">
        <v>197</v>
      </c>
      <c r="ES227" s="30" t="e">
        <f t="shared" si="75"/>
        <v>#DIV/0!</v>
      </c>
      <c r="ET227" s="30" t="e">
        <f t="shared" si="87"/>
        <v>#DIV/0!</v>
      </c>
      <c r="EU227" s="30" t="e">
        <f t="shared" si="88"/>
        <v>#DIV/0!</v>
      </c>
      <c r="EV227" s="38" t="s">
        <v>181</v>
      </c>
      <c r="EW227" s="26" t="s">
        <v>197</v>
      </c>
      <c r="EX227" s="26" t="s">
        <v>197</v>
      </c>
      <c r="EY227" s="26" t="s">
        <v>197</v>
      </c>
      <c r="EZ227" s="26" t="s">
        <v>181</v>
      </c>
      <c r="FA227" s="26" t="s">
        <v>181</v>
      </c>
      <c r="FB227" s="44" t="s">
        <v>287</v>
      </c>
      <c r="FC227" s="26" t="s">
        <v>181</v>
      </c>
      <c r="FD227" s="26" t="s">
        <v>181</v>
      </c>
      <c r="FE227" s="26" t="s">
        <v>1059</v>
      </c>
      <c r="FF227" s="26">
        <v>47</v>
      </c>
      <c r="FG227" s="26" t="s">
        <v>181</v>
      </c>
      <c r="FH227" s="38" t="s">
        <v>197</v>
      </c>
      <c r="FI227" s="38" t="s">
        <v>197</v>
      </c>
      <c r="FJ227" s="26" t="s">
        <v>181</v>
      </c>
      <c r="FK227" s="26" t="s">
        <v>184</v>
      </c>
      <c r="FL227" s="26" t="s">
        <v>181</v>
      </c>
      <c r="FM227" s="26" t="s">
        <v>1060</v>
      </c>
      <c r="FN227" s="26" t="s">
        <v>184</v>
      </c>
      <c r="FO227" s="26" t="s">
        <v>181</v>
      </c>
      <c r="FP227" s="26" t="s">
        <v>181</v>
      </c>
      <c r="FQ227" s="26" t="s">
        <v>181</v>
      </c>
      <c r="FR227" s="26">
        <v>215</v>
      </c>
      <c r="FS227" s="38" t="s">
        <v>219</v>
      </c>
      <c r="FT227" s="38" t="s">
        <v>181</v>
      </c>
      <c r="FU227">
        <f t="shared" si="89"/>
        <v>0</v>
      </c>
      <c r="FV227">
        <f t="shared" si="90"/>
        <v>0</v>
      </c>
    </row>
    <row r="228" spans="1:178" ht="15.5" x14ac:dyDescent="0.35">
      <c r="A228" s="48">
        <v>3051</v>
      </c>
      <c r="B228" t="s">
        <v>200</v>
      </c>
      <c r="C228" t="s">
        <v>201</v>
      </c>
      <c r="D228" s="28">
        <v>54.44166666666667</v>
      </c>
      <c r="E228" s="28">
        <v>1</v>
      </c>
      <c r="F228">
        <v>73</v>
      </c>
      <c r="G228">
        <v>169</v>
      </c>
      <c r="H228" s="28">
        <f t="shared" si="76"/>
        <v>25.559329155141626</v>
      </c>
      <c r="I228" s="29">
        <f t="shared" si="77"/>
        <v>1.8344099613024072</v>
      </c>
      <c r="J228" s="30">
        <v>5.2</v>
      </c>
      <c r="K228">
        <v>143</v>
      </c>
      <c r="L228" t="s">
        <v>180</v>
      </c>
      <c r="M228" s="29">
        <v>0.83</v>
      </c>
      <c r="N228" s="30">
        <v>2.2999999999999998</v>
      </c>
      <c r="O228" s="29">
        <v>1.1200000000000001</v>
      </c>
      <c r="P228">
        <f t="shared" si="78"/>
        <v>1</v>
      </c>
      <c r="Q228">
        <f t="shared" si="78"/>
        <v>2.2999999999999998</v>
      </c>
      <c r="R228">
        <f t="shared" si="78"/>
        <v>1.1200000000000001</v>
      </c>
      <c r="S228" s="31">
        <f t="shared" ref="S228:S291" si="94">ROUND((6.43+(11.2*LN(IF(R228&lt;1,1,R228)))+(3.78*LN(IF(Q228&lt;1,1,Q228)))+(9.57*LN(IF(U228="yes",4,IF(P228&lt;1,1,P228))))),0)</f>
        <v>11</v>
      </c>
      <c r="T228" t="s">
        <v>184</v>
      </c>
      <c r="U228" t="s">
        <v>181</v>
      </c>
      <c r="V228" t="s">
        <v>182</v>
      </c>
      <c r="W228" t="s">
        <v>181</v>
      </c>
      <c r="X228" t="s">
        <v>181</v>
      </c>
      <c r="Y228" t="s">
        <v>183</v>
      </c>
      <c r="Z228" t="s">
        <v>181</v>
      </c>
      <c r="AA228" t="s">
        <v>181</v>
      </c>
      <c r="AB228" t="s">
        <v>181</v>
      </c>
      <c r="AC228">
        <v>0</v>
      </c>
      <c r="AD228" s="27">
        <v>43252</v>
      </c>
      <c r="AE228">
        <v>194</v>
      </c>
      <c r="AG228">
        <v>0</v>
      </c>
      <c r="AH228" s="27">
        <v>43252</v>
      </c>
      <c r="AI228" s="33">
        <v>194</v>
      </c>
      <c r="AK228" t="s">
        <v>233</v>
      </c>
      <c r="AL228" t="s">
        <v>184</v>
      </c>
      <c r="AM228" t="s">
        <v>184</v>
      </c>
      <c r="AN228" t="s">
        <v>181</v>
      </c>
      <c r="AO228" t="s">
        <v>181</v>
      </c>
      <c r="AP228" t="s">
        <v>181</v>
      </c>
      <c r="AQ228" t="s">
        <v>181</v>
      </c>
      <c r="AR228" t="s">
        <v>181</v>
      </c>
      <c r="AS228" t="s">
        <v>181</v>
      </c>
      <c r="AT228" t="s">
        <v>181</v>
      </c>
      <c r="AU228" t="s">
        <v>181</v>
      </c>
      <c r="AV228" t="s">
        <v>181</v>
      </c>
      <c r="AW228" s="27">
        <v>12656</v>
      </c>
      <c r="AX228" s="28">
        <v>83.233333333333334</v>
      </c>
      <c r="AY228" s="28" t="s">
        <v>185</v>
      </c>
      <c r="AZ228" s="28" t="s">
        <v>186</v>
      </c>
      <c r="BA228" t="s">
        <v>200</v>
      </c>
      <c r="BB228" s="28" t="s">
        <v>968</v>
      </c>
      <c r="BC228" s="28" t="s">
        <v>201</v>
      </c>
      <c r="BD228" s="28" t="s">
        <v>188</v>
      </c>
      <c r="BE228" s="28" t="s">
        <v>189</v>
      </c>
      <c r="BF228" t="s">
        <v>190</v>
      </c>
      <c r="BG228" s="28" t="s">
        <v>181</v>
      </c>
      <c r="BH228" s="28" t="s">
        <v>180</v>
      </c>
      <c r="BI228">
        <v>61</v>
      </c>
      <c r="BJ228">
        <v>166</v>
      </c>
      <c r="BK228" s="28">
        <f t="shared" si="79"/>
        <v>22.136739730004354</v>
      </c>
      <c r="BL228" s="29">
        <f t="shared" si="80"/>
        <v>1.6776828591201036</v>
      </c>
      <c r="BM228">
        <v>177</v>
      </c>
      <c r="BN228" s="29">
        <v>0.9</v>
      </c>
      <c r="BO228">
        <v>2</v>
      </c>
      <c r="BP228" t="s">
        <v>197</v>
      </c>
      <c r="BQ228" t="s">
        <v>197</v>
      </c>
      <c r="BR228" t="s">
        <v>184</v>
      </c>
      <c r="BS228" t="s">
        <v>191</v>
      </c>
      <c r="BT228">
        <v>2</v>
      </c>
      <c r="BU228">
        <v>75</v>
      </c>
      <c r="BV228" t="s">
        <v>203</v>
      </c>
      <c r="BW228">
        <v>5</v>
      </c>
      <c r="BX228">
        <v>0</v>
      </c>
      <c r="BY228" t="s">
        <v>1061</v>
      </c>
      <c r="BZ228" t="s">
        <v>181</v>
      </c>
      <c r="CA228" t="s">
        <v>205</v>
      </c>
      <c r="CB228">
        <v>1</v>
      </c>
      <c r="CC228">
        <v>157</v>
      </c>
      <c r="CD228">
        <f t="shared" si="81"/>
        <v>916</v>
      </c>
      <c r="CE228">
        <f>SUM((IF(D228&lt;40.1,0,(IF(D228&gt;60,3,1)))),(IF(S228&lt;15.1,0,IF(15&lt;S228&lt;25.1,6,IF(25&lt;S228&lt;35.1,11,16)))),(IF(E228=1,0,5)),(IF(CQ228&lt;601,0,1)),(IF(AX228&lt;40.1,0,(IF(AX228&gt;60,2,1)))))</f>
        <v>3</v>
      </c>
      <c r="CF228">
        <f>(IF(AX228&gt;70,3,0))+(IF(10&lt;AX228&lt;20,-2,0))+(IF(BD228="Cerebrovascular",2,0))+(IF(BN228&gt;1.5,2,0))+(IF(CQ228&lt;360,-3,0))+(IF(D228&gt;70,4,0))+(IF(H228&gt;35,2,0))+(IF(E228=2,9,0))+(IF(E228=3,14,0))+(IF(T228="yes",2,0))+(IF(J228&lt;2,2,0))+(IF(U228="yes",3,0))+(IF(V228="hospital",3,0))+(IF(V228="ICU",6,0))+(IF(S228&gt;29,4,0))+(IF(W228="yes",9,0))+(IF(X228="yes",2,0))+(IF(AA228="yes",5,0))+(IF(AB228="yes",6,0))+(IF(Z228="yes",3,0))</f>
        <v>7</v>
      </c>
      <c r="CG228" s="29">
        <f>EXP((IF(39&lt;AX228&lt;50,0.154,0))+(IF(49&lt;AX228&lt;60,0.274,0))+(IF(59&lt;AX228&lt;70,0.424,0))+(IF(AX228&gt;69,0.501,0))+(IF(BD228="anoxia",0.079,0))+(IF(BD228="Cerebrovascular",0.145,0))+(IF(BD228="other",0.184,0))+(IF(BB228="African",0.176,0))+(IF(BB228="Other",0.126,0))+(IF(AY228="DCD",0.411,0))+(IF(AZ228="other",0.422,0))+(0.066*((170-BJ228)/10)+(IF(BE228="regional",0.105,0.244))+(0.01*(CQ228/60))))</f>
        <v>2.3982356791744692</v>
      </c>
      <c r="CH228">
        <v>60</v>
      </c>
      <c r="CI228">
        <v>5</v>
      </c>
      <c r="CJ228" t="s">
        <v>197</v>
      </c>
      <c r="CK228" t="s">
        <v>197</v>
      </c>
      <c r="CL228" t="s">
        <v>197</v>
      </c>
      <c r="CM228" t="s">
        <v>197</v>
      </c>
      <c r="CN228">
        <v>20</v>
      </c>
      <c r="CO228" t="s">
        <v>196</v>
      </c>
      <c r="CP228">
        <v>28</v>
      </c>
      <c r="CQ228" s="28">
        <v>584</v>
      </c>
      <c r="CR228">
        <f t="shared" si="82"/>
        <v>20</v>
      </c>
      <c r="CS228">
        <f t="shared" si="83"/>
        <v>80</v>
      </c>
      <c r="CT228">
        <f t="shared" si="74"/>
        <v>604</v>
      </c>
      <c r="CU228">
        <v>0</v>
      </c>
      <c r="CV228">
        <v>500</v>
      </c>
      <c r="CW228">
        <v>4500</v>
      </c>
      <c r="CX228">
        <v>1250</v>
      </c>
      <c r="CY228">
        <v>281</v>
      </c>
      <c r="CZ228" s="26">
        <v>2.9</v>
      </c>
      <c r="DA228" s="26">
        <v>29</v>
      </c>
      <c r="DB228" s="26">
        <v>93</v>
      </c>
      <c r="DC228" s="26">
        <v>94</v>
      </c>
      <c r="DD228" s="28">
        <f t="shared" si="84"/>
        <v>-1.0752688172043037</v>
      </c>
      <c r="DF228" t="str">
        <f t="shared" si="85"/>
        <v>no</v>
      </c>
      <c r="DG228" t="s">
        <v>181</v>
      </c>
      <c r="DH228" t="s">
        <v>197</v>
      </c>
      <c r="DI228" t="s">
        <v>197</v>
      </c>
      <c r="DJ228" t="s">
        <v>197</v>
      </c>
      <c r="DK228" t="s">
        <v>197</v>
      </c>
      <c r="DL228" t="s">
        <v>197</v>
      </c>
      <c r="DM228" t="s">
        <v>197</v>
      </c>
      <c r="DN228" t="s">
        <v>197</v>
      </c>
      <c r="DO228">
        <v>1040</v>
      </c>
      <c r="DP228" s="29">
        <f>((DO228/1000)*100)/F228</f>
        <v>1.4246575342465753</v>
      </c>
      <c r="DQ228">
        <v>2101</v>
      </c>
      <c r="DR228">
        <v>1975</v>
      </c>
      <c r="DS228">
        <v>12.3</v>
      </c>
      <c r="DT228">
        <v>1.73</v>
      </c>
      <c r="DU228">
        <v>1.01</v>
      </c>
      <c r="DV228">
        <v>1.01</v>
      </c>
      <c r="DW228" t="str">
        <f t="shared" si="86"/>
        <v>yes</v>
      </c>
      <c r="DX228" t="str">
        <f t="shared" si="93"/>
        <v>mild</v>
      </c>
      <c r="DY228" t="str">
        <f>IF(OR(DV228&gt;M228*2.9, DV228 &gt; 3.9, FD228="yes"), "3", IF(DV228&gt;M228*1.9, "2", IF(OR(DV228&gt;M228*1.4, DV228&gt;(M228+0.2)), "1", "no")))</f>
        <v>no</v>
      </c>
      <c r="DZ228" t="s">
        <v>181</v>
      </c>
      <c r="EA228" t="s">
        <v>197</v>
      </c>
      <c r="EB228" t="s">
        <v>184</v>
      </c>
      <c r="EC228">
        <v>1000</v>
      </c>
      <c r="ED228" t="s">
        <v>198</v>
      </c>
      <c r="EE228" s="26" t="s">
        <v>197</v>
      </c>
      <c r="EF228" s="26" t="s">
        <v>197</v>
      </c>
      <c r="EG228" s="26" t="s">
        <v>197</v>
      </c>
      <c r="EH228" s="26" t="s">
        <v>197</v>
      </c>
      <c r="EI228" s="26" t="s">
        <v>197</v>
      </c>
      <c r="EJ228" s="26" t="s">
        <v>197</v>
      </c>
      <c r="EK228" s="26" t="s">
        <v>197</v>
      </c>
      <c r="EL228" s="26" t="s">
        <v>197</v>
      </c>
      <c r="EM228" s="26" t="s">
        <v>197</v>
      </c>
      <c r="EN228" s="26" t="s">
        <v>197</v>
      </c>
      <c r="EO228" s="26" t="s">
        <v>197</v>
      </c>
      <c r="EP228" s="26" t="s">
        <v>197</v>
      </c>
      <c r="EQ228" s="26" t="s">
        <v>197</v>
      </c>
      <c r="ER228" s="26" t="s">
        <v>197</v>
      </c>
      <c r="ES228" s="30" t="e">
        <f t="shared" si="75"/>
        <v>#DIV/0!</v>
      </c>
      <c r="ET228" s="30" t="e">
        <f t="shared" si="87"/>
        <v>#DIV/0!</v>
      </c>
      <c r="EU228" s="30" t="e">
        <f t="shared" si="88"/>
        <v>#DIV/0!</v>
      </c>
      <c r="EV228" s="30" t="s">
        <v>181</v>
      </c>
      <c r="EW228" t="s">
        <v>197</v>
      </c>
      <c r="EX228" t="s">
        <v>197</v>
      </c>
      <c r="EY228" s="38" t="s">
        <v>197</v>
      </c>
      <c r="EZ228" s="30" t="s">
        <v>181</v>
      </c>
      <c r="FA228" s="30" t="s">
        <v>181</v>
      </c>
      <c r="FB228" s="34">
        <v>2</v>
      </c>
      <c r="FC228" s="30" t="s">
        <v>181</v>
      </c>
      <c r="FD228" s="30" t="s">
        <v>181</v>
      </c>
      <c r="FE228" t="s">
        <v>181</v>
      </c>
      <c r="FF228">
        <v>2</v>
      </c>
      <c r="FG228" s="30" t="s">
        <v>181</v>
      </c>
      <c r="FH228" s="30" t="s">
        <v>197</v>
      </c>
      <c r="FI228" s="30" t="s">
        <v>197</v>
      </c>
      <c r="FJ228" s="38" t="s">
        <v>181</v>
      </c>
      <c r="FK228" s="38" t="s">
        <v>181</v>
      </c>
      <c r="FL228" s="38" t="s">
        <v>181</v>
      </c>
      <c r="FM228" s="38" t="s">
        <v>181</v>
      </c>
      <c r="FN228" s="38" t="s">
        <v>181</v>
      </c>
      <c r="FO228" s="38" t="s">
        <v>181</v>
      </c>
      <c r="FP228" s="38" t="s">
        <v>181</v>
      </c>
      <c r="FQ228" s="38" t="s">
        <v>181</v>
      </c>
      <c r="FR228">
        <v>12</v>
      </c>
      <c r="FS228" s="38" t="s">
        <v>199</v>
      </c>
      <c r="FT228" s="38" t="s">
        <v>181</v>
      </c>
      <c r="FU228">
        <f t="shared" si="89"/>
        <v>0</v>
      </c>
      <c r="FV228">
        <f t="shared" si="90"/>
        <v>0</v>
      </c>
    </row>
    <row r="229" spans="1:178" ht="15.5" x14ac:dyDescent="0.35">
      <c r="A229" s="48">
        <v>3052</v>
      </c>
      <c r="B229" t="s">
        <v>178</v>
      </c>
      <c r="C229" t="s">
        <v>179</v>
      </c>
      <c r="D229" s="28">
        <v>52.363888888888887</v>
      </c>
      <c r="E229" s="28">
        <v>1</v>
      </c>
      <c r="F229">
        <v>66</v>
      </c>
      <c r="G229">
        <v>158</v>
      </c>
      <c r="H229" s="28">
        <f t="shared" si="76"/>
        <v>26.438070821983658</v>
      </c>
      <c r="I229" s="29">
        <f t="shared" si="77"/>
        <v>1.6737819660853717</v>
      </c>
      <c r="J229" s="30">
        <v>3.7</v>
      </c>
      <c r="K229">
        <v>134</v>
      </c>
      <c r="L229" t="s">
        <v>180</v>
      </c>
      <c r="M229" s="29">
        <v>0.7</v>
      </c>
      <c r="N229" s="30">
        <v>0.8</v>
      </c>
      <c r="O229" s="29">
        <v>1.07</v>
      </c>
      <c r="P229">
        <f t="shared" si="78"/>
        <v>1</v>
      </c>
      <c r="Q229">
        <f t="shared" si="78"/>
        <v>1</v>
      </c>
      <c r="R229">
        <f t="shared" si="78"/>
        <v>1.07</v>
      </c>
      <c r="S229" s="31">
        <f t="shared" si="94"/>
        <v>7</v>
      </c>
      <c r="T229" t="s">
        <v>181</v>
      </c>
      <c r="U229" t="s">
        <v>181</v>
      </c>
      <c r="V229" t="s">
        <v>182</v>
      </c>
      <c r="W229" t="s">
        <v>181</v>
      </c>
      <c r="X229" t="s">
        <v>181</v>
      </c>
      <c r="Y229" t="s">
        <v>183</v>
      </c>
      <c r="Z229" t="s">
        <v>184</v>
      </c>
      <c r="AA229" t="s">
        <v>184</v>
      </c>
      <c r="AB229" t="s">
        <v>181</v>
      </c>
      <c r="AC229">
        <v>0</v>
      </c>
      <c r="AD229" s="27">
        <v>43255</v>
      </c>
      <c r="AE229">
        <v>196</v>
      </c>
      <c r="AG229">
        <v>0</v>
      </c>
      <c r="AH229" s="27">
        <v>43255</v>
      </c>
      <c r="AI229" s="33">
        <v>196</v>
      </c>
      <c r="AK229" t="s">
        <v>267</v>
      </c>
      <c r="AL229" t="s">
        <v>181</v>
      </c>
      <c r="AM229" t="s">
        <v>181</v>
      </c>
      <c r="AN229" t="s">
        <v>181</v>
      </c>
      <c r="AO229" t="s">
        <v>181</v>
      </c>
      <c r="AP229" t="s">
        <v>181</v>
      </c>
      <c r="AQ229" t="s">
        <v>181</v>
      </c>
      <c r="AR229" t="s">
        <v>181</v>
      </c>
      <c r="AS229" t="s">
        <v>181</v>
      </c>
      <c r="AT229" t="s">
        <v>181</v>
      </c>
      <c r="AU229" t="s">
        <v>184</v>
      </c>
      <c r="AV229" t="s">
        <v>181</v>
      </c>
      <c r="AW229" s="27">
        <v>18085</v>
      </c>
      <c r="AX229" s="28">
        <v>68.37222222222222</v>
      </c>
      <c r="AY229" s="28" t="s">
        <v>185</v>
      </c>
      <c r="AZ229" s="28" t="s">
        <v>186</v>
      </c>
      <c r="BA229" t="s">
        <v>178</v>
      </c>
      <c r="BB229" s="28" t="s">
        <v>968</v>
      </c>
      <c r="BC229" s="28" t="s">
        <v>179</v>
      </c>
      <c r="BD229" s="28" t="s">
        <v>188</v>
      </c>
      <c r="BE229" s="28" t="s">
        <v>202</v>
      </c>
      <c r="BF229" t="s">
        <v>190</v>
      </c>
      <c r="BG229" s="28" t="s">
        <v>181</v>
      </c>
      <c r="BH229" s="28" t="s">
        <v>180</v>
      </c>
      <c r="BI229">
        <v>60</v>
      </c>
      <c r="BJ229">
        <v>172</v>
      </c>
      <c r="BK229" s="28">
        <f t="shared" si="79"/>
        <v>20.281233098972418</v>
      </c>
      <c r="BL229" s="29">
        <f t="shared" si="80"/>
        <v>1.709380435861652</v>
      </c>
      <c r="BM229">
        <v>155</v>
      </c>
      <c r="BN229" s="29">
        <v>0.92</v>
      </c>
      <c r="BO229">
        <v>8</v>
      </c>
      <c r="BP229" t="s">
        <v>181</v>
      </c>
      <c r="BQ229">
        <v>0</v>
      </c>
      <c r="BR229" t="s">
        <v>184</v>
      </c>
      <c r="BS229" t="s">
        <v>191</v>
      </c>
      <c r="BT229">
        <v>1</v>
      </c>
      <c r="BU229">
        <v>60</v>
      </c>
      <c r="BV229" t="s">
        <v>192</v>
      </c>
      <c r="BW229">
        <v>1</v>
      </c>
      <c r="BX229">
        <v>0</v>
      </c>
      <c r="BY229" t="s">
        <v>1062</v>
      </c>
      <c r="BZ229" t="s">
        <v>1063</v>
      </c>
      <c r="CA229" t="s">
        <v>1064</v>
      </c>
      <c r="CB229">
        <v>0</v>
      </c>
      <c r="CC229">
        <v>0</v>
      </c>
      <c r="CD229">
        <f t="shared" si="81"/>
        <v>479</v>
      </c>
      <c r="CE229">
        <f>SUM((IF(D229&lt;40.1,0,(IF(D229&gt;60,3,1)))),(IF(S229&lt;15.1,0,IF(15&lt;S229&lt;25.1,6,IF(25&lt;S229&lt;35.1,11,16)))),(IF(E229=1,0,5)),(IF(CQ229&lt;601,0,1)),(IF(AX229&lt;40.1,0,(IF(AX229&gt;60,2,1)))))</f>
        <v>3</v>
      </c>
      <c r="CF229">
        <f>(IF(AX229&gt;70,3,0))+(IF(10&lt;AX229&lt;20,-2,0))+(IF(BD229="Cerebrovascular",2,0))+(IF(BN229&gt;1.5,2,0))+(IF(CQ229&lt;360,-3,0))+(IF(D229&gt;70,4,0))+(IF(H229&gt;35,2,0))+(IF(E229=2,9,0))+(IF(E229=3,14,0))+(IF(T229="yes",2,0))+(IF(J229&lt;2,2,0))+(IF(U229="yes",3,0))+(IF(V229="hospital",3,0))+(IF(V229="ICU",6,0))+(IF(S229&gt;29,4,0))+(IF(W229="yes",9,0))+(IF(X229="yes",2,0))+(IF(AA229="yes",5,0))+(IF(AB229="yes",6,0))+(IF(Z229="yes",3,0))</f>
        <v>10</v>
      </c>
      <c r="CG229" s="29">
        <f>EXP((IF(39&lt;AX229&lt;50,0.154,0))+(IF(49&lt;AX229&lt;60,0.274,0))+(IF(59&lt;AX229&lt;70,0.424,0))+(IF(AX229&gt;69,0.501,0))+(IF(BD229="anoxia",0.079,0))+(IF(BD229="Cerebrovascular",0.145,0))+(IF(BD229="other",0.184,0))+(IF(BB229="African",0.176,0))+(IF(BB229="Other",0.126,0))+(IF(AY229="DCD",0.411,0))+(IF(AZ229="other",0.422,0))+(0.066*((170-BJ229)/10)+(IF(BE229="regional",0.105,0.244))+(0.01*(CQ229/60))))</f>
        <v>1.5745455117498699</v>
      </c>
      <c r="CH229">
        <v>47</v>
      </c>
      <c r="CI229">
        <v>11</v>
      </c>
      <c r="CJ229" t="s">
        <v>197</v>
      </c>
      <c r="CK229" t="s">
        <v>197</v>
      </c>
      <c r="CL229" t="s">
        <v>197</v>
      </c>
      <c r="CM229" t="s">
        <v>197</v>
      </c>
      <c r="CN229">
        <v>24</v>
      </c>
      <c r="CO229" t="s">
        <v>196</v>
      </c>
      <c r="CP229">
        <v>31</v>
      </c>
      <c r="CQ229" s="28">
        <v>469</v>
      </c>
      <c r="CR229">
        <f t="shared" si="82"/>
        <v>24</v>
      </c>
      <c r="CS229">
        <f t="shared" si="83"/>
        <v>71</v>
      </c>
      <c r="CT229">
        <f t="shared" si="74"/>
        <v>493</v>
      </c>
      <c r="CU229">
        <v>2000</v>
      </c>
      <c r="CV229">
        <v>1500</v>
      </c>
      <c r="CW229">
        <v>6000</v>
      </c>
      <c r="CX229">
        <v>3250</v>
      </c>
      <c r="CY229">
        <v>309</v>
      </c>
      <c r="CZ229" s="26">
        <v>2.4</v>
      </c>
      <c r="DA229" s="26">
        <v>41</v>
      </c>
      <c r="DB229" s="26">
        <v>69</v>
      </c>
      <c r="DC229" s="26">
        <v>69</v>
      </c>
      <c r="DD229" s="28">
        <f t="shared" si="84"/>
        <v>0</v>
      </c>
      <c r="DF229" t="str">
        <f t="shared" si="85"/>
        <v>no</v>
      </c>
      <c r="DG229" t="s">
        <v>181</v>
      </c>
      <c r="DH229" t="s">
        <v>197</v>
      </c>
      <c r="DI229" t="s">
        <v>197</v>
      </c>
      <c r="DJ229" t="s">
        <v>197</v>
      </c>
      <c r="DK229" t="s">
        <v>197</v>
      </c>
      <c r="DL229" t="s">
        <v>197</v>
      </c>
      <c r="DM229" t="s">
        <v>197</v>
      </c>
      <c r="DN229" t="s">
        <v>197</v>
      </c>
      <c r="DO229">
        <v>1540</v>
      </c>
      <c r="DP229" s="29">
        <f>((DO229/1000)*100)/F229</f>
        <v>2.3333333333333335</v>
      </c>
      <c r="DQ229">
        <v>2015</v>
      </c>
      <c r="DR229">
        <v>2517</v>
      </c>
      <c r="DS229">
        <v>4.5999999999999996</v>
      </c>
      <c r="DT229">
        <v>1.08</v>
      </c>
      <c r="DU229">
        <v>1.3</v>
      </c>
      <c r="DV229">
        <v>1.3</v>
      </c>
      <c r="DW229" t="str">
        <f t="shared" si="86"/>
        <v>yes</v>
      </c>
      <c r="DX229" t="str">
        <f t="shared" si="93"/>
        <v>mild</v>
      </c>
      <c r="DY229" t="str">
        <f>IF(OR(DV229&gt;M229*2.9, DV229 &gt; 3.9, FD229="yes"), "3", IF(DV229&gt;M229*1.9, "2", IF(OR(DV229&gt;M229*1.4, DV229&gt;(M229+0.2)), "1", "no")))</f>
        <v>1</v>
      </c>
      <c r="DZ229" t="s">
        <v>184</v>
      </c>
      <c r="EA229" t="s">
        <v>263</v>
      </c>
      <c r="EB229" t="s">
        <v>184</v>
      </c>
      <c r="EC229">
        <v>1000</v>
      </c>
      <c r="ED229" t="s">
        <v>198</v>
      </c>
      <c r="EE229" s="26" t="s">
        <v>197</v>
      </c>
      <c r="EF229" s="26" t="s">
        <v>197</v>
      </c>
      <c r="EG229" s="26" t="s">
        <v>197</v>
      </c>
      <c r="EH229" s="26" t="s">
        <v>197</v>
      </c>
      <c r="EI229" s="26" t="s">
        <v>197</v>
      </c>
      <c r="EJ229" s="26" t="s">
        <v>197</v>
      </c>
      <c r="EK229" s="26" t="s">
        <v>197</v>
      </c>
      <c r="EL229" s="26" t="s">
        <v>197</v>
      </c>
      <c r="EM229" s="26" t="s">
        <v>197</v>
      </c>
      <c r="EN229" s="26" t="s">
        <v>197</v>
      </c>
      <c r="EO229" s="26" t="s">
        <v>197</v>
      </c>
      <c r="EP229" s="26" t="s">
        <v>197</v>
      </c>
      <c r="EQ229" s="26" t="s">
        <v>197</v>
      </c>
      <c r="ER229" s="26" t="s">
        <v>197</v>
      </c>
      <c r="ES229" s="30" t="e">
        <f t="shared" si="75"/>
        <v>#DIV/0!</v>
      </c>
      <c r="ET229" s="30" t="e">
        <f t="shared" si="87"/>
        <v>#DIV/0!</v>
      </c>
      <c r="EU229" s="30" t="e">
        <f t="shared" si="88"/>
        <v>#DIV/0!</v>
      </c>
      <c r="EV229" s="30" t="s">
        <v>181</v>
      </c>
      <c r="EW229" t="s">
        <v>197</v>
      </c>
      <c r="EX229" t="s">
        <v>197</v>
      </c>
      <c r="EY229" s="30" t="s">
        <v>197</v>
      </c>
      <c r="EZ229" s="30" t="s">
        <v>181</v>
      </c>
      <c r="FA229" s="30" t="s">
        <v>181</v>
      </c>
      <c r="FB229" s="34">
        <v>2</v>
      </c>
      <c r="FC229" s="30" t="s">
        <v>181</v>
      </c>
      <c r="FD229" s="30" t="s">
        <v>181</v>
      </c>
      <c r="FE229" t="s">
        <v>1065</v>
      </c>
      <c r="FF229">
        <v>4</v>
      </c>
      <c r="FG229" t="s">
        <v>181</v>
      </c>
      <c r="FH229" s="30" t="s">
        <v>197</v>
      </c>
      <c r="FI229" s="30" t="s">
        <v>197</v>
      </c>
      <c r="FJ229" t="s">
        <v>181</v>
      </c>
      <c r="FK229" t="s">
        <v>181</v>
      </c>
      <c r="FL229" t="s">
        <v>181</v>
      </c>
      <c r="FM229" t="s">
        <v>181</v>
      </c>
      <c r="FN229" t="s">
        <v>181</v>
      </c>
      <c r="FO229" s="38" t="s">
        <v>181</v>
      </c>
      <c r="FP229" t="s">
        <v>181</v>
      </c>
      <c r="FQ229" t="s">
        <v>181</v>
      </c>
      <c r="FR229">
        <v>51</v>
      </c>
      <c r="FS229" s="38" t="s">
        <v>219</v>
      </c>
      <c r="FT229" s="38" t="s">
        <v>181</v>
      </c>
      <c r="FU229">
        <f t="shared" si="89"/>
        <v>1</v>
      </c>
      <c r="FV229">
        <f t="shared" si="90"/>
        <v>1</v>
      </c>
    </row>
    <row r="230" spans="1:178" ht="15.5" x14ac:dyDescent="0.35">
      <c r="A230" s="48">
        <v>3053</v>
      </c>
      <c r="B230" t="s">
        <v>200</v>
      </c>
      <c r="C230" t="s">
        <v>201</v>
      </c>
      <c r="D230" s="28">
        <v>58.230555555555554</v>
      </c>
      <c r="E230" s="28">
        <v>1</v>
      </c>
      <c r="F230">
        <v>93</v>
      </c>
      <c r="G230">
        <v>172</v>
      </c>
      <c r="H230" s="28">
        <f t="shared" si="76"/>
        <v>31.435911303407249</v>
      </c>
      <c r="I230" s="29">
        <f t="shared" si="77"/>
        <v>2.0593478032267547</v>
      </c>
      <c r="J230" s="30">
        <v>4.4000000000000004</v>
      </c>
      <c r="K230">
        <v>135</v>
      </c>
      <c r="L230" t="s">
        <v>180</v>
      </c>
      <c r="M230" s="29">
        <v>0.83</v>
      </c>
      <c r="N230" s="30">
        <v>2.2999999999999998</v>
      </c>
      <c r="O230" s="29">
        <v>1.1200000000000001</v>
      </c>
      <c r="P230">
        <f t="shared" si="78"/>
        <v>1</v>
      </c>
      <c r="Q230">
        <f t="shared" si="78"/>
        <v>2.2999999999999998</v>
      </c>
      <c r="R230">
        <f t="shared" si="78"/>
        <v>1.1200000000000001</v>
      </c>
      <c r="S230" s="31">
        <f t="shared" si="94"/>
        <v>11</v>
      </c>
      <c r="T230" t="s">
        <v>181</v>
      </c>
      <c r="U230" t="s">
        <v>181</v>
      </c>
      <c r="V230" t="s">
        <v>182</v>
      </c>
      <c r="W230" t="s">
        <v>181</v>
      </c>
      <c r="X230" t="s">
        <v>181</v>
      </c>
      <c r="Y230" t="s">
        <v>183</v>
      </c>
      <c r="Z230" t="s">
        <v>181</v>
      </c>
      <c r="AA230" t="s">
        <v>181</v>
      </c>
      <c r="AB230" t="s">
        <v>181</v>
      </c>
      <c r="AC230">
        <v>0</v>
      </c>
      <c r="AD230" s="27">
        <v>43256</v>
      </c>
      <c r="AE230">
        <v>196</v>
      </c>
      <c r="AG230">
        <v>0</v>
      </c>
      <c r="AH230" s="27">
        <v>43256</v>
      </c>
      <c r="AI230" s="33">
        <v>196</v>
      </c>
      <c r="AK230" t="s">
        <v>311</v>
      </c>
      <c r="AL230" t="s">
        <v>181</v>
      </c>
      <c r="AM230" t="s">
        <v>181</v>
      </c>
      <c r="AN230" t="s">
        <v>181</v>
      </c>
      <c r="AO230" t="s">
        <v>181</v>
      </c>
      <c r="AP230" t="s">
        <v>181</v>
      </c>
      <c r="AQ230" t="s">
        <v>181</v>
      </c>
      <c r="AR230" t="s">
        <v>181</v>
      </c>
      <c r="AS230" t="s">
        <v>181</v>
      </c>
      <c r="AT230" t="s">
        <v>181</v>
      </c>
      <c r="AU230" t="s">
        <v>181</v>
      </c>
      <c r="AV230" t="s">
        <v>184</v>
      </c>
      <c r="AW230" s="27">
        <v>29412</v>
      </c>
      <c r="AX230" s="28">
        <v>37.363888888888887</v>
      </c>
      <c r="AY230" s="28" t="s">
        <v>185</v>
      </c>
      <c r="AZ230" s="28" t="s">
        <v>186</v>
      </c>
      <c r="BA230" t="s">
        <v>200</v>
      </c>
      <c r="BB230" s="28" t="s">
        <v>968</v>
      </c>
      <c r="BC230" s="28" t="s">
        <v>201</v>
      </c>
      <c r="BD230" s="28" t="s">
        <v>188</v>
      </c>
      <c r="BE230" s="28" t="s">
        <v>189</v>
      </c>
      <c r="BF230" t="s">
        <v>190</v>
      </c>
      <c r="BG230" s="28" t="s">
        <v>181</v>
      </c>
      <c r="BH230" s="28" t="s">
        <v>180</v>
      </c>
      <c r="BI230">
        <v>120</v>
      </c>
      <c r="BJ230">
        <v>180</v>
      </c>
      <c r="BK230" s="28">
        <f t="shared" si="79"/>
        <v>37.037037037037038</v>
      </c>
      <c r="BL230" s="29">
        <f t="shared" si="80"/>
        <v>2.3718702040585979</v>
      </c>
      <c r="BM230">
        <v>144</v>
      </c>
      <c r="BN230" s="29">
        <v>0.88</v>
      </c>
      <c r="BO230">
        <v>2</v>
      </c>
      <c r="BP230" t="s">
        <v>181</v>
      </c>
      <c r="BQ230">
        <v>0</v>
      </c>
      <c r="BR230" t="s">
        <v>1066</v>
      </c>
      <c r="BS230" t="s">
        <v>770</v>
      </c>
      <c r="BT230" t="s">
        <v>197</v>
      </c>
      <c r="BU230" t="s">
        <v>197</v>
      </c>
      <c r="BV230" t="s">
        <v>197</v>
      </c>
      <c r="BW230" t="s">
        <v>197</v>
      </c>
      <c r="BX230" t="s">
        <v>197</v>
      </c>
      <c r="BY230" s="27" t="s">
        <v>1067</v>
      </c>
      <c r="BZ230" t="s">
        <v>1068</v>
      </c>
      <c r="CA230" t="s">
        <v>1069</v>
      </c>
      <c r="CB230">
        <v>0</v>
      </c>
      <c r="CC230">
        <v>0</v>
      </c>
      <c r="CD230">
        <f t="shared" si="81"/>
        <v>411</v>
      </c>
      <c r="CE230">
        <f>SUM((IF(D230&lt;40.1,0,(IF(D230&gt;60,3,1)))),(IF(S230&lt;15.1,0,IF(15&lt;S230&lt;25.1,6,IF(25&lt;S230&lt;35.1,11,16)))),(IF(E230=1,0,5)),(IF(CQ230&lt;601,0,1)),(IF(AX230&lt;40.1,0,(IF(AX230&gt;60,2,1)))))</f>
        <v>1</v>
      </c>
      <c r="CF230">
        <f>(IF(AX230&gt;70,3,0))+(IF(10&lt;AX230&lt;20,-2,0))+(IF(BD230="Cerebrovascular",2,0))+(IF(BN230&gt;1.5,2,0))+(IF(CQ230&lt;360,-3,0))+(IF(D230&gt;70,4,0))+(IF(H230&gt;35,2,0))+(IF(E230=2,9,0))+(IF(E230=3,14,0))+(IF(T230="yes",2,0))+(IF(J230&lt;2,2,0))+(IF(U230="yes",3,0))+(IF(V230="hospital",3,0))+(IF(V230="ICU",6,0))+(IF(S230&gt;29,4,0))+(IF(W230="yes",9,0))+(IF(X230="yes",2,0))+(IF(AA230="yes",5,0))+(IF(AB230="yes",6,0))+(IF(Z230="yes",3,0))</f>
        <v>2</v>
      </c>
      <c r="CG230" s="29">
        <f>EXP((IF(39&lt;AX230&lt;50,0.154,0))+(IF(49&lt;AX230&lt;60,0.274,0))+(IF(59&lt;AX230&lt;70,0.424,0))+(IF(AX230&gt;69,0.501,0))+(IF(BD230="anoxia",0.079,0))+(IF(BD230="Cerebrovascular",0.145,0))+(IF(BD230="other",0.184,0))+(IF(BB230="African",0.176,0))+(IF(BB230="Other",0.126,0))+(IF(AY230="DCD",0.411,0))+(IF(AZ230="other",0.422,0))+(0.066*((170-BJ230)/10)+(IF(BE230="regional",0.105,0.244))+(0.01*(CQ230/60))))</f>
        <v>1.2885273794852916</v>
      </c>
      <c r="CH230">
        <v>55</v>
      </c>
      <c r="CI230">
        <v>12</v>
      </c>
      <c r="CJ230" t="s">
        <v>197</v>
      </c>
      <c r="CK230" t="s">
        <v>197</v>
      </c>
      <c r="CL230" t="s">
        <v>197</v>
      </c>
      <c r="CM230" t="s">
        <v>197</v>
      </c>
      <c r="CN230">
        <v>31</v>
      </c>
      <c r="CO230" t="s">
        <v>196</v>
      </c>
      <c r="CP230">
        <v>15</v>
      </c>
      <c r="CQ230" s="28">
        <v>417</v>
      </c>
      <c r="CR230">
        <f t="shared" si="82"/>
        <v>31</v>
      </c>
      <c r="CS230">
        <f t="shared" si="83"/>
        <v>86</v>
      </c>
      <c r="CT230">
        <f t="shared" si="74"/>
        <v>448</v>
      </c>
      <c r="CU230">
        <v>4000</v>
      </c>
      <c r="CV230">
        <v>5200</v>
      </c>
      <c r="CW230">
        <v>8000</v>
      </c>
      <c r="CX230">
        <v>2500</v>
      </c>
      <c r="CY230">
        <v>468</v>
      </c>
      <c r="CZ230" s="26">
        <v>3.2</v>
      </c>
      <c r="DA230" s="26">
        <v>16</v>
      </c>
      <c r="DB230" s="26">
        <v>62</v>
      </c>
      <c r="DC230" s="26">
        <v>62</v>
      </c>
      <c r="DD230" s="28">
        <f t="shared" si="84"/>
        <v>0</v>
      </c>
      <c r="DF230" t="str">
        <f t="shared" si="85"/>
        <v>no</v>
      </c>
      <c r="DG230" t="s">
        <v>181</v>
      </c>
      <c r="DH230" t="s">
        <v>197</v>
      </c>
      <c r="DI230" t="s">
        <v>197</v>
      </c>
      <c r="DJ230" t="s">
        <v>197</v>
      </c>
      <c r="DK230" t="s">
        <v>197</v>
      </c>
      <c r="DL230" t="s">
        <v>197</v>
      </c>
      <c r="DM230" t="s">
        <v>197</v>
      </c>
      <c r="DN230" t="s">
        <v>197</v>
      </c>
      <c r="DO230">
        <v>1850</v>
      </c>
      <c r="DP230" s="29">
        <f>((DO230/1000)*100)/F230</f>
        <v>1.989247311827957</v>
      </c>
      <c r="DQ230">
        <v>1064</v>
      </c>
      <c r="DR230">
        <v>2358</v>
      </c>
      <c r="DS230">
        <v>3.3</v>
      </c>
      <c r="DT230">
        <v>1.26</v>
      </c>
      <c r="DU230">
        <v>4.1399999999999997</v>
      </c>
      <c r="DV230">
        <v>4.1399999999999997</v>
      </c>
      <c r="DW230" t="str">
        <f t="shared" si="86"/>
        <v>yes</v>
      </c>
      <c r="DX230" t="str">
        <f t="shared" si="93"/>
        <v>mild</v>
      </c>
      <c r="DY230" t="str">
        <f>IF(OR(DV230&gt;M230*2.9, DV230 &gt; 3.9, FD230="yes"), "3", IF(DV230&gt;M230*1.9, "2", IF(OR(DV230&gt;M230*1.4, DV230&gt;(M230+0.2)), "1", "no")))</f>
        <v>3</v>
      </c>
      <c r="DZ230" t="s">
        <v>184</v>
      </c>
      <c r="EA230" t="s">
        <v>263</v>
      </c>
      <c r="EB230" t="s">
        <v>184</v>
      </c>
      <c r="EC230">
        <v>500</v>
      </c>
      <c r="ED230" t="s">
        <v>198</v>
      </c>
      <c r="EE230" s="26" t="s">
        <v>197</v>
      </c>
      <c r="EF230" s="26" t="s">
        <v>197</v>
      </c>
      <c r="EG230" s="26" t="s">
        <v>197</v>
      </c>
      <c r="EH230" s="26" t="s">
        <v>197</v>
      </c>
      <c r="EI230" s="26" t="s">
        <v>197</v>
      </c>
      <c r="EJ230" s="26" t="s">
        <v>197</v>
      </c>
      <c r="EK230" s="26" t="s">
        <v>197</v>
      </c>
      <c r="EL230" s="26" t="s">
        <v>197</v>
      </c>
      <c r="EM230" s="26" t="s">
        <v>197</v>
      </c>
      <c r="EN230" s="26" t="s">
        <v>197</v>
      </c>
      <c r="EO230" s="26" t="s">
        <v>197</v>
      </c>
      <c r="EP230" s="26" t="s">
        <v>197</v>
      </c>
      <c r="EQ230" s="26" t="s">
        <v>197</v>
      </c>
      <c r="ER230" s="26" t="s">
        <v>197</v>
      </c>
      <c r="ES230" s="30" t="e">
        <f t="shared" si="75"/>
        <v>#DIV/0!</v>
      </c>
      <c r="ET230" s="30" t="e">
        <f t="shared" si="87"/>
        <v>#DIV/0!</v>
      </c>
      <c r="EU230" s="30" t="e">
        <f t="shared" si="88"/>
        <v>#DIV/0!</v>
      </c>
      <c r="EV230" s="30" t="s">
        <v>181</v>
      </c>
      <c r="EW230" t="s">
        <v>197</v>
      </c>
      <c r="EX230" t="s">
        <v>197</v>
      </c>
      <c r="EY230" t="s">
        <v>197</v>
      </c>
      <c r="EZ230" t="s">
        <v>181</v>
      </c>
      <c r="FA230" t="s">
        <v>181</v>
      </c>
      <c r="FB230" s="44" t="s">
        <v>287</v>
      </c>
      <c r="FC230" t="s">
        <v>181</v>
      </c>
      <c r="FD230" t="s">
        <v>181</v>
      </c>
      <c r="FE230" t="s">
        <v>1070</v>
      </c>
      <c r="FF230">
        <v>8</v>
      </c>
      <c r="FG230" t="s">
        <v>181</v>
      </c>
      <c r="FH230" s="30" t="s">
        <v>197</v>
      </c>
      <c r="FI230" s="30" t="s">
        <v>197</v>
      </c>
      <c r="FJ230" t="s">
        <v>181</v>
      </c>
      <c r="FK230" t="s">
        <v>181</v>
      </c>
      <c r="FL230" t="s">
        <v>181</v>
      </c>
      <c r="FM230" s="38" t="s">
        <v>181</v>
      </c>
      <c r="FN230" t="s">
        <v>181</v>
      </c>
      <c r="FO230" t="s">
        <v>181</v>
      </c>
      <c r="FP230" t="s">
        <v>181</v>
      </c>
      <c r="FQ230" t="s">
        <v>181</v>
      </c>
      <c r="FR230">
        <v>31</v>
      </c>
      <c r="FS230" t="s">
        <v>1071</v>
      </c>
      <c r="FT230" s="38" t="s">
        <v>181</v>
      </c>
      <c r="FU230">
        <f t="shared" si="89"/>
        <v>1</v>
      </c>
      <c r="FV230">
        <f t="shared" si="90"/>
        <v>1</v>
      </c>
    </row>
    <row r="231" spans="1:178" ht="15.5" x14ac:dyDescent="0.35">
      <c r="A231" s="48">
        <v>3054</v>
      </c>
      <c r="B231" t="s">
        <v>200</v>
      </c>
      <c r="C231" t="s">
        <v>179</v>
      </c>
      <c r="D231" s="28">
        <v>52.522222222222226</v>
      </c>
      <c r="E231" s="28">
        <v>1</v>
      </c>
      <c r="F231">
        <v>85</v>
      </c>
      <c r="G231">
        <v>165</v>
      </c>
      <c r="H231" s="28">
        <f t="shared" si="76"/>
        <v>31.221303948576676</v>
      </c>
      <c r="I231" s="29">
        <f t="shared" si="77"/>
        <v>1.9232920066373365</v>
      </c>
      <c r="J231" s="30">
        <v>3.7</v>
      </c>
      <c r="K231">
        <v>136</v>
      </c>
      <c r="L231" t="s">
        <v>180</v>
      </c>
      <c r="M231" s="29">
        <v>0.3</v>
      </c>
      <c r="N231" s="30">
        <v>1.3</v>
      </c>
      <c r="O231" s="29">
        <v>1.17</v>
      </c>
      <c r="P231">
        <f t="shared" si="78"/>
        <v>1</v>
      </c>
      <c r="Q231">
        <f t="shared" si="78"/>
        <v>1.3</v>
      </c>
      <c r="R231">
        <f t="shared" si="78"/>
        <v>1.17</v>
      </c>
      <c r="S231" s="31">
        <f t="shared" si="94"/>
        <v>9</v>
      </c>
      <c r="T231" t="s">
        <v>181</v>
      </c>
      <c r="U231" t="s">
        <v>181</v>
      </c>
      <c r="V231" t="s">
        <v>182</v>
      </c>
      <c r="W231" t="s">
        <v>181</v>
      </c>
      <c r="X231" t="s">
        <v>181</v>
      </c>
      <c r="Y231" t="s">
        <v>183</v>
      </c>
      <c r="Z231" t="s">
        <v>184</v>
      </c>
      <c r="AA231" t="s">
        <v>181</v>
      </c>
      <c r="AB231" t="s">
        <v>181</v>
      </c>
      <c r="AC231">
        <v>0</v>
      </c>
      <c r="AD231" s="27">
        <v>43245</v>
      </c>
      <c r="AE231">
        <v>185</v>
      </c>
      <c r="AG231">
        <v>0</v>
      </c>
      <c r="AH231" s="27">
        <v>43245</v>
      </c>
      <c r="AI231" s="33">
        <v>185</v>
      </c>
      <c r="AK231" t="s">
        <v>224</v>
      </c>
      <c r="AL231" t="s">
        <v>184</v>
      </c>
      <c r="AM231" t="s">
        <v>184</v>
      </c>
      <c r="AN231" t="s">
        <v>181</v>
      </c>
      <c r="AO231" t="s">
        <v>181</v>
      </c>
      <c r="AP231" t="s">
        <v>184</v>
      </c>
      <c r="AQ231" t="s">
        <v>181</v>
      </c>
      <c r="AR231" t="s">
        <v>181</v>
      </c>
      <c r="AS231" t="s">
        <v>181</v>
      </c>
      <c r="AT231" t="s">
        <v>181</v>
      </c>
      <c r="AU231" t="s">
        <v>181</v>
      </c>
      <c r="AV231" t="s">
        <v>181</v>
      </c>
      <c r="AW231" s="27">
        <v>18016</v>
      </c>
      <c r="AX231" s="28">
        <v>68.563888888888883</v>
      </c>
      <c r="AY231" s="28" t="s">
        <v>185</v>
      </c>
      <c r="AZ231" s="28" t="s">
        <v>186</v>
      </c>
      <c r="BA231" t="s">
        <v>200</v>
      </c>
      <c r="BB231" s="28" t="s">
        <v>968</v>
      </c>
      <c r="BC231" s="28" t="s">
        <v>179</v>
      </c>
      <c r="BD231" s="28" t="s">
        <v>188</v>
      </c>
      <c r="BE231" s="28" t="s">
        <v>202</v>
      </c>
      <c r="BF231" t="s">
        <v>190</v>
      </c>
      <c r="BG231" s="28" t="s">
        <v>181</v>
      </c>
      <c r="BH231" s="28" t="s">
        <v>190</v>
      </c>
      <c r="BI231">
        <v>75</v>
      </c>
      <c r="BJ231">
        <v>165</v>
      </c>
      <c r="BK231" s="28">
        <f t="shared" si="79"/>
        <v>27.548209366391184</v>
      </c>
      <c r="BL231" s="29">
        <f t="shared" si="80"/>
        <v>1.8236572610116129</v>
      </c>
      <c r="BM231">
        <v>143</v>
      </c>
      <c r="BN231" s="29">
        <v>1.1100000000000001</v>
      </c>
      <c r="BO231">
        <v>8</v>
      </c>
      <c r="BP231" t="s">
        <v>181</v>
      </c>
      <c r="BQ231">
        <v>0</v>
      </c>
      <c r="BR231" t="s">
        <v>184</v>
      </c>
      <c r="BS231" t="s">
        <v>191</v>
      </c>
      <c r="BT231">
        <v>15</v>
      </c>
      <c r="BU231">
        <v>20</v>
      </c>
      <c r="BV231" t="s">
        <v>203</v>
      </c>
      <c r="BW231">
        <v>10</v>
      </c>
      <c r="BX231">
        <v>0</v>
      </c>
      <c r="BY231" t="s">
        <v>1067</v>
      </c>
      <c r="BZ231" t="s">
        <v>197</v>
      </c>
      <c r="CA231" t="s">
        <v>205</v>
      </c>
      <c r="CB231">
        <v>0</v>
      </c>
      <c r="CC231">
        <v>0</v>
      </c>
      <c r="CD231">
        <f t="shared" si="81"/>
        <v>617</v>
      </c>
      <c r="CE231">
        <f>SUM((IF(D231&lt;40.1,0,(IF(D231&gt;60,3,1)))),(IF(S231&lt;15.1,0,IF(15&lt;S231&lt;25.1,6,IF(25&lt;S231&lt;35.1,11,16)))),(IF(E231=1,0,5)),(IF(CQ231&lt;601,0,1)),(IF(AX231&lt;40.1,0,(IF(AX231&gt;60,2,1)))))</f>
        <v>3</v>
      </c>
      <c r="CF231">
        <f>(IF(AX231&gt;70,3,0))+(IF(10&lt;AX231&lt;20,-2,0))+(IF(BD231="Cerebrovascular",2,0))+(IF(BN231&gt;1.5,2,0))+(IF(CQ231&lt;360,-3,0))+(IF(D231&gt;70,4,0))+(IF(H231&gt;35,2,0))+(IF(E231=2,9,0))+(IF(E231=3,14,0))+(IF(T231="yes",2,0))+(IF(J231&lt;2,2,0))+(IF(U231="yes",3,0))+(IF(V231="hospital",3,0))+(IF(V231="ICU",6,0))+(IF(S231&gt;29,4,0))+(IF(W231="yes",9,0))+(IF(X231="yes",2,0))+(IF(AA231="yes",5,0))+(IF(AB231="yes",6,0))+(IF(Z231="yes",3,0))</f>
        <v>5</v>
      </c>
      <c r="CG231" s="29">
        <f>EXP((IF(39&lt;AX231&lt;50,0.154,0))+(IF(49&lt;AX231&lt;60,0.274,0))+(IF(59&lt;AX231&lt;70,0.424,0))+(IF(AX231&gt;69,0.501,0))+(IF(BD231="anoxia",0.079,0))+(IF(BD231="Cerebrovascular",0.145,0))+(IF(BD231="other",0.184,0))+(IF(BB231="African",0.176,0))+(IF(BB231="Other",0.126,0))+(IF(AY231="DCD",0.411,0))+(IF(AZ231="other",0.422,0))+(0.066*((170-BJ231)/10)+(IF(BE231="regional",0.105,0.244))+(0.01*(CQ231/60))))</f>
        <v>1.6639040303489558</v>
      </c>
      <c r="CH231">
        <v>50</v>
      </c>
      <c r="CI231" t="s">
        <v>197</v>
      </c>
      <c r="CJ231" t="s">
        <v>197</v>
      </c>
      <c r="CK231" t="s">
        <v>197</v>
      </c>
      <c r="CL231" t="s">
        <v>197</v>
      </c>
      <c r="CM231" t="s">
        <v>197</v>
      </c>
      <c r="CN231">
        <v>28</v>
      </c>
      <c r="CO231" t="s">
        <v>196</v>
      </c>
      <c r="CP231">
        <v>31</v>
      </c>
      <c r="CQ231" s="28">
        <v>523</v>
      </c>
      <c r="CR231">
        <f t="shared" si="82"/>
        <v>28</v>
      </c>
      <c r="CS231">
        <f t="shared" si="83"/>
        <v>78</v>
      </c>
      <c r="CT231">
        <f t="shared" si="74"/>
        <v>551</v>
      </c>
      <c r="CU231">
        <v>1500</v>
      </c>
      <c r="CV231">
        <v>2500</v>
      </c>
      <c r="CW231">
        <v>8000</v>
      </c>
      <c r="CX231">
        <v>2000</v>
      </c>
      <c r="CY231">
        <v>351</v>
      </c>
      <c r="CZ231" s="26">
        <v>2.8</v>
      </c>
      <c r="DA231" s="26">
        <v>25</v>
      </c>
      <c r="DB231" s="26">
        <v>73</v>
      </c>
      <c r="DC231" s="26">
        <v>48</v>
      </c>
      <c r="DD231" s="28">
        <f t="shared" si="84"/>
        <v>34.246575342465746</v>
      </c>
      <c r="DF231" t="str">
        <f t="shared" si="85"/>
        <v>yes</v>
      </c>
      <c r="DG231" t="s">
        <v>181</v>
      </c>
      <c r="DH231" t="s">
        <v>197</v>
      </c>
      <c r="DI231" t="s">
        <v>197</v>
      </c>
      <c r="DJ231" t="s">
        <v>197</v>
      </c>
      <c r="DK231" t="s">
        <v>197</v>
      </c>
      <c r="DL231" t="s">
        <v>197</v>
      </c>
      <c r="DM231" t="s">
        <v>197</v>
      </c>
      <c r="DN231" t="s">
        <v>197</v>
      </c>
      <c r="DO231">
        <v>1550</v>
      </c>
      <c r="DP231" s="29">
        <f>((DO231/1000)*100)/F231</f>
        <v>1.8235294117647058</v>
      </c>
      <c r="DQ231">
        <v>4898</v>
      </c>
      <c r="DR231">
        <v>2408</v>
      </c>
      <c r="DS231">
        <v>7.9</v>
      </c>
      <c r="DT231">
        <v>1.61</v>
      </c>
      <c r="DU231">
        <v>1.72</v>
      </c>
      <c r="DV231">
        <v>1.72</v>
      </c>
      <c r="DW231" t="str">
        <f t="shared" si="86"/>
        <v>yes</v>
      </c>
      <c r="DX231" t="str">
        <f t="shared" si="93"/>
        <v>severe</v>
      </c>
      <c r="DY231" t="str">
        <f>IF(OR(DV231&gt;M231*2.9, DV231 &gt; 3.9, FD231="yes"), "3", IF(DV231&gt;M231*1.9, "2", IF(OR(DV231&gt;M231*1.4, DV231&gt;(M231+0.2)), "1", "no")))</f>
        <v>3</v>
      </c>
      <c r="DZ231" t="s">
        <v>181</v>
      </c>
      <c r="EA231" t="s">
        <v>197</v>
      </c>
      <c r="EB231" t="s">
        <v>184</v>
      </c>
      <c r="EC231">
        <v>500</v>
      </c>
      <c r="ED231" t="s">
        <v>198</v>
      </c>
      <c r="EE231" s="26" t="s">
        <v>197</v>
      </c>
      <c r="EF231" s="26" t="s">
        <v>197</v>
      </c>
      <c r="EG231" s="26" t="s">
        <v>197</v>
      </c>
      <c r="EH231" s="26" t="s">
        <v>197</v>
      </c>
      <c r="EI231" s="26" t="s">
        <v>197</v>
      </c>
      <c r="EJ231" s="26" t="s">
        <v>197</v>
      </c>
      <c r="EK231" s="26" t="s">
        <v>197</v>
      </c>
      <c r="EL231" s="26" t="s">
        <v>197</v>
      </c>
      <c r="EM231" s="26" t="s">
        <v>197</v>
      </c>
      <c r="EN231" s="26" t="s">
        <v>197</v>
      </c>
      <c r="EO231" s="26" t="s">
        <v>197</v>
      </c>
      <c r="EP231" s="26" t="s">
        <v>197</v>
      </c>
      <c r="EQ231" s="26" t="s">
        <v>197</v>
      </c>
      <c r="ER231" s="26" t="s">
        <v>197</v>
      </c>
      <c r="ES231" s="30" t="e">
        <f t="shared" si="75"/>
        <v>#DIV/0!</v>
      </c>
      <c r="ET231" s="30" t="e">
        <f t="shared" si="87"/>
        <v>#DIV/0!</v>
      </c>
      <c r="EU231" s="30" t="e">
        <f t="shared" si="88"/>
        <v>#DIV/0!</v>
      </c>
      <c r="EV231" s="30" t="s">
        <v>181</v>
      </c>
      <c r="EW231" t="s">
        <v>197</v>
      </c>
      <c r="EX231" t="s">
        <v>197</v>
      </c>
      <c r="EY231" s="30" t="s">
        <v>197</v>
      </c>
      <c r="EZ231" s="30" t="s">
        <v>181</v>
      </c>
      <c r="FA231" s="30" t="s">
        <v>181</v>
      </c>
      <c r="FB231" s="34">
        <v>2</v>
      </c>
      <c r="FC231" s="30" t="s">
        <v>184</v>
      </c>
      <c r="FD231" s="30" t="s">
        <v>181</v>
      </c>
      <c r="FE231" t="s">
        <v>181</v>
      </c>
      <c r="FF231">
        <v>6</v>
      </c>
      <c r="FG231" t="s">
        <v>181</v>
      </c>
      <c r="FH231" s="30" t="s">
        <v>197</v>
      </c>
      <c r="FI231" s="30" t="s">
        <v>197</v>
      </c>
      <c r="FJ231" t="s">
        <v>181</v>
      </c>
      <c r="FK231" t="s">
        <v>181</v>
      </c>
      <c r="FL231" t="s">
        <v>181</v>
      </c>
      <c r="FM231" t="s">
        <v>181</v>
      </c>
      <c r="FN231" t="s">
        <v>181</v>
      </c>
      <c r="FO231" t="s">
        <v>181</v>
      </c>
      <c r="FP231" t="s">
        <v>181</v>
      </c>
      <c r="FQ231" t="s">
        <v>181</v>
      </c>
      <c r="FR231">
        <v>14</v>
      </c>
      <c r="FS231" t="s">
        <v>1072</v>
      </c>
      <c r="FT231" s="38" t="s">
        <v>181</v>
      </c>
      <c r="FU231">
        <f t="shared" si="89"/>
        <v>0</v>
      </c>
      <c r="FV231">
        <f t="shared" si="90"/>
        <v>0</v>
      </c>
    </row>
    <row r="232" spans="1:178" ht="15.5" x14ac:dyDescent="0.35">
      <c r="A232" s="48">
        <v>3055</v>
      </c>
      <c r="B232" t="s">
        <v>200</v>
      </c>
      <c r="C232" t="s">
        <v>179</v>
      </c>
      <c r="D232" s="28">
        <v>55.944444444444443</v>
      </c>
      <c r="E232" s="28">
        <v>1</v>
      </c>
      <c r="F232">
        <v>100</v>
      </c>
      <c r="G232">
        <v>182</v>
      </c>
      <c r="H232" s="28">
        <f t="shared" si="76"/>
        <v>30.18959062915107</v>
      </c>
      <c r="I232" s="29">
        <f t="shared" si="77"/>
        <v>2.2126772975901599</v>
      </c>
      <c r="J232" s="30">
        <v>3.8</v>
      </c>
      <c r="K232">
        <v>141</v>
      </c>
      <c r="L232" t="s">
        <v>180</v>
      </c>
      <c r="M232" s="29">
        <v>0.97</v>
      </c>
      <c r="N232" s="30">
        <v>1.1000000000000001</v>
      </c>
      <c r="O232" s="29">
        <v>1.19</v>
      </c>
      <c r="P232">
        <f t="shared" si="78"/>
        <v>1</v>
      </c>
      <c r="Q232">
        <f t="shared" si="78"/>
        <v>1.1000000000000001</v>
      </c>
      <c r="R232">
        <f t="shared" si="78"/>
        <v>1.19</v>
      </c>
      <c r="S232" s="31">
        <f t="shared" si="94"/>
        <v>9</v>
      </c>
      <c r="T232" t="s">
        <v>181</v>
      </c>
      <c r="U232" t="s">
        <v>181</v>
      </c>
      <c r="V232" t="s">
        <v>182</v>
      </c>
      <c r="W232" t="s">
        <v>181</v>
      </c>
      <c r="X232" t="s">
        <v>181</v>
      </c>
      <c r="Y232" t="s">
        <v>183</v>
      </c>
      <c r="Z232" t="s">
        <v>181</v>
      </c>
      <c r="AA232" t="s">
        <v>181</v>
      </c>
      <c r="AB232" t="s">
        <v>181</v>
      </c>
      <c r="AC232">
        <v>0</v>
      </c>
      <c r="AD232" s="27">
        <v>43248</v>
      </c>
      <c r="AE232">
        <v>184</v>
      </c>
      <c r="AG232">
        <v>0</v>
      </c>
      <c r="AH232" s="27">
        <v>43248</v>
      </c>
      <c r="AI232" s="33">
        <v>184</v>
      </c>
      <c r="AK232" t="s">
        <v>1073</v>
      </c>
      <c r="AL232" t="s">
        <v>184</v>
      </c>
      <c r="AM232" t="s">
        <v>184</v>
      </c>
      <c r="AN232" t="s">
        <v>181</v>
      </c>
      <c r="AO232" t="s">
        <v>181</v>
      </c>
      <c r="AP232" t="s">
        <v>181</v>
      </c>
      <c r="AQ232" t="s">
        <v>181</v>
      </c>
      <c r="AR232" t="s">
        <v>181</v>
      </c>
      <c r="AS232" t="s">
        <v>181</v>
      </c>
      <c r="AT232" t="s">
        <v>181</v>
      </c>
      <c r="AU232" t="s">
        <v>181</v>
      </c>
      <c r="AV232" t="s">
        <v>181</v>
      </c>
      <c r="AW232" s="27">
        <v>24611</v>
      </c>
      <c r="AX232" s="28">
        <v>50.516666666666666</v>
      </c>
      <c r="AY232" s="28" t="s">
        <v>185</v>
      </c>
      <c r="AZ232" s="28" t="s">
        <v>186</v>
      </c>
      <c r="BA232" t="s">
        <v>200</v>
      </c>
      <c r="BB232" s="28" t="s">
        <v>968</v>
      </c>
      <c r="BC232" s="28" t="s">
        <v>179</v>
      </c>
      <c r="BD232" s="28" t="s">
        <v>188</v>
      </c>
      <c r="BE232" s="28" t="s">
        <v>189</v>
      </c>
      <c r="BF232" t="s">
        <v>190</v>
      </c>
      <c r="BG232" s="28" t="s">
        <v>181</v>
      </c>
      <c r="BH232" s="28" t="s">
        <v>180</v>
      </c>
      <c r="BI232">
        <v>78</v>
      </c>
      <c r="BJ232">
        <v>178</v>
      </c>
      <c r="BK232" s="28">
        <f t="shared" si="79"/>
        <v>24.618103774775911</v>
      </c>
      <c r="BL232" s="29">
        <f t="shared" si="80"/>
        <v>1.9591199696209576</v>
      </c>
      <c r="BM232">
        <v>147</v>
      </c>
      <c r="BN232" s="29">
        <v>3.1</v>
      </c>
      <c r="BO232">
        <v>3</v>
      </c>
      <c r="BP232" t="s">
        <v>184</v>
      </c>
      <c r="BQ232">
        <v>40</v>
      </c>
      <c r="BR232" t="s">
        <v>184</v>
      </c>
      <c r="BS232" t="s">
        <v>1074</v>
      </c>
      <c r="BT232">
        <v>1</v>
      </c>
      <c r="BU232">
        <v>15</v>
      </c>
      <c r="BV232" t="s">
        <v>192</v>
      </c>
      <c r="BW232">
        <v>2</v>
      </c>
      <c r="BX232" t="s">
        <v>192</v>
      </c>
      <c r="BY232" t="s">
        <v>1075</v>
      </c>
      <c r="BZ232" t="s">
        <v>1076</v>
      </c>
      <c r="CA232" t="s">
        <v>205</v>
      </c>
      <c r="CB232">
        <v>0</v>
      </c>
      <c r="CC232">
        <v>0</v>
      </c>
      <c r="CD232">
        <f t="shared" si="81"/>
        <v>455</v>
      </c>
      <c r="CE232">
        <f>SUM((IF(D232&lt;40.1,0,(IF(D232&gt;60,3,1)))),(IF(S232&lt;15.1,0,IF(15&lt;S232&lt;25.1,6,IF(25&lt;S232&lt;35.1,11,16)))),(IF(E232=1,0,5)),(IF(CQ232&lt;601,0,1)),(IF(AX232&lt;40.1,0,(IF(AX232&gt;60,2,1)))))</f>
        <v>2</v>
      </c>
      <c r="CF232">
        <f>(IF(AX232&gt;70,3,0))+(IF(10&lt;AX232&lt;20,-2,0))+(IF(BD232="Cerebrovascular",2,0))+(IF(BN232&gt;1.5,2,0))+(IF(CQ232&lt;360,-3,0))+(IF(D232&gt;70,4,0))+(IF(H232&gt;35,2,0))+(IF(E232=2,9,0))+(IF(E232=3,14,0))+(IF(T232="yes",2,0))+(IF(J232&lt;2,2,0))+(IF(U232="yes",3,0))+(IF(V232="hospital",3,0))+(IF(V232="ICU",6,0))+(IF(S232&gt;29,4,0))+(IF(W232="yes",9,0))+(IF(X232="yes",2,0))+(IF(AA232="yes",5,0))+(IF(AB232="yes",6,0))+(IF(Z232="yes",3,0))</f>
        <v>4</v>
      </c>
      <c r="CG232" s="29">
        <f>EXP((IF(39&lt;AX232&lt;50,0.154,0))+(IF(49&lt;AX232&lt;60,0.274,0))+(IF(59&lt;AX232&lt;70,0.424,0))+(IF(AX232&gt;69,0.501,0))+(IF(BD232="anoxia",0.079,0))+(IF(BD232="Cerebrovascular",0.145,0))+(IF(BD232="other",0.184,0))+(IF(BB232="African",0.176,0))+(IF(BB232="Other",0.126,0))+(IF(AY232="DCD",0.411,0))+(IF(AZ232="other",0.422,0))+(0.066*((170-BJ232)/10)+(IF(BE232="regional",0.105,0.244))+(0.01*(CQ232/60))))</f>
        <v>1.3043436968765285</v>
      </c>
      <c r="CH232">
        <v>40</v>
      </c>
      <c r="CI232">
        <v>15</v>
      </c>
      <c r="CJ232" t="s">
        <v>197</v>
      </c>
      <c r="CK232" t="s">
        <v>197</v>
      </c>
      <c r="CL232" t="s">
        <v>197</v>
      </c>
      <c r="CM232" t="s">
        <v>197</v>
      </c>
      <c r="CN232">
        <v>20</v>
      </c>
      <c r="CO232" t="s">
        <v>196</v>
      </c>
      <c r="CP232">
        <v>19</v>
      </c>
      <c r="CQ232" s="28">
        <v>411</v>
      </c>
      <c r="CR232">
        <f t="shared" si="82"/>
        <v>20</v>
      </c>
      <c r="CS232">
        <f t="shared" si="83"/>
        <v>60</v>
      </c>
      <c r="CT232">
        <f t="shared" si="74"/>
        <v>431</v>
      </c>
      <c r="CU232">
        <v>0</v>
      </c>
      <c r="CV232">
        <v>0</v>
      </c>
      <c r="CW232">
        <v>6000</v>
      </c>
      <c r="CX232">
        <v>1000</v>
      </c>
      <c r="CY232">
        <v>252</v>
      </c>
      <c r="CZ232" s="26">
        <v>0.8</v>
      </c>
      <c r="DA232" s="26">
        <v>6</v>
      </c>
      <c r="DB232" s="26">
        <v>75</v>
      </c>
      <c r="DC232" s="26">
        <v>60</v>
      </c>
      <c r="DD232" s="28">
        <f t="shared" si="84"/>
        <v>20</v>
      </c>
      <c r="DF232" t="str">
        <f t="shared" si="85"/>
        <v>no</v>
      </c>
      <c r="DG232" t="s">
        <v>181</v>
      </c>
      <c r="DH232" t="s">
        <v>197</v>
      </c>
      <c r="DI232" t="s">
        <v>197</v>
      </c>
      <c r="DJ232" t="s">
        <v>197</v>
      </c>
      <c r="DK232" t="s">
        <v>197</v>
      </c>
      <c r="DL232" t="s">
        <v>197</v>
      </c>
      <c r="DM232" t="s">
        <v>197</v>
      </c>
      <c r="DN232" t="s">
        <v>197</v>
      </c>
      <c r="DO232">
        <v>1450</v>
      </c>
      <c r="DP232" s="29">
        <f>((DO232/1000)*100)/F232</f>
        <v>1.45</v>
      </c>
      <c r="DQ232">
        <v>611</v>
      </c>
      <c r="DR232">
        <v>454</v>
      </c>
      <c r="DS232">
        <v>12</v>
      </c>
      <c r="DT232">
        <v>1.21</v>
      </c>
      <c r="DU232">
        <v>0.92</v>
      </c>
      <c r="DV232">
        <v>1.02</v>
      </c>
      <c r="DW232" t="str">
        <f t="shared" si="86"/>
        <v>yes</v>
      </c>
      <c r="DX232" s="26" t="s">
        <v>192</v>
      </c>
      <c r="DY232" t="str">
        <f>IF(OR(DV232&gt;M232*2.9, DV232 &gt; 3.9, FD232="yes"), "3", IF(DV232&gt;M232*1.9, "2", IF(OR(DV232&gt;M232*1.4, DV232&gt;(M232+0.2)), "1", "no")))</f>
        <v>no</v>
      </c>
      <c r="DZ232" t="s">
        <v>181</v>
      </c>
      <c r="EA232" t="s">
        <v>197</v>
      </c>
      <c r="EB232" t="s">
        <v>184</v>
      </c>
      <c r="EC232">
        <v>1000</v>
      </c>
      <c r="ED232" t="s">
        <v>198</v>
      </c>
      <c r="EE232" s="26" t="s">
        <v>197</v>
      </c>
      <c r="EF232" s="26" t="s">
        <v>197</v>
      </c>
      <c r="EG232" s="26" t="s">
        <v>197</v>
      </c>
      <c r="EH232" s="26" t="s">
        <v>197</v>
      </c>
      <c r="EI232" s="26" t="s">
        <v>197</v>
      </c>
      <c r="EJ232" s="26" t="s">
        <v>197</v>
      </c>
      <c r="EK232" s="26" t="s">
        <v>197</v>
      </c>
      <c r="EL232" s="26" t="s">
        <v>197</v>
      </c>
      <c r="EM232" s="26" t="s">
        <v>197</v>
      </c>
      <c r="EN232" s="26" t="s">
        <v>197</v>
      </c>
      <c r="EO232" s="26" t="s">
        <v>197</v>
      </c>
      <c r="EP232" s="26" t="s">
        <v>197</v>
      </c>
      <c r="EQ232" s="26" t="s">
        <v>197</v>
      </c>
      <c r="ER232" s="26" t="s">
        <v>197</v>
      </c>
      <c r="ES232" s="30" t="e">
        <f t="shared" si="75"/>
        <v>#DIV/0!</v>
      </c>
      <c r="ET232" s="30" t="e">
        <f t="shared" si="87"/>
        <v>#DIV/0!</v>
      </c>
      <c r="EU232" s="30" t="e">
        <f t="shared" si="88"/>
        <v>#DIV/0!</v>
      </c>
      <c r="EV232" s="30" t="s">
        <v>181</v>
      </c>
      <c r="EW232" t="s">
        <v>197</v>
      </c>
      <c r="EX232" t="s">
        <v>197</v>
      </c>
      <c r="EY232" s="30" t="s">
        <v>197</v>
      </c>
      <c r="EZ232" s="30" t="s">
        <v>181</v>
      </c>
      <c r="FA232" s="30" t="s">
        <v>181</v>
      </c>
      <c r="FB232" s="34">
        <v>2</v>
      </c>
      <c r="FC232" s="30" t="s">
        <v>184</v>
      </c>
      <c r="FD232" s="30" t="s">
        <v>181</v>
      </c>
      <c r="FE232" t="s">
        <v>181</v>
      </c>
      <c r="FF232">
        <v>3</v>
      </c>
      <c r="FG232" t="s">
        <v>181</v>
      </c>
      <c r="FH232" s="30" t="s">
        <v>197</v>
      </c>
      <c r="FI232" s="30" t="s">
        <v>197</v>
      </c>
      <c r="FJ232" t="s">
        <v>181</v>
      </c>
      <c r="FK232" t="s">
        <v>181</v>
      </c>
      <c r="FL232" t="s">
        <v>181</v>
      </c>
      <c r="FM232" t="s">
        <v>181</v>
      </c>
      <c r="FN232" t="s">
        <v>181</v>
      </c>
      <c r="FO232" t="s">
        <v>181</v>
      </c>
      <c r="FP232" t="s">
        <v>181</v>
      </c>
      <c r="FQ232" t="s">
        <v>181</v>
      </c>
      <c r="FR232">
        <v>12</v>
      </c>
      <c r="FS232" t="s">
        <v>199</v>
      </c>
      <c r="FT232" s="38" t="s">
        <v>181</v>
      </c>
      <c r="FU232">
        <f t="shared" si="89"/>
        <v>0</v>
      </c>
      <c r="FV232">
        <f t="shared" si="90"/>
        <v>0</v>
      </c>
    </row>
    <row r="233" spans="1:178" ht="15.5" x14ac:dyDescent="0.35">
      <c r="A233" s="48">
        <v>3056</v>
      </c>
      <c r="B233" t="s">
        <v>178</v>
      </c>
      <c r="C233" t="s">
        <v>201</v>
      </c>
      <c r="D233" s="28">
        <v>57.958333333333336</v>
      </c>
      <c r="E233" s="28">
        <v>1</v>
      </c>
      <c r="F233">
        <v>50</v>
      </c>
      <c r="G233">
        <v>165</v>
      </c>
      <c r="H233" s="28">
        <f t="shared" si="76"/>
        <v>18.365472910927455</v>
      </c>
      <c r="I233" s="29">
        <f t="shared" si="77"/>
        <v>1.5349860574487679</v>
      </c>
      <c r="J233" s="30">
        <v>3.8</v>
      </c>
      <c r="K233">
        <v>142</v>
      </c>
      <c r="L233" t="s">
        <v>190</v>
      </c>
      <c r="M233" s="29">
        <v>0.65</v>
      </c>
      <c r="N233" s="30">
        <v>0.8</v>
      </c>
      <c r="O233" s="29">
        <v>0.89</v>
      </c>
      <c r="P233">
        <f t="shared" si="78"/>
        <v>1</v>
      </c>
      <c r="Q233">
        <f t="shared" si="78"/>
        <v>1</v>
      </c>
      <c r="R233">
        <f t="shared" si="78"/>
        <v>1</v>
      </c>
      <c r="S233" s="31">
        <f t="shared" si="94"/>
        <v>6</v>
      </c>
      <c r="T233" t="s">
        <v>181</v>
      </c>
      <c r="U233" t="s">
        <v>181</v>
      </c>
      <c r="V233" t="s">
        <v>182</v>
      </c>
      <c r="W233" t="s">
        <v>181</v>
      </c>
      <c r="X233" t="s">
        <v>181</v>
      </c>
      <c r="Y233" t="s">
        <v>183</v>
      </c>
      <c r="Z233" t="s">
        <v>181</v>
      </c>
      <c r="AA233" t="s">
        <v>181</v>
      </c>
      <c r="AB233" t="s">
        <v>181</v>
      </c>
      <c r="AC233">
        <v>0</v>
      </c>
      <c r="AD233" s="27">
        <v>43258</v>
      </c>
      <c r="AE233">
        <v>188</v>
      </c>
      <c r="AG233">
        <v>0</v>
      </c>
      <c r="AH233" s="27">
        <v>43258</v>
      </c>
      <c r="AI233" s="33">
        <v>188</v>
      </c>
      <c r="AK233" t="s">
        <v>484</v>
      </c>
      <c r="AL233" t="s">
        <v>181</v>
      </c>
      <c r="AM233" t="s">
        <v>181</v>
      </c>
      <c r="AN233" t="s">
        <v>181</v>
      </c>
      <c r="AO233" t="s">
        <v>181</v>
      </c>
      <c r="AP233" t="s">
        <v>181</v>
      </c>
      <c r="AQ233" t="s">
        <v>181</v>
      </c>
      <c r="AR233" t="s">
        <v>181</v>
      </c>
      <c r="AS233" t="s">
        <v>181</v>
      </c>
      <c r="AT233" t="s">
        <v>181</v>
      </c>
      <c r="AU233" t="s">
        <v>184</v>
      </c>
      <c r="AV233" t="s">
        <v>181</v>
      </c>
      <c r="AW233" s="27">
        <v>14882</v>
      </c>
      <c r="AX233" s="28">
        <v>77.174999999999997</v>
      </c>
      <c r="AY233" s="28" t="s">
        <v>185</v>
      </c>
      <c r="AZ233" s="28" t="s">
        <v>186</v>
      </c>
      <c r="BA233" t="s">
        <v>178</v>
      </c>
      <c r="BB233" s="28" t="s">
        <v>968</v>
      </c>
      <c r="BC233" s="28" t="s">
        <v>201</v>
      </c>
      <c r="BD233" s="28" t="s">
        <v>188</v>
      </c>
      <c r="BE233" s="28" t="s">
        <v>189</v>
      </c>
      <c r="BF233" t="s">
        <v>190</v>
      </c>
      <c r="BG233" s="28" t="s">
        <v>181</v>
      </c>
      <c r="BH233" s="28" t="s">
        <v>180</v>
      </c>
      <c r="BI233" s="28">
        <v>50</v>
      </c>
      <c r="BJ233" s="28">
        <v>165</v>
      </c>
      <c r="BK233" s="28">
        <f t="shared" si="79"/>
        <v>18.365472910927455</v>
      </c>
      <c r="BL233" s="29">
        <f t="shared" si="80"/>
        <v>1.5349860574487679</v>
      </c>
      <c r="BM233">
        <v>147</v>
      </c>
      <c r="BN233" s="29">
        <v>0.31</v>
      </c>
      <c r="BO233">
        <v>18</v>
      </c>
      <c r="BP233" t="s">
        <v>181</v>
      </c>
      <c r="BQ233">
        <v>0</v>
      </c>
      <c r="BR233" t="s">
        <v>184</v>
      </c>
      <c r="BS233" t="s">
        <v>983</v>
      </c>
      <c r="BT233">
        <v>0</v>
      </c>
      <c r="BU233">
        <v>1</v>
      </c>
      <c r="BV233" t="s">
        <v>203</v>
      </c>
      <c r="BW233">
        <v>10</v>
      </c>
      <c r="BX233">
        <v>0</v>
      </c>
      <c r="BY233" t="s">
        <v>1077</v>
      </c>
      <c r="BZ233" t="s">
        <v>1078</v>
      </c>
      <c r="CA233" t="s">
        <v>1079</v>
      </c>
      <c r="CB233">
        <v>0</v>
      </c>
      <c r="CC233">
        <v>0</v>
      </c>
      <c r="CD233">
        <f t="shared" si="81"/>
        <v>463</v>
      </c>
      <c r="CE233">
        <f>SUM((IF(D233&lt;40.1,0,(IF(D233&gt;60,3,1)))),(IF(S233&lt;15.1,0,IF(15&lt;S233&lt;25.1,6,IF(25&lt;S233&lt;35.1,11,16)))),(IF(E233=1,0,5)),(IF(CQ233&lt;601,0,1)),(IF(AX233&lt;40.1,0,(IF(AX233&gt;60,2,1)))))</f>
        <v>3</v>
      </c>
      <c r="CF233">
        <f>(IF(AX233&gt;70,3,0))+(IF(10&lt;AX233&lt;20,-2,0))+(IF(BD233="Cerebrovascular",2,0))+(IF(BN233&gt;1.5,2,0))+(IF(CQ233&lt;360,-3,0))+(IF(D233&gt;70,4,0))+(IF(H233&gt;35,2,0))+(IF(E233=2,9,0))+(IF(E233=3,14,0))+(IF(T233="yes",2,0))+(IF(J233&lt;2,2,0))+(IF(U233="yes",3,0))+(IF(V233="hospital",3,0))+(IF(V233="ICU",6,0))+(IF(S233&gt;29,4,0))+(IF(W233="yes",9,0))+(IF(X233="yes",2,0))+(IF(AA233="yes",5,0))+(IF(AB233="yes",6,0))+(IF(Z233="yes",3,0))</f>
        <v>2</v>
      </c>
      <c r="CG233" s="29">
        <f>EXP((IF(39&lt;AX233&lt;50,0.154,0))+(IF(49&lt;AX233&lt;60,0.274,0))+(IF(59&lt;AX233&lt;70,0.424,0))+(IF(AX233&gt;69,0.501,0))+(IF(BD233="anoxia",0.079,0))+(IF(BD233="Cerebrovascular",0.145,0))+(IF(BD233="other",0.184,0))+(IF(BB233="African",0.176,0))+(IF(BB233="Other",0.126,0))+(IF(AY233="DCD",0.411,0))+(IF(AZ233="other",0.422,0))+(0.066*((170-BJ233)/10)+(IF(BE233="regional",0.105,0.244))+(0.01*(CQ233/60))))</f>
        <v>2.3159809477882716</v>
      </c>
      <c r="CH233">
        <v>35</v>
      </c>
      <c r="CI233">
        <v>5</v>
      </c>
      <c r="CJ233" t="s">
        <v>197</v>
      </c>
      <c r="CK233" t="s">
        <v>197</v>
      </c>
      <c r="CL233" t="s">
        <v>197</v>
      </c>
      <c r="CM233" t="s">
        <v>197</v>
      </c>
      <c r="CN233">
        <v>35</v>
      </c>
      <c r="CO233" t="s">
        <v>196</v>
      </c>
      <c r="CP233">
        <v>24</v>
      </c>
      <c r="CQ233" s="28">
        <v>335</v>
      </c>
      <c r="CR233">
        <f t="shared" si="82"/>
        <v>35</v>
      </c>
      <c r="CS233">
        <f t="shared" si="83"/>
        <v>70</v>
      </c>
      <c r="CT233">
        <f t="shared" ref="CT233:CT243" si="95">CQ233+CR233</f>
        <v>370</v>
      </c>
      <c r="CU233">
        <v>0</v>
      </c>
      <c r="CV233">
        <v>0</v>
      </c>
      <c r="CW233">
        <v>3000</v>
      </c>
      <c r="CX233">
        <v>2250</v>
      </c>
      <c r="CY233">
        <v>374</v>
      </c>
      <c r="CZ233" s="26">
        <v>1</v>
      </c>
      <c r="DA233" s="26">
        <v>12</v>
      </c>
      <c r="DB233" s="26">
        <v>97</v>
      </c>
      <c r="DC233" s="26">
        <v>95</v>
      </c>
      <c r="DD233" s="28">
        <f t="shared" si="84"/>
        <v>2.0618556701030997</v>
      </c>
      <c r="DF233" t="str">
        <f t="shared" si="85"/>
        <v>no</v>
      </c>
      <c r="DG233" t="s">
        <v>1080</v>
      </c>
      <c r="DH233" t="s">
        <v>197</v>
      </c>
      <c r="DI233" t="s">
        <v>197</v>
      </c>
      <c r="DJ233" t="s">
        <v>197</v>
      </c>
      <c r="DK233" t="s">
        <v>197</v>
      </c>
      <c r="DL233" t="s">
        <v>197</v>
      </c>
      <c r="DM233" t="s">
        <v>197</v>
      </c>
      <c r="DN233" t="s">
        <v>197</v>
      </c>
      <c r="DO233">
        <v>1140</v>
      </c>
      <c r="DP233" s="29">
        <f>((DO233/1000)*100)/F233</f>
        <v>2.2799999999999998</v>
      </c>
      <c r="DQ233">
        <v>429</v>
      </c>
      <c r="DR233">
        <v>348</v>
      </c>
      <c r="DS233">
        <v>0.7</v>
      </c>
      <c r="DT233">
        <v>1.19</v>
      </c>
      <c r="DU233">
        <v>0.54</v>
      </c>
      <c r="DV233">
        <v>0.54</v>
      </c>
      <c r="DW233" t="str">
        <f t="shared" si="86"/>
        <v>no</v>
      </c>
      <c r="DX233" s="26" t="str">
        <f t="shared" ref="DX233:DX240" si="96">IF(OR(DQ233&gt;1999,DR233&gt;1999),IF(OR(DQ233&gt;2999,DR233&gt;2999),IF(OR(DS233&gt;9.9,DT233&gt;1.6),"severe","moderate"),"mild"),"no")</f>
        <v>no</v>
      </c>
      <c r="DY233" t="str">
        <f>IF(OR(DV233&gt;M233*2.9, DV233 &gt; 3.9, FD233="yes"), "3", IF(DV233&gt;M233*1.9, "2", IF(OR(DV233&gt;M233*1.4, DV233&gt;(M233+0.2)), "1", "no")))</f>
        <v>no</v>
      </c>
      <c r="DZ233" t="s">
        <v>184</v>
      </c>
      <c r="EA233" t="s">
        <v>263</v>
      </c>
      <c r="EB233" t="s">
        <v>184</v>
      </c>
      <c r="EC233">
        <v>1000</v>
      </c>
      <c r="ED233" t="s">
        <v>198</v>
      </c>
      <c r="EE233" s="26" t="s">
        <v>197</v>
      </c>
      <c r="EF233" s="26" t="s">
        <v>197</v>
      </c>
      <c r="EG233" s="26" t="s">
        <v>197</v>
      </c>
      <c r="EH233" s="26" t="s">
        <v>197</v>
      </c>
      <c r="EI233" s="26" t="s">
        <v>197</v>
      </c>
      <c r="EJ233" s="26" t="s">
        <v>197</v>
      </c>
      <c r="EK233" s="26" t="s">
        <v>197</v>
      </c>
      <c r="EL233" s="26" t="s">
        <v>197</v>
      </c>
      <c r="EM233" s="26" t="s">
        <v>197</v>
      </c>
      <c r="EN233" s="26" t="s">
        <v>197</v>
      </c>
      <c r="EO233" s="26" t="s">
        <v>197</v>
      </c>
      <c r="EP233" s="26" t="s">
        <v>197</v>
      </c>
      <c r="EQ233" s="26" t="s">
        <v>197</v>
      </c>
      <c r="ER233" s="26" t="s">
        <v>197</v>
      </c>
      <c r="ES233" s="30" t="e">
        <f t="shared" si="75"/>
        <v>#DIV/0!</v>
      </c>
      <c r="ET233" s="30" t="e">
        <f t="shared" si="87"/>
        <v>#DIV/0!</v>
      </c>
      <c r="EU233" s="30" t="e">
        <f t="shared" si="88"/>
        <v>#DIV/0!</v>
      </c>
      <c r="EV233" s="30" t="s">
        <v>181</v>
      </c>
      <c r="EW233" t="s">
        <v>197</v>
      </c>
      <c r="EX233" t="s">
        <v>197</v>
      </c>
      <c r="EY233" s="30" t="s">
        <v>197</v>
      </c>
      <c r="EZ233" s="30" t="s">
        <v>181</v>
      </c>
      <c r="FA233" s="30" t="s">
        <v>181</v>
      </c>
      <c r="FB233" s="34">
        <v>1</v>
      </c>
      <c r="FC233" s="30" t="s">
        <v>181</v>
      </c>
      <c r="FD233" s="30" t="s">
        <v>181</v>
      </c>
      <c r="FE233" t="s">
        <v>181</v>
      </c>
      <c r="FF233">
        <v>2</v>
      </c>
      <c r="FG233" t="s">
        <v>181</v>
      </c>
      <c r="FH233" s="30" t="s">
        <v>197</v>
      </c>
      <c r="FI233" s="30" t="s">
        <v>197</v>
      </c>
      <c r="FJ233" t="s">
        <v>181</v>
      </c>
      <c r="FK233" t="s">
        <v>181</v>
      </c>
      <c r="FL233" t="s">
        <v>181</v>
      </c>
      <c r="FM233" t="s">
        <v>181</v>
      </c>
      <c r="FN233" t="s">
        <v>181</v>
      </c>
      <c r="FO233" t="s">
        <v>181</v>
      </c>
      <c r="FP233" t="s">
        <v>181</v>
      </c>
      <c r="FQ233" t="s">
        <v>181</v>
      </c>
      <c r="FR233">
        <v>8</v>
      </c>
      <c r="FS233" t="s">
        <v>199</v>
      </c>
      <c r="FT233" s="38" t="s">
        <v>181</v>
      </c>
      <c r="FU233">
        <f t="shared" si="89"/>
        <v>0</v>
      </c>
      <c r="FV233">
        <f t="shared" si="90"/>
        <v>0</v>
      </c>
    </row>
    <row r="234" spans="1:178" ht="15.5" x14ac:dyDescent="0.35">
      <c r="A234" s="48">
        <v>3057</v>
      </c>
      <c r="B234" t="s">
        <v>178</v>
      </c>
      <c r="C234" t="s">
        <v>179</v>
      </c>
      <c r="D234" s="28">
        <v>66.677777777777777</v>
      </c>
      <c r="E234" s="28">
        <v>1</v>
      </c>
      <c r="F234">
        <v>75</v>
      </c>
      <c r="G234">
        <v>165</v>
      </c>
      <c r="H234" s="28">
        <f t="shared" si="76"/>
        <v>27.548209366391184</v>
      </c>
      <c r="I234" s="29">
        <f t="shared" si="77"/>
        <v>1.8236572610116129</v>
      </c>
      <c r="J234" s="30">
        <v>3.8</v>
      </c>
      <c r="K234">
        <v>139</v>
      </c>
      <c r="L234" t="s">
        <v>180</v>
      </c>
      <c r="M234" s="29">
        <v>0.62</v>
      </c>
      <c r="N234" s="30">
        <v>6.3</v>
      </c>
      <c r="O234" s="29">
        <v>1.48</v>
      </c>
      <c r="P234">
        <f t="shared" si="78"/>
        <v>1</v>
      </c>
      <c r="Q234">
        <f t="shared" si="78"/>
        <v>6.3</v>
      </c>
      <c r="R234">
        <f t="shared" si="78"/>
        <v>1.48</v>
      </c>
      <c r="S234" s="31">
        <f t="shared" si="94"/>
        <v>18</v>
      </c>
      <c r="T234" t="s">
        <v>181</v>
      </c>
      <c r="U234" t="s">
        <v>181</v>
      </c>
      <c r="V234" t="s">
        <v>182</v>
      </c>
      <c r="W234" t="s">
        <v>181</v>
      </c>
      <c r="X234" t="s">
        <v>181</v>
      </c>
      <c r="Y234" t="s">
        <v>183</v>
      </c>
      <c r="Z234" t="s">
        <v>181</v>
      </c>
      <c r="AA234" t="s">
        <v>181</v>
      </c>
      <c r="AB234" t="s">
        <v>181</v>
      </c>
      <c r="AC234">
        <v>0</v>
      </c>
      <c r="AD234" s="27">
        <v>43259</v>
      </c>
      <c r="AE234">
        <v>186</v>
      </c>
      <c r="AG234">
        <v>0</v>
      </c>
      <c r="AH234" s="27">
        <v>43259</v>
      </c>
      <c r="AI234" s="33">
        <v>186</v>
      </c>
      <c r="AK234" t="s">
        <v>1081</v>
      </c>
      <c r="AL234" t="s">
        <v>184</v>
      </c>
      <c r="AM234" t="s">
        <v>184</v>
      </c>
      <c r="AN234" t="s">
        <v>181</v>
      </c>
      <c r="AO234" t="s">
        <v>181</v>
      </c>
      <c r="AP234" t="s">
        <v>184</v>
      </c>
      <c r="AQ234" t="s">
        <v>181</v>
      </c>
      <c r="AR234" t="s">
        <v>181</v>
      </c>
      <c r="AS234" t="s">
        <v>181</v>
      </c>
      <c r="AT234" t="s">
        <v>181</v>
      </c>
      <c r="AU234" t="s">
        <v>181</v>
      </c>
      <c r="AV234" t="s">
        <v>181</v>
      </c>
      <c r="AW234" s="27">
        <v>11913</v>
      </c>
      <c r="AX234" s="28">
        <v>85.311111111111117</v>
      </c>
      <c r="AY234" s="28" t="s">
        <v>185</v>
      </c>
      <c r="AZ234" s="28" t="s">
        <v>186</v>
      </c>
      <c r="BA234" s="28" t="s">
        <v>178</v>
      </c>
      <c r="BB234" s="28" t="s">
        <v>968</v>
      </c>
      <c r="BC234" s="28" t="s">
        <v>179</v>
      </c>
      <c r="BD234" s="28" t="s">
        <v>188</v>
      </c>
      <c r="BE234" s="28" t="s">
        <v>189</v>
      </c>
      <c r="BF234" t="s">
        <v>190</v>
      </c>
      <c r="BG234" s="28" t="s">
        <v>181</v>
      </c>
      <c r="BH234" s="28" t="s">
        <v>180</v>
      </c>
      <c r="BI234">
        <v>60</v>
      </c>
      <c r="BJ234">
        <v>155</v>
      </c>
      <c r="BK234" s="28">
        <f t="shared" si="79"/>
        <v>24.973985431841832</v>
      </c>
      <c r="BL234" s="29">
        <f t="shared" si="80"/>
        <v>1.5851526323866196</v>
      </c>
      <c r="BM234">
        <v>162</v>
      </c>
      <c r="BN234" s="29">
        <v>0.74</v>
      </c>
      <c r="BO234">
        <v>16</v>
      </c>
      <c r="BP234" t="s">
        <v>181</v>
      </c>
      <c r="BQ234">
        <v>0</v>
      </c>
      <c r="BR234" t="s">
        <v>197</v>
      </c>
      <c r="BS234" t="s">
        <v>197</v>
      </c>
      <c r="BT234">
        <v>0</v>
      </c>
      <c r="BU234">
        <v>1</v>
      </c>
      <c r="BV234" t="s">
        <v>192</v>
      </c>
      <c r="BW234">
        <v>5</v>
      </c>
      <c r="BX234">
        <v>0</v>
      </c>
      <c r="BY234" t="s">
        <v>1082</v>
      </c>
      <c r="BZ234" t="s">
        <v>1076</v>
      </c>
      <c r="CA234" t="s">
        <v>205</v>
      </c>
      <c r="CB234">
        <v>1</v>
      </c>
      <c r="CC234">
        <v>151</v>
      </c>
      <c r="CD234">
        <f t="shared" si="81"/>
        <v>1536</v>
      </c>
      <c r="CE234">
        <f>SUM((IF(D234&lt;40.1,0,(IF(D234&gt;60,3,1)))),(IF(S234&lt;15.1,0,IF(15&lt;S234&lt;25.1,6,IF(25&lt;S234&lt;35.1,11,16)))),(IF(E234=1,0,5)),(IF(CQ234&lt;601,0,1)),(IF(AX234&lt;40.1,0,(IF(AX234&gt;60,2,1)))))</f>
        <v>21</v>
      </c>
      <c r="CF234">
        <f>(IF(AX234&gt;70,3,0))+(IF(10&lt;AX234&lt;20,-2,0))+(IF(BD234="Cerebrovascular",2,0))+(IF(BN234&gt;1.5,2,0))+(IF(CQ234&lt;360,-3,0))+(IF(D234&gt;70,4,0))+(IF(H234&gt;35,2,0))+(IF(E234=2,9,0))+(IF(E234=3,14,0))+(IF(T234="yes",2,0))+(IF(J234&lt;2,2,0))+(IF(U234="yes",3,0))+(IF(V234="hospital",3,0))+(IF(V234="ICU",6,0))+(IF(S234&gt;29,4,0))+(IF(W234="yes",9,0))+(IF(X234="yes",2,0))+(IF(AA234="yes",5,0))+(IF(AB234="yes",6,0))+(IF(Z234="yes",3,0))</f>
        <v>5</v>
      </c>
      <c r="CG234" s="29">
        <f>EXP((IF(39&lt;AX234&lt;50,0.154,0))+(IF(49&lt;AX234&lt;60,0.274,0))+(IF(59&lt;AX234&lt;70,0.424,0))+(IF(AX234&gt;69,0.501,0))+(IF(BD234="anoxia",0.079,0))+(IF(BD234="Cerebrovascular",0.145,0))+(IF(BD234="other",0.184,0))+(IF(BB234="African",0.176,0))+(IF(BB234="Other",0.126,0))+(IF(AY234="DCD",0.411,0))+(IF(AZ234="other",0.422,0))+(0.066*((170-BJ234)/10)+(IF(BE234="regional",0.105,0.244))+(0.01*(CQ234/60))))</f>
        <v>2.5092903899362979</v>
      </c>
      <c r="CH234">
        <v>32</v>
      </c>
      <c r="CI234">
        <v>10</v>
      </c>
      <c r="CJ234">
        <v>151</v>
      </c>
      <c r="CK234" t="s">
        <v>197</v>
      </c>
      <c r="CL234" t="s">
        <v>197</v>
      </c>
      <c r="CM234" t="s">
        <v>197</v>
      </c>
      <c r="CN234">
        <v>16</v>
      </c>
      <c r="CO234" t="s">
        <v>196</v>
      </c>
      <c r="CP234">
        <v>51</v>
      </c>
      <c r="CQ234" s="28">
        <v>420</v>
      </c>
      <c r="CR234">
        <f t="shared" si="82"/>
        <v>16</v>
      </c>
      <c r="CS234">
        <f t="shared" si="83"/>
        <v>48</v>
      </c>
      <c r="CT234">
        <f t="shared" si="95"/>
        <v>436</v>
      </c>
      <c r="CU234">
        <v>1000</v>
      </c>
      <c r="CV234">
        <v>1000</v>
      </c>
      <c r="CW234">
        <v>4500</v>
      </c>
      <c r="CX234">
        <v>2250</v>
      </c>
      <c r="CY234">
        <v>300</v>
      </c>
      <c r="CZ234" s="26">
        <v>3.8</v>
      </c>
      <c r="DA234" s="26">
        <v>29</v>
      </c>
      <c r="DB234" s="26">
        <v>75</v>
      </c>
      <c r="DC234" s="26">
        <v>72</v>
      </c>
      <c r="DD234" s="28">
        <f t="shared" si="84"/>
        <v>4</v>
      </c>
      <c r="DF234" t="str">
        <f t="shared" si="85"/>
        <v>no</v>
      </c>
      <c r="DG234" t="s">
        <v>181</v>
      </c>
      <c r="DH234" t="s">
        <v>197</v>
      </c>
      <c r="DI234" t="s">
        <v>197</v>
      </c>
      <c r="DJ234" t="s">
        <v>197</v>
      </c>
      <c r="DK234" t="s">
        <v>197</v>
      </c>
      <c r="DL234" t="s">
        <v>197</v>
      </c>
      <c r="DM234" t="s">
        <v>197</v>
      </c>
      <c r="DN234" t="s">
        <v>197</v>
      </c>
      <c r="DO234">
        <v>1460</v>
      </c>
      <c r="DP234" s="29">
        <f>((DO234/1000)*100)/F234</f>
        <v>1.9466666666666668</v>
      </c>
      <c r="DQ234">
        <v>921</v>
      </c>
      <c r="DR234">
        <v>983</v>
      </c>
      <c r="DS234">
        <v>1.9</v>
      </c>
      <c r="DT234">
        <v>1.1599999999999999</v>
      </c>
      <c r="DU234">
        <v>1.1000000000000001</v>
      </c>
      <c r="DV234">
        <v>1.1000000000000001</v>
      </c>
      <c r="DW234" t="str">
        <f t="shared" si="86"/>
        <v>no</v>
      </c>
      <c r="DX234" t="str">
        <f t="shared" si="96"/>
        <v>no</v>
      </c>
      <c r="DY234" t="str">
        <f>IF(OR(DV234&gt;M234*2.9, DV234 &gt; 3.9, FD234="yes"), "3", IF(DV234&gt;M234*1.9, "2", IF(OR(DV234&gt;M234*1.4, DV234&gt;(M234+0.2)), "1", "no")))</f>
        <v>1</v>
      </c>
      <c r="DZ234" t="s">
        <v>181</v>
      </c>
      <c r="EA234" t="s">
        <v>197</v>
      </c>
      <c r="EB234" t="s">
        <v>184</v>
      </c>
      <c r="EC234">
        <v>1000</v>
      </c>
      <c r="ED234" t="s">
        <v>198</v>
      </c>
      <c r="EE234" s="26" t="s">
        <v>197</v>
      </c>
      <c r="EF234" s="26" t="s">
        <v>197</v>
      </c>
      <c r="EG234" s="26" t="s">
        <v>197</v>
      </c>
      <c r="EH234" s="26" t="s">
        <v>197</v>
      </c>
      <c r="EI234" s="26" t="s">
        <v>197</v>
      </c>
      <c r="EJ234" s="26" t="s">
        <v>197</v>
      </c>
      <c r="EK234" s="26" t="s">
        <v>197</v>
      </c>
      <c r="EL234" s="26" t="s">
        <v>197</v>
      </c>
      <c r="EM234" s="26" t="s">
        <v>197</v>
      </c>
      <c r="EN234" s="26" t="s">
        <v>197</v>
      </c>
      <c r="EO234" s="26" t="s">
        <v>197</v>
      </c>
      <c r="EP234" s="26" t="s">
        <v>197</v>
      </c>
      <c r="EQ234" s="26" t="s">
        <v>197</v>
      </c>
      <c r="ER234" s="26" t="s">
        <v>197</v>
      </c>
      <c r="ES234" s="30" t="e">
        <f t="shared" si="75"/>
        <v>#DIV/0!</v>
      </c>
      <c r="ET234" s="30" t="e">
        <f t="shared" si="87"/>
        <v>#DIV/0!</v>
      </c>
      <c r="EU234" s="30" t="e">
        <f t="shared" si="88"/>
        <v>#DIV/0!</v>
      </c>
      <c r="EV234" s="30" t="s">
        <v>181</v>
      </c>
      <c r="EW234" t="s">
        <v>197</v>
      </c>
      <c r="EX234" t="s">
        <v>197</v>
      </c>
      <c r="EY234" s="30" t="s">
        <v>197</v>
      </c>
      <c r="EZ234" s="30" t="s">
        <v>181</v>
      </c>
      <c r="FA234" s="30" t="s">
        <v>181</v>
      </c>
      <c r="FB234" s="34">
        <v>2</v>
      </c>
      <c r="FC234" s="30" t="s">
        <v>181</v>
      </c>
      <c r="FD234" s="30" t="s">
        <v>181</v>
      </c>
      <c r="FE234" t="s">
        <v>181</v>
      </c>
      <c r="FF234">
        <v>2</v>
      </c>
      <c r="FG234" t="s">
        <v>181</v>
      </c>
      <c r="FH234" s="30" t="s">
        <v>197</v>
      </c>
      <c r="FI234" s="30" t="s">
        <v>197</v>
      </c>
      <c r="FJ234" t="s">
        <v>181</v>
      </c>
      <c r="FK234" t="s">
        <v>181</v>
      </c>
      <c r="FL234" t="s">
        <v>181</v>
      </c>
      <c r="FM234" t="s">
        <v>181</v>
      </c>
      <c r="FN234" t="s">
        <v>181</v>
      </c>
      <c r="FO234" t="s">
        <v>181</v>
      </c>
      <c r="FP234" t="s">
        <v>181</v>
      </c>
      <c r="FQ234" t="s">
        <v>181</v>
      </c>
      <c r="FR234">
        <v>8</v>
      </c>
      <c r="FS234" t="s">
        <v>199</v>
      </c>
      <c r="FT234" s="38" t="s">
        <v>181</v>
      </c>
      <c r="FU234">
        <f t="shared" si="89"/>
        <v>0</v>
      </c>
      <c r="FV234">
        <f t="shared" si="90"/>
        <v>0</v>
      </c>
    </row>
    <row r="235" spans="1:178" ht="15.5" x14ac:dyDescent="0.35">
      <c r="A235" s="48">
        <v>3058</v>
      </c>
      <c r="B235" t="s">
        <v>200</v>
      </c>
      <c r="C235" t="s">
        <v>252</v>
      </c>
      <c r="D235" s="28">
        <v>19.513888888888889</v>
      </c>
      <c r="E235" s="28">
        <v>1</v>
      </c>
      <c r="F235">
        <v>66</v>
      </c>
      <c r="G235">
        <v>175</v>
      </c>
      <c r="H235" s="28">
        <f t="shared" si="76"/>
        <v>21.551020408163264</v>
      </c>
      <c r="I235" s="29">
        <f t="shared" si="77"/>
        <v>1.8024992038297487</v>
      </c>
      <c r="J235" s="30">
        <v>3.7</v>
      </c>
      <c r="K235">
        <v>143</v>
      </c>
      <c r="L235" t="s">
        <v>180</v>
      </c>
      <c r="M235" s="29">
        <v>0.83</v>
      </c>
      <c r="N235" s="30">
        <v>1.3</v>
      </c>
      <c r="O235" s="29">
        <v>2.54</v>
      </c>
      <c r="P235">
        <f t="shared" si="78"/>
        <v>1</v>
      </c>
      <c r="Q235">
        <f t="shared" si="78"/>
        <v>1.3</v>
      </c>
      <c r="R235">
        <f t="shared" si="78"/>
        <v>2.54</v>
      </c>
      <c r="S235" s="31">
        <f t="shared" si="94"/>
        <v>18</v>
      </c>
      <c r="T235" t="s">
        <v>181</v>
      </c>
      <c r="U235" t="s">
        <v>181</v>
      </c>
      <c r="V235" t="s">
        <v>182</v>
      </c>
      <c r="W235" t="s">
        <v>181</v>
      </c>
      <c r="X235" t="s">
        <v>181</v>
      </c>
      <c r="Y235" t="s">
        <v>183</v>
      </c>
      <c r="Z235" t="s">
        <v>181</v>
      </c>
      <c r="AA235" t="s">
        <v>181</v>
      </c>
      <c r="AB235" t="s">
        <v>181</v>
      </c>
      <c r="AC235">
        <v>0</v>
      </c>
      <c r="AD235" s="27">
        <v>43264</v>
      </c>
      <c r="AE235">
        <v>189</v>
      </c>
      <c r="AG235">
        <v>0</v>
      </c>
      <c r="AH235" s="27">
        <v>43264</v>
      </c>
      <c r="AI235" s="33">
        <v>189</v>
      </c>
      <c r="AK235" t="s">
        <v>1083</v>
      </c>
      <c r="AL235" t="s">
        <v>181</v>
      </c>
      <c r="AM235" t="s">
        <v>181</v>
      </c>
      <c r="AN235" t="s">
        <v>181</v>
      </c>
      <c r="AO235" t="s">
        <v>181</v>
      </c>
      <c r="AP235" t="s">
        <v>181</v>
      </c>
      <c r="AQ235" t="s">
        <v>181</v>
      </c>
      <c r="AR235" t="s">
        <v>181</v>
      </c>
      <c r="AS235" t="s">
        <v>181</v>
      </c>
      <c r="AT235" t="s">
        <v>181</v>
      </c>
      <c r="AU235" t="s">
        <v>181</v>
      </c>
      <c r="AV235" t="s">
        <v>184</v>
      </c>
      <c r="AW235" s="27">
        <v>26830</v>
      </c>
      <c r="AX235" s="28">
        <v>44.475000000000001</v>
      </c>
      <c r="AY235" s="28" t="s">
        <v>185</v>
      </c>
      <c r="AZ235" s="28" t="s">
        <v>186</v>
      </c>
      <c r="BA235" s="28" t="s">
        <v>178</v>
      </c>
      <c r="BB235" s="28" t="s">
        <v>187</v>
      </c>
      <c r="BC235" s="28" t="s">
        <v>252</v>
      </c>
      <c r="BD235" s="28" t="s">
        <v>188</v>
      </c>
      <c r="BE235" s="28" t="s">
        <v>189</v>
      </c>
      <c r="BF235" t="s">
        <v>190</v>
      </c>
      <c r="BG235" s="28" t="s">
        <v>181</v>
      </c>
      <c r="BH235" s="28" t="s">
        <v>180</v>
      </c>
      <c r="BI235">
        <v>52</v>
      </c>
      <c r="BJ235">
        <v>154</v>
      </c>
      <c r="BK235" s="28">
        <f t="shared" si="79"/>
        <v>21.926125822229718</v>
      </c>
      <c r="BL235" s="29">
        <f t="shared" si="80"/>
        <v>1.4846369572958182</v>
      </c>
      <c r="BM235">
        <v>155</v>
      </c>
      <c r="BN235" s="29">
        <v>0.85</v>
      </c>
      <c r="BO235">
        <v>2</v>
      </c>
      <c r="BP235" t="s">
        <v>181</v>
      </c>
      <c r="BQ235">
        <v>0</v>
      </c>
      <c r="BR235" t="s">
        <v>184</v>
      </c>
      <c r="BS235" t="s">
        <v>191</v>
      </c>
      <c r="BT235">
        <v>0</v>
      </c>
      <c r="BU235">
        <v>2</v>
      </c>
      <c r="BV235" t="s">
        <v>192</v>
      </c>
      <c r="BW235">
        <v>2</v>
      </c>
      <c r="BX235" t="s">
        <v>192</v>
      </c>
      <c r="BY235" t="s">
        <v>1084</v>
      </c>
      <c r="BZ235" t="s">
        <v>181</v>
      </c>
      <c r="CA235" t="s">
        <v>1085</v>
      </c>
      <c r="CB235">
        <v>0</v>
      </c>
      <c r="CC235">
        <v>0</v>
      </c>
      <c r="CD235">
        <f t="shared" si="81"/>
        <v>801</v>
      </c>
      <c r="CE235">
        <f>SUM((IF(D235&lt;40.1,0,(IF(D235&gt;60,3,1)))),(IF(S235&lt;15.1,0,IF(15&lt;S235&lt;25.1,6,IF(25&lt;S235&lt;35.1,11,16)))),(IF(E235=1,0,5)),(IF(CQ235&lt;601,0,1)),(IF(AX235&lt;40.1,0,(IF(AX235&gt;60,2,1)))))</f>
        <v>17</v>
      </c>
      <c r="CF235">
        <f>(IF(AX235&gt;70,3,0))+(IF(10&lt;AX235&lt;20,-2,0))+(IF(BD235="Cerebrovascular",2,0))+(IF(BN235&gt;1.5,2,0))+(IF(CQ235&lt;360,-3,0))+(IF(D235&gt;70,4,0))+(IF(H235&gt;35,2,0))+(IF(E235=2,9,0))+(IF(E235=3,14,0))+(IF(T235="yes",2,0))+(IF(J235&lt;2,2,0))+(IF(U235="yes",3,0))+(IF(V235="hospital",3,0))+(IF(V235="ICU",6,0))+(IF(S235&gt;29,4,0))+(IF(W235="yes",9,0))+(IF(X235="yes",2,0))+(IF(AA235="yes",5,0))+(IF(AB235="yes",6,0))+(IF(Z235="yes",3,0))</f>
        <v>-1</v>
      </c>
      <c r="CG235" s="29">
        <f>EXP((IF(39&lt;AX235&lt;50,0.154,0))+(IF(49&lt;AX235&lt;60,0.274,0))+(IF(59&lt;AX235&lt;70,0.424,0))+(IF(AX235&gt;69,0.501,0))+(IF(BD235="anoxia",0.079,0))+(IF(BD235="Cerebrovascular",0.145,0))+(IF(BD235="other",0.184,0))+(IF(BB235="African",0.176,0))+(IF(BB235="Other",0.126,0))+(IF(AY235="DCD",0.411,0))+(IF(AZ235="other",0.422,0))+(0.066*((170-BJ235)/10)+(IF(BE235="regional",0.105,0.244))+(0.01*(CQ235/60))))</f>
        <v>1.4954592246199852</v>
      </c>
      <c r="CH235">
        <v>42</v>
      </c>
      <c r="CI235">
        <v>8</v>
      </c>
      <c r="CJ235" t="s">
        <v>197</v>
      </c>
      <c r="CK235" t="s">
        <v>197</v>
      </c>
      <c r="CL235" t="s">
        <v>197</v>
      </c>
      <c r="CM235" t="s">
        <v>197</v>
      </c>
      <c r="CN235">
        <v>27</v>
      </c>
      <c r="CO235" t="s">
        <v>196</v>
      </c>
      <c r="CP235">
        <v>32</v>
      </c>
      <c r="CQ235" s="28">
        <v>281</v>
      </c>
      <c r="CR235">
        <f t="shared" si="82"/>
        <v>27</v>
      </c>
      <c r="CS235">
        <f t="shared" si="83"/>
        <v>69</v>
      </c>
      <c r="CT235">
        <f t="shared" si="95"/>
        <v>308</v>
      </c>
      <c r="CU235">
        <v>3750</v>
      </c>
      <c r="CV235">
        <v>4000</v>
      </c>
      <c r="CW235">
        <v>14500</v>
      </c>
      <c r="CX235">
        <v>2750</v>
      </c>
      <c r="CY235">
        <v>295</v>
      </c>
      <c r="CZ235" s="26">
        <v>1.7</v>
      </c>
      <c r="DA235" s="26">
        <v>12</v>
      </c>
      <c r="DB235" s="26">
        <v>67</v>
      </c>
      <c r="DC235" s="26">
        <v>67</v>
      </c>
      <c r="DD235" s="28">
        <f t="shared" si="84"/>
        <v>0</v>
      </c>
      <c r="DF235" t="str">
        <f t="shared" si="85"/>
        <v>no</v>
      </c>
      <c r="DG235" t="s">
        <v>1086</v>
      </c>
      <c r="DH235" t="s">
        <v>197</v>
      </c>
      <c r="DI235" t="s">
        <v>197</v>
      </c>
      <c r="DJ235" t="s">
        <v>197</v>
      </c>
      <c r="DK235" t="s">
        <v>197</v>
      </c>
      <c r="DL235" t="s">
        <v>197</v>
      </c>
      <c r="DM235" t="s">
        <v>197</v>
      </c>
      <c r="DN235" t="s">
        <v>197</v>
      </c>
      <c r="DO235">
        <v>1160</v>
      </c>
      <c r="DP235" s="29">
        <f>((DO235/1000)*100)/F235</f>
        <v>1.7575757575757573</v>
      </c>
      <c r="DQ235">
        <v>815</v>
      </c>
      <c r="DR235">
        <v>752</v>
      </c>
      <c r="DS235">
        <v>2</v>
      </c>
      <c r="DT235">
        <v>1.29</v>
      </c>
      <c r="DU235">
        <v>0.96</v>
      </c>
      <c r="DV235">
        <v>0.96</v>
      </c>
      <c r="DW235" t="str">
        <f t="shared" si="86"/>
        <v>no</v>
      </c>
      <c r="DX235" t="str">
        <f t="shared" si="96"/>
        <v>no</v>
      </c>
      <c r="DY235" t="str">
        <f>IF(OR(DV235&gt;M235*2.9, DV235 &gt; 3.9, FD235="yes"), "3", IF(DV235&gt;M235*1.9, "2", IF(OR(DV235&gt;M235*1.4, DV235&gt;(M235+0.2)), "1", "no")))</f>
        <v>no</v>
      </c>
      <c r="DZ235" t="s">
        <v>181</v>
      </c>
      <c r="EA235" t="s">
        <v>197</v>
      </c>
      <c r="EB235" t="s">
        <v>184</v>
      </c>
      <c r="EC235">
        <v>1000</v>
      </c>
      <c r="ED235" t="s">
        <v>198</v>
      </c>
      <c r="EE235" s="26" t="s">
        <v>197</v>
      </c>
      <c r="EF235" s="26" t="s">
        <v>197</v>
      </c>
      <c r="EG235" s="26" t="s">
        <v>197</v>
      </c>
      <c r="EH235" s="26" t="s">
        <v>197</v>
      </c>
      <c r="EI235" s="26" t="s">
        <v>197</v>
      </c>
      <c r="EJ235" s="26" t="s">
        <v>197</v>
      </c>
      <c r="EK235" s="26" t="s">
        <v>197</v>
      </c>
      <c r="EL235" s="26" t="s">
        <v>197</v>
      </c>
      <c r="EM235" s="26" t="s">
        <v>197</v>
      </c>
      <c r="EN235" s="26" t="s">
        <v>197</v>
      </c>
      <c r="EO235" s="26" t="s">
        <v>197</v>
      </c>
      <c r="EP235" s="26" t="s">
        <v>197</v>
      </c>
      <c r="EQ235" s="26" t="s">
        <v>197</v>
      </c>
      <c r="ER235" s="26" t="s">
        <v>197</v>
      </c>
      <c r="ES235" s="30" t="e">
        <f t="shared" si="75"/>
        <v>#DIV/0!</v>
      </c>
      <c r="ET235" s="30" t="e">
        <f t="shared" si="87"/>
        <v>#DIV/0!</v>
      </c>
      <c r="EU235" s="30" t="e">
        <f t="shared" si="88"/>
        <v>#DIV/0!</v>
      </c>
      <c r="EV235" s="30" t="s">
        <v>181</v>
      </c>
      <c r="EW235" t="s">
        <v>197</v>
      </c>
      <c r="EX235" t="s">
        <v>197</v>
      </c>
      <c r="EY235" s="30" t="s">
        <v>197</v>
      </c>
      <c r="EZ235" s="30" t="s">
        <v>181</v>
      </c>
      <c r="FA235" s="30" t="s">
        <v>181</v>
      </c>
      <c r="FB235" s="34">
        <v>2</v>
      </c>
      <c r="FC235" s="30" t="s">
        <v>181</v>
      </c>
      <c r="FD235" s="30" t="s">
        <v>181</v>
      </c>
      <c r="FE235" t="s">
        <v>1087</v>
      </c>
      <c r="FF235">
        <v>2</v>
      </c>
      <c r="FG235" t="s">
        <v>181</v>
      </c>
      <c r="FH235" s="30" t="s">
        <v>197</v>
      </c>
      <c r="FI235" s="30" t="s">
        <v>197</v>
      </c>
      <c r="FJ235" t="s">
        <v>181</v>
      </c>
      <c r="FK235" t="s">
        <v>181</v>
      </c>
      <c r="FL235" t="s">
        <v>181</v>
      </c>
      <c r="FM235" t="s">
        <v>181</v>
      </c>
      <c r="FN235" t="s">
        <v>181</v>
      </c>
      <c r="FO235" t="s">
        <v>181</v>
      </c>
      <c r="FP235" t="s">
        <v>181</v>
      </c>
      <c r="FQ235" t="s">
        <v>181</v>
      </c>
      <c r="FR235">
        <v>7</v>
      </c>
      <c r="FS235" t="s">
        <v>219</v>
      </c>
      <c r="FT235" s="38" t="s">
        <v>181</v>
      </c>
      <c r="FU235">
        <f t="shared" si="89"/>
        <v>0</v>
      </c>
      <c r="FV235">
        <f t="shared" si="90"/>
        <v>0</v>
      </c>
    </row>
    <row r="236" spans="1:178" ht="15.5" x14ac:dyDescent="0.35">
      <c r="A236" s="48">
        <v>3059</v>
      </c>
      <c r="B236" t="s">
        <v>200</v>
      </c>
      <c r="C236" t="s">
        <v>201</v>
      </c>
      <c r="D236" s="28">
        <v>62.241666666666667</v>
      </c>
      <c r="E236" s="28">
        <v>1</v>
      </c>
      <c r="F236">
        <v>91</v>
      </c>
      <c r="G236">
        <v>165</v>
      </c>
      <c r="H236" s="28">
        <f t="shared" si="76"/>
        <v>33.425160697887968</v>
      </c>
      <c r="I236" s="29">
        <f t="shared" si="77"/>
        <v>1.9798613378501984</v>
      </c>
      <c r="J236" s="30">
        <v>3.7</v>
      </c>
      <c r="K236">
        <v>137</v>
      </c>
      <c r="L236" t="s">
        <v>180</v>
      </c>
      <c r="M236" s="29">
        <v>0.77</v>
      </c>
      <c r="N236" s="30">
        <v>0.4</v>
      </c>
      <c r="O236" s="29">
        <v>1.21</v>
      </c>
      <c r="P236">
        <f t="shared" si="78"/>
        <v>1</v>
      </c>
      <c r="Q236">
        <f t="shared" si="78"/>
        <v>1</v>
      </c>
      <c r="R236">
        <f t="shared" si="78"/>
        <v>1.21</v>
      </c>
      <c r="S236" s="31">
        <f t="shared" si="94"/>
        <v>9</v>
      </c>
      <c r="T236" t="s">
        <v>181</v>
      </c>
      <c r="U236" t="s">
        <v>181</v>
      </c>
      <c r="V236" t="s">
        <v>182</v>
      </c>
      <c r="W236" t="s">
        <v>181</v>
      </c>
      <c r="X236" t="s">
        <v>181</v>
      </c>
      <c r="Y236" t="s">
        <v>183</v>
      </c>
      <c r="Z236" t="s">
        <v>181</v>
      </c>
      <c r="AA236" t="s">
        <v>181</v>
      </c>
      <c r="AB236" t="s">
        <v>181</v>
      </c>
      <c r="AC236">
        <v>0</v>
      </c>
      <c r="AD236" s="27">
        <v>43258</v>
      </c>
      <c r="AE236">
        <v>181</v>
      </c>
      <c r="AG236">
        <v>0</v>
      </c>
      <c r="AH236" s="27">
        <v>43258</v>
      </c>
      <c r="AI236" s="33">
        <v>181</v>
      </c>
      <c r="AK236" t="s">
        <v>1088</v>
      </c>
      <c r="AL236" t="s">
        <v>184</v>
      </c>
      <c r="AM236" t="s">
        <v>181</v>
      </c>
      <c r="AN236" t="s">
        <v>181</v>
      </c>
      <c r="AO236" t="s">
        <v>181</v>
      </c>
      <c r="AP236" t="s">
        <v>184</v>
      </c>
      <c r="AQ236" t="s">
        <v>184</v>
      </c>
      <c r="AR236" t="s">
        <v>181</v>
      </c>
      <c r="AS236" t="s">
        <v>181</v>
      </c>
      <c r="AT236" t="s">
        <v>184</v>
      </c>
      <c r="AU236" t="s">
        <v>181</v>
      </c>
      <c r="AV236" t="s">
        <v>181</v>
      </c>
      <c r="AW236" s="27">
        <v>15666</v>
      </c>
      <c r="AX236" s="28">
        <v>75.047222222222217</v>
      </c>
      <c r="AY236" s="28" t="s">
        <v>185</v>
      </c>
      <c r="AZ236" s="28" t="s">
        <v>186</v>
      </c>
      <c r="BA236" s="28" t="s">
        <v>200</v>
      </c>
      <c r="BB236" s="28" t="s">
        <v>187</v>
      </c>
      <c r="BC236" s="28" t="s">
        <v>201</v>
      </c>
      <c r="BD236" s="28" t="s">
        <v>188</v>
      </c>
      <c r="BE236" s="28" t="s">
        <v>189</v>
      </c>
      <c r="BF236" t="s">
        <v>190</v>
      </c>
      <c r="BG236" s="28" t="s">
        <v>181</v>
      </c>
      <c r="BH236" s="28" t="s">
        <v>180</v>
      </c>
      <c r="BI236">
        <v>70</v>
      </c>
      <c r="BJ236">
        <v>170</v>
      </c>
      <c r="BK236" s="28">
        <f t="shared" si="79"/>
        <v>24.221453287197232</v>
      </c>
      <c r="BL236" s="29">
        <f t="shared" si="80"/>
        <v>1.8097078017532484</v>
      </c>
      <c r="BM236">
        <v>147</v>
      </c>
      <c r="BN236" s="29">
        <v>4.66</v>
      </c>
      <c r="BO236">
        <v>5</v>
      </c>
      <c r="BP236" t="s">
        <v>197</v>
      </c>
      <c r="BQ236" t="s">
        <v>197</v>
      </c>
      <c r="BR236" t="s">
        <v>184</v>
      </c>
      <c r="BS236" t="s">
        <v>191</v>
      </c>
      <c r="BT236">
        <v>0</v>
      </c>
      <c r="BU236">
        <v>30</v>
      </c>
      <c r="BV236" t="s">
        <v>192</v>
      </c>
      <c r="BW236">
        <v>2</v>
      </c>
      <c r="BX236" t="s">
        <v>192</v>
      </c>
      <c r="BY236" t="s">
        <v>1089</v>
      </c>
      <c r="BZ236" t="s">
        <v>1090</v>
      </c>
      <c r="CA236" t="s">
        <v>205</v>
      </c>
      <c r="CB236">
        <v>0</v>
      </c>
      <c r="CC236">
        <v>0</v>
      </c>
      <c r="CD236">
        <f t="shared" si="81"/>
        <v>675</v>
      </c>
      <c r="CE236">
        <f>SUM((IF(D236&lt;40.1,0,(IF(D236&gt;60,3,1)))),(IF(S236&lt;15.1,0,IF(15&lt;S236&lt;25.1,6,IF(25&lt;S236&lt;35.1,11,16)))),(IF(E236=1,0,5)),(IF(CQ236&lt;601,0,1)),(IF(AX236&lt;40.1,0,(IF(AX236&gt;60,2,1)))))</f>
        <v>5</v>
      </c>
      <c r="CF236">
        <f>(IF(AX236&gt;70,3,0))+(IF(10&lt;AX236&lt;20,-2,0))+(IF(BD236="Cerebrovascular",2,0))+(IF(BN236&gt;1.5,2,0))+(IF(CQ236&lt;360,-3,0))+(IF(D236&gt;70,4,0))+(IF(H236&gt;35,2,0))+(IF(E236=2,9,0))+(IF(E236=3,14,0))+(IF(T236="yes",2,0))+(IF(J236&lt;2,2,0))+(IF(U236="yes",3,0))+(IF(V236="hospital",3,0))+(IF(V236="ICU",6,0))+(IF(S236&gt;29,4,0))+(IF(W236="yes",9,0))+(IF(X236="yes",2,0))+(IF(AA236="yes",5,0))+(IF(AB236="yes",6,0))+(IF(Z236="yes",3,0))</f>
        <v>7</v>
      </c>
      <c r="CG236" s="29">
        <f>EXP((IF(39&lt;AX236&lt;50,0.154,0))+(IF(49&lt;AX236&lt;60,0.274,0))+(IF(59&lt;AX236&lt;70,0.424,0))+(IF(AX236&gt;69,0.501,0))+(IF(BD236="anoxia",0.079,0))+(IF(BD236="Cerebrovascular",0.145,0))+(IF(BD236="other",0.184,0))+(IF(BB236="African",0.176,0))+(IF(BB236="Other",0.126,0))+(IF(AY236="DCD",0.411,0))+(IF(AZ236="other",0.422,0))+(0.066*((170-BJ236)/10)+(IF(BE236="regional",0.105,0.244))+(0.01*(CQ236/60))))</f>
        <v>2.2727714729983681</v>
      </c>
      <c r="CH236">
        <v>40</v>
      </c>
      <c r="CI236">
        <v>5</v>
      </c>
      <c r="CJ236" t="s">
        <v>197</v>
      </c>
      <c r="CK236" t="s">
        <v>197</v>
      </c>
      <c r="CL236" t="s">
        <v>197</v>
      </c>
      <c r="CM236" t="s">
        <v>197</v>
      </c>
      <c r="CN236">
        <v>19</v>
      </c>
      <c r="CO236" t="s">
        <v>196</v>
      </c>
      <c r="CP236">
        <v>19</v>
      </c>
      <c r="CQ236" s="28">
        <v>420</v>
      </c>
      <c r="CR236">
        <f t="shared" si="82"/>
        <v>19</v>
      </c>
      <c r="CS236">
        <f t="shared" si="83"/>
        <v>59</v>
      </c>
      <c r="CT236">
        <f t="shared" si="95"/>
        <v>439</v>
      </c>
      <c r="CU236">
        <v>0</v>
      </c>
      <c r="CV236">
        <v>1000</v>
      </c>
      <c r="CW236">
        <v>6500</v>
      </c>
      <c r="CX236">
        <v>250</v>
      </c>
      <c r="CY236">
        <v>396</v>
      </c>
      <c r="CZ236" s="26">
        <v>1.2</v>
      </c>
      <c r="DA236" s="26">
        <v>12</v>
      </c>
      <c r="DB236" s="26">
        <v>70</v>
      </c>
      <c r="DC236" s="26">
        <v>67</v>
      </c>
      <c r="DD236" s="28">
        <f t="shared" si="84"/>
        <v>4.2857142857142918</v>
      </c>
      <c r="DF236" t="str">
        <f t="shared" si="85"/>
        <v>no</v>
      </c>
      <c r="DG236" t="s">
        <v>181</v>
      </c>
      <c r="DH236" t="s">
        <v>197</v>
      </c>
      <c r="DI236" t="s">
        <v>197</v>
      </c>
      <c r="DJ236" t="s">
        <v>197</v>
      </c>
      <c r="DK236" t="s">
        <v>197</v>
      </c>
      <c r="DL236" t="s">
        <v>197</v>
      </c>
      <c r="DM236" t="s">
        <v>197</v>
      </c>
      <c r="DN236" t="s">
        <v>197</v>
      </c>
      <c r="DO236">
        <v>1360</v>
      </c>
      <c r="DP236" s="29">
        <f>((DO236/1000)*100)/F236</f>
        <v>1.4945054945054945</v>
      </c>
      <c r="DQ236">
        <v>742</v>
      </c>
      <c r="DR236">
        <v>469</v>
      </c>
      <c r="DS236">
        <v>3</v>
      </c>
      <c r="DT236">
        <v>1.36</v>
      </c>
      <c r="DU236">
        <v>0.98</v>
      </c>
      <c r="DV236">
        <v>0.98</v>
      </c>
      <c r="DW236" t="str">
        <f t="shared" si="86"/>
        <v>no</v>
      </c>
      <c r="DX236" t="str">
        <f t="shared" si="96"/>
        <v>no</v>
      </c>
      <c r="DY236" t="str">
        <f>IF(OR(DV236&gt;M236*2.9, DV236 &gt; 3.9, FD236="yes"), "3", IF(DV236&gt;M236*1.9, "2", IF(OR(DV236&gt;M236*1.4, DV236&gt;(M236+0.2)), "1", "no")))</f>
        <v>1</v>
      </c>
      <c r="DZ236" t="s">
        <v>184</v>
      </c>
      <c r="EA236" t="s">
        <v>263</v>
      </c>
      <c r="EB236" t="s">
        <v>184</v>
      </c>
      <c r="EC236">
        <v>1000</v>
      </c>
      <c r="ED236" t="s">
        <v>198</v>
      </c>
      <c r="EE236" s="26" t="s">
        <v>197</v>
      </c>
      <c r="EF236" s="26" t="s">
        <v>197</v>
      </c>
      <c r="EG236" s="26" t="s">
        <v>197</v>
      </c>
      <c r="EH236" s="26" t="s">
        <v>197</v>
      </c>
      <c r="EI236" s="26" t="s">
        <v>197</v>
      </c>
      <c r="EJ236" s="26" t="s">
        <v>197</v>
      </c>
      <c r="EK236" s="26" t="s">
        <v>197</v>
      </c>
      <c r="EL236" s="26" t="s">
        <v>197</v>
      </c>
      <c r="EM236" s="26" t="s">
        <v>197</v>
      </c>
      <c r="EN236" s="26" t="s">
        <v>197</v>
      </c>
      <c r="EO236" s="26" t="s">
        <v>197</v>
      </c>
      <c r="EP236" s="26" t="s">
        <v>197</v>
      </c>
      <c r="EQ236" s="26" t="s">
        <v>197</v>
      </c>
      <c r="ER236" s="26" t="s">
        <v>197</v>
      </c>
      <c r="ES236" s="30" t="e">
        <f t="shared" si="75"/>
        <v>#DIV/0!</v>
      </c>
      <c r="ET236" s="30" t="e">
        <f t="shared" si="87"/>
        <v>#DIV/0!</v>
      </c>
      <c r="EU236" s="30" t="e">
        <f t="shared" si="88"/>
        <v>#DIV/0!</v>
      </c>
      <c r="EV236" s="30" t="s">
        <v>181</v>
      </c>
      <c r="EW236" t="s">
        <v>197</v>
      </c>
      <c r="EX236" t="s">
        <v>197</v>
      </c>
      <c r="EY236" s="30" t="s">
        <v>197</v>
      </c>
      <c r="EZ236" s="30" t="s">
        <v>181</v>
      </c>
      <c r="FA236" s="30" t="s">
        <v>181</v>
      </c>
      <c r="FB236" s="34">
        <v>2</v>
      </c>
      <c r="FC236" s="30" t="s">
        <v>184</v>
      </c>
      <c r="FD236" s="30" t="s">
        <v>181</v>
      </c>
      <c r="FE236" t="s">
        <v>181</v>
      </c>
      <c r="FF236">
        <v>4</v>
      </c>
      <c r="FG236" t="s">
        <v>181</v>
      </c>
      <c r="FH236" s="30" t="s">
        <v>197</v>
      </c>
      <c r="FI236" s="30" t="s">
        <v>197</v>
      </c>
      <c r="FJ236" t="s">
        <v>181</v>
      </c>
      <c r="FK236" t="s">
        <v>181</v>
      </c>
      <c r="FL236" t="s">
        <v>181</v>
      </c>
      <c r="FM236" t="s">
        <v>181</v>
      </c>
      <c r="FN236" t="s">
        <v>181</v>
      </c>
      <c r="FO236" t="s">
        <v>181</v>
      </c>
      <c r="FP236" t="s">
        <v>181</v>
      </c>
      <c r="FQ236" t="s">
        <v>181</v>
      </c>
      <c r="FR236">
        <v>11</v>
      </c>
      <c r="FS236" t="s">
        <v>1091</v>
      </c>
      <c r="FT236" s="38" t="s">
        <v>181</v>
      </c>
      <c r="FU236">
        <f t="shared" si="89"/>
        <v>0</v>
      </c>
      <c r="FV236">
        <f t="shared" si="90"/>
        <v>0</v>
      </c>
    </row>
    <row r="237" spans="1:178" ht="15.5" x14ac:dyDescent="0.35">
      <c r="A237" s="48">
        <v>3060</v>
      </c>
      <c r="B237" t="s">
        <v>200</v>
      </c>
      <c r="C237" t="s">
        <v>317</v>
      </c>
      <c r="D237" s="28">
        <v>53.677777777777777</v>
      </c>
      <c r="E237" s="28">
        <v>1</v>
      </c>
      <c r="F237">
        <v>95</v>
      </c>
      <c r="G237">
        <v>170</v>
      </c>
      <c r="H237" s="28">
        <f t="shared" si="76"/>
        <v>32.871972318339097</v>
      </c>
      <c r="I237" s="29">
        <f t="shared" si="77"/>
        <v>2.0605080895650412</v>
      </c>
      <c r="J237" s="30">
        <v>3.6</v>
      </c>
      <c r="K237">
        <v>139</v>
      </c>
      <c r="L237" t="s">
        <v>180</v>
      </c>
      <c r="M237" s="29">
        <v>0.67</v>
      </c>
      <c r="N237" s="30">
        <v>1.26</v>
      </c>
      <c r="O237" s="29">
        <v>3</v>
      </c>
      <c r="P237">
        <f t="shared" si="78"/>
        <v>1</v>
      </c>
      <c r="Q237">
        <f t="shared" si="78"/>
        <v>1.26</v>
      </c>
      <c r="R237">
        <f t="shared" si="78"/>
        <v>3</v>
      </c>
      <c r="S237" s="31">
        <f t="shared" si="94"/>
        <v>20</v>
      </c>
      <c r="T237" t="s">
        <v>181</v>
      </c>
      <c r="U237" t="s">
        <v>181</v>
      </c>
      <c r="V237" t="s">
        <v>182</v>
      </c>
      <c r="W237" t="s">
        <v>181</v>
      </c>
      <c r="X237" t="s">
        <v>181</v>
      </c>
      <c r="Y237" s="26" t="s">
        <v>183</v>
      </c>
      <c r="Z237" t="s">
        <v>181</v>
      </c>
      <c r="AA237" t="s">
        <v>181</v>
      </c>
      <c r="AB237" t="s">
        <v>181</v>
      </c>
      <c r="AC237">
        <v>0</v>
      </c>
      <c r="AD237" s="27">
        <v>43229</v>
      </c>
      <c r="AE237">
        <v>151</v>
      </c>
      <c r="AG237">
        <v>0</v>
      </c>
      <c r="AH237" s="27">
        <v>43229</v>
      </c>
      <c r="AI237" s="33">
        <v>151</v>
      </c>
      <c r="AK237" t="s">
        <v>1092</v>
      </c>
      <c r="AL237" t="s">
        <v>184</v>
      </c>
      <c r="AM237" t="s">
        <v>184</v>
      </c>
      <c r="AN237" t="s">
        <v>181</v>
      </c>
      <c r="AO237" t="s">
        <v>181</v>
      </c>
      <c r="AP237" t="s">
        <v>181</v>
      </c>
      <c r="AQ237" t="s">
        <v>181</v>
      </c>
      <c r="AR237" t="s">
        <v>181</v>
      </c>
      <c r="AS237" t="s">
        <v>181</v>
      </c>
      <c r="AT237" t="s">
        <v>184</v>
      </c>
      <c r="AU237" t="s">
        <v>181</v>
      </c>
      <c r="AV237" t="s">
        <v>181</v>
      </c>
      <c r="AW237" s="27">
        <v>25228</v>
      </c>
      <c r="AX237" s="28">
        <v>48.87222222222222</v>
      </c>
      <c r="AY237" s="28" t="s">
        <v>185</v>
      </c>
      <c r="AZ237" s="28" t="s">
        <v>186</v>
      </c>
      <c r="BA237" s="28" t="s">
        <v>200</v>
      </c>
      <c r="BB237" s="28" t="s">
        <v>187</v>
      </c>
      <c r="BC237" s="28" t="s">
        <v>317</v>
      </c>
      <c r="BD237" s="28" t="s">
        <v>188</v>
      </c>
      <c r="BE237" s="28" t="s">
        <v>189</v>
      </c>
      <c r="BF237" t="s">
        <v>190</v>
      </c>
      <c r="BG237" s="28" t="s">
        <v>181</v>
      </c>
      <c r="BH237" s="28" t="s">
        <v>190</v>
      </c>
      <c r="BI237">
        <v>78</v>
      </c>
      <c r="BJ237">
        <v>175</v>
      </c>
      <c r="BK237" s="28">
        <f t="shared" si="79"/>
        <v>25.469387755102041</v>
      </c>
      <c r="BL237" s="29">
        <f t="shared" si="80"/>
        <v>1.9351254074926536</v>
      </c>
      <c r="BM237">
        <v>161</v>
      </c>
      <c r="BN237" s="29">
        <v>0.59</v>
      </c>
      <c r="BO237">
        <v>4</v>
      </c>
      <c r="BP237" t="s">
        <v>181</v>
      </c>
      <c r="BQ237">
        <v>0</v>
      </c>
      <c r="BR237" t="s">
        <v>184</v>
      </c>
      <c r="BS237" t="s">
        <v>191</v>
      </c>
      <c r="BT237">
        <v>0</v>
      </c>
      <c r="BU237">
        <v>60</v>
      </c>
      <c r="BV237" t="s">
        <v>203</v>
      </c>
      <c r="BW237">
        <v>10</v>
      </c>
      <c r="BX237">
        <v>0</v>
      </c>
      <c r="BY237" t="s">
        <v>1093</v>
      </c>
      <c r="BZ237" t="s">
        <v>1094</v>
      </c>
      <c r="CA237" t="s">
        <v>205</v>
      </c>
      <c r="CB237">
        <v>0</v>
      </c>
      <c r="CC237">
        <v>0</v>
      </c>
      <c r="CD237">
        <f t="shared" si="81"/>
        <v>977</v>
      </c>
      <c r="CE237">
        <f>SUM((IF(D237&lt;40.1,0,(IF(D237&gt;60,3,1)))),(IF(S237&lt;15.1,0,IF(15&lt;S237&lt;25.1,6,IF(25&lt;S237&lt;35.1,11,16)))),(IF(E237=1,0,5)),(IF(CQ237&lt;601,0,1)),(IF(AX237&lt;40.1,0,(IF(AX237&gt;60,2,1)))))</f>
        <v>18</v>
      </c>
      <c r="CF237">
        <f>(IF(AX237&gt;70,3,0))+(IF(10&lt;AX237&lt;20,-2,0))+(IF(BD237="Cerebrovascular",2,0))+(IF(BN237&gt;1.5,2,0))+(IF(CQ237&lt;360,-3,0))+(IF(D237&gt;70,4,0))+(IF(H237&gt;35,2,0))+(IF(E237=2,9,0))+(IF(E237=3,14,0))+(IF(T237="yes",2,0))+(IF(J237&lt;2,2,0))+(IF(U237="yes",3,0))+(IF(V237="hospital",3,0))+(IF(V237="ICU",6,0))+(IF(S237&gt;29,4,0))+(IF(W237="yes",9,0))+(IF(X237="yes",2,0))+(IF(AA237="yes",5,0))+(IF(AB237="yes",6,0))+(IF(Z237="yes",3,0))</f>
        <v>-1</v>
      </c>
      <c r="CG237" s="29">
        <f>EXP((IF(39&lt;AX237&lt;50,0.154,0))+(IF(49&lt;AX237&lt;60,0.274,0))+(IF(59&lt;AX237&lt;70,0.424,0))+(IF(AX237&gt;69,0.501,0))+(IF(BD237="anoxia",0.079,0))+(IF(BD237="Cerebrovascular",0.145,0))+(IF(BD237="other",0.184,0))+(IF(BB237="African",0.176,0))+(IF(BB237="Other",0.126,0))+(IF(AY237="DCD",0.411,0))+(IF(AZ237="other",0.422,0))+(0.066*((170-BJ237)/10)+(IF(BE237="regional",0.105,0.244))+(0.01*(CQ237/60))))</f>
        <v>1.3182872198705515</v>
      </c>
      <c r="CH237">
        <v>45</v>
      </c>
      <c r="CI237">
        <v>15</v>
      </c>
      <c r="CJ237" t="s">
        <v>197</v>
      </c>
      <c r="CK237" t="s">
        <v>197</v>
      </c>
      <c r="CL237" t="s">
        <v>197</v>
      </c>
      <c r="CM237" t="s">
        <v>197</v>
      </c>
      <c r="CN237">
        <v>39</v>
      </c>
      <c r="CO237" t="s">
        <v>196</v>
      </c>
      <c r="CP237">
        <v>22</v>
      </c>
      <c r="CQ237" s="28">
        <v>356</v>
      </c>
      <c r="CR237">
        <f t="shared" si="82"/>
        <v>39</v>
      </c>
      <c r="CS237">
        <f t="shared" si="83"/>
        <v>84</v>
      </c>
      <c r="CT237">
        <f t="shared" si="95"/>
        <v>395</v>
      </c>
      <c r="CU237">
        <v>1250</v>
      </c>
      <c r="CV237">
        <v>1500</v>
      </c>
      <c r="CW237">
        <v>8000</v>
      </c>
      <c r="CX237">
        <v>1000</v>
      </c>
      <c r="CY237">
        <v>158</v>
      </c>
      <c r="CZ237" s="26">
        <v>1.5</v>
      </c>
      <c r="DA237" s="26">
        <v>17</v>
      </c>
      <c r="DB237" s="26">
        <v>73</v>
      </c>
      <c r="DC237" s="26">
        <v>55</v>
      </c>
      <c r="DD237" s="28">
        <f t="shared" si="84"/>
        <v>24.657534246575338</v>
      </c>
      <c r="DF237" t="str">
        <f t="shared" si="85"/>
        <v>no</v>
      </c>
      <c r="DG237" t="s">
        <v>181</v>
      </c>
      <c r="DH237" t="s">
        <v>197</v>
      </c>
      <c r="DI237" t="s">
        <v>197</v>
      </c>
      <c r="DJ237" t="s">
        <v>197</v>
      </c>
      <c r="DK237" t="s">
        <v>197</v>
      </c>
      <c r="DL237" t="s">
        <v>197</v>
      </c>
      <c r="DM237" t="s">
        <v>197</v>
      </c>
      <c r="DN237" t="s">
        <v>197</v>
      </c>
      <c r="DO237">
        <v>1570</v>
      </c>
      <c r="DP237" s="29">
        <f>((DO237/1000)*100)/F237</f>
        <v>1.6526315789473685</v>
      </c>
      <c r="DQ237">
        <v>3478</v>
      </c>
      <c r="DR237">
        <v>3368</v>
      </c>
      <c r="DS237">
        <v>2.5</v>
      </c>
      <c r="DT237">
        <v>1.07</v>
      </c>
      <c r="DU237">
        <v>0.97</v>
      </c>
      <c r="DV237">
        <v>1.01</v>
      </c>
      <c r="DW237" t="str">
        <f t="shared" si="86"/>
        <v>yes</v>
      </c>
      <c r="DX237" t="str">
        <f t="shared" si="96"/>
        <v>moderate</v>
      </c>
      <c r="DY237" t="str">
        <f>IF(OR(DV237&gt;M237*2.9, DV237 &gt; 3.9, FD237="yes"), "3", IF(DV237&gt;M237*1.9, "2", IF(OR(DV237&gt;M237*1.4, DV237&gt;(M237+0.2)), "1", "no")))</f>
        <v>1</v>
      </c>
      <c r="DZ237" t="s">
        <v>184</v>
      </c>
      <c r="EA237" t="s">
        <v>263</v>
      </c>
      <c r="EB237" t="s">
        <v>184</v>
      </c>
      <c r="EC237">
        <v>1000</v>
      </c>
      <c r="ED237" t="s">
        <v>198</v>
      </c>
      <c r="EE237" s="26" t="s">
        <v>197</v>
      </c>
      <c r="EF237" s="26" t="s">
        <v>197</v>
      </c>
      <c r="EG237" s="26" t="s">
        <v>197</v>
      </c>
      <c r="EH237" s="26" t="s">
        <v>197</v>
      </c>
      <c r="EI237" s="26" t="s">
        <v>197</v>
      </c>
      <c r="EJ237" s="26" t="s">
        <v>197</v>
      </c>
      <c r="EK237" s="26" t="s">
        <v>197</v>
      </c>
      <c r="EL237" s="26" t="s">
        <v>197</v>
      </c>
      <c r="EM237" s="26" t="s">
        <v>197</v>
      </c>
      <c r="EN237" s="26" t="s">
        <v>197</v>
      </c>
      <c r="EO237" s="26" t="s">
        <v>197</v>
      </c>
      <c r="EP237" s="26" t="s">
        <v>197</v>
      </c>
      <c r="EQ237" s="26" t="s">
        <v>197</v>
      </c>
      <c r="ER237" s="26" t="s">
        <v>197</v>
      </c>
      <c r="ES237" s="30" t="e">
        <f t="shared" ref="ES237:ES300" si="97">AVERAGEIF(EE237:EK237,"&gt;0")</f>
        <v>#DIV/0!</v>
      </c>
      <c r="ET237" s="30" t="e">
        <f t="shared" si="87"/>
        <v>#DIV/0!</v>
      </c>
      <c r="EU237" s="30" t="e">
        <f t="shared" si="88"/>
        <v>#DIV/0!</v>
      </c>
      <c r="EV237" s="30" t="s">
        <v>181</v>
      </c>
      <c r="EW237" t="s">
        <v>197</v>
      </c>
      <c r="EX237" t="s">
        <v>197</v>
      </c>
      <c r="EY237" s="30" t="s">
        <v>197</v>
      </c>
      <c r="EZ237" s="30" t="s">
        <v>181</v>
      </c>
      <c r="FA237" s="30" t="s">
        <v>181</v>
      </c>
      <c r="FB237" s="34">
        <v>2</v>
      </c>
      <c r="FC237" s="30" t="s">
        <v>181</v>
      </c>
      <c r="FD237" s="30" t="s">
        <v>181</v>
      </c>
      <c r="FE237" t="s">
        <v>181</v>
      </c>
      <c r="FF237">
        <v>4</v>
      </c>
      <c r="FG237" t="s">
        <v>181</v>
      </c>
      <c r="FH237" s="30" t="s">
        <v>197</v>
      </c>
      <c r="FI237" s="30" t="s">
        <v>197</v>
      </c>
      <c r="FJ237" t="s">
        <v>181</v>
      </c>
      <c r="FK237" t="s">
        <v>181</v>
      </c>
      <c r="FL237" t="s">
        <v>181</v>
      </c>
      <c r="FM237" t="s">
        <v>181</v>
      </c>
      <c r="FN237" t="s">
        <v>181</v>
      </c>
      <c r="FO237" t="s">
        <v>181</v>
      </c>
      <c r="FP237" t="s">
        <v>181</v>
      </c>
      <c r="FQ237" t="s">
        <v>181</v>
      </c>
      <c r="FR237">
        <v>12</v>
      </c>
      <c r="FS237" t="s">
        <v>1095</v>
      </c>
      <c r="FT237" s="38" t="s">
        <v>181</v>
      </c>
      <c r="FU237">
        <f t="shared" si="89"/>
        <v>0</v>
      </c>
      <c r="FV237">
        <f t="shared" si="90"/>
        <v>0</v>
      </c>
    </row>
    <row r="238" spans="1:178" ht="15.5" x14ac:dyDescent="0.35">
      <c r="A238" s="48">
        <v>3061</v>
      </c>
      <c r="B238" t="s">
        <v>200</v>
      </c>
      <c r="C238" t="s">
        <v>252</v>
      </c>
      <c r="D238" s="28">
        <v>68.386111111111106</v>
      </c>
      <c r="E238" s="28">
        <v>1</v>
      </c>
      <c r="F238">
        <v>85</v>
      </c>
      <c r="G238">
        <v>175</v>
      </c>
      <c r="H238" s="28">
        <f t="shared" si="76"/>
        <v>27.755102040816325</v>
      </c>
      <c r="I238" s="29">
        <f t="shared" si="77"/>
        <v>2.0071135940086586</v>
      </c>
      <c r="J238" s="30">
        <v>3</v>
      </c>
      <c r="K238">
        <v>136</v>
      </c>
      <c r="L238" t="s">
        <v>180</v>
      </c>
      <c r="M238" s="29">
        <v>0.82</v>
      </c>
      <c r="N238" s="30">
        <v>0.8</v>
      </c>
      <c r="O238" s="29">
        <v>2.36</v>
      </c>
      <c r="P238">
        <f t="shared" si="78"/>
        <v>1</v>
      </c>
      <c r="Q238">
        <f t="shared" si="78"/>
        <v>1</v>
      </c>
      <c r="R238">
        <f t="shared" si="78"/>
        <v>2.36</v>
      </c>
      <c r="S238" s="31">
        <f t="shared" si="94"/>
        <v>16</v>
      </c>
      <c r="T238" t="s">
        <v>184</v>
      </c>
      <c r="U238" t="s">
        <v>181</v>
      </c>
      <c r="V238" t="s">
        <v>182</v>
      </c>
      <c r="W238" t="s">
        <v>181</v>
      </c>
      <c r="X238" t="s">
        <v>181</v>
      </c>
      <c r="Y238" t="s">
        <v>183</v>
      </c>
      <c r="Z238" t="s">
        <v>184</v>
      </c>
      <c r="AA238" t="s">
        <v>184</v>
      </c>
      <c r="AB238" t="s">
        <v>181</v>
      </c>
      <c r="AC238">
        <v>0</v>
      </c>
      <c r="AD238" s="27">
        <v>43262</v>
      </c>
      <c r="AE238">
        <v>179</v>
      </c>
      <c r="AG238">
        <v>0</v>
      </c>
      <c r="AH238" s="27">
        <v>43262</v>
      </c>
      <c r="AI238" s="33">
        <v>179</v>
      </c>
      <c r="AK238" t="s">
        <v>1096</v>
      </c>
      <c r="AL238" t="s">
        <v>184</v>
      </c>
      <c r="AM238" t="s">
        <v>184</v>
      </c>
      <c r="AN238" t="s">
        <v>181</v>
      </c>
      <c r="AO238" t="s">
        <v>181</v>
      </c>
      <c r="AP238" t="s">
        <v>184</v>
      </c>
      <c r="AQ238" t="s">
        <v>181</v>
      </c>
      <c r="AR238" t="s">
        <v>181</v>
      </c>
      <c r="AS238" t="s">
        <v>181</v>
      </c>
      <c r="AT238" t="s">
        <v>181</v>
      </c>
      <c r="AU238" t="s">
        <v>181</v>
      </c>
      <c r="AV238" t="s">
        <v>181</v>
      </c>
      <c r="AW238" s="27">
        <v>21052</v>
      </c>
      <c r="AX238" s="28">
        <v>60.31666666666667</v>
      </c>
      <c r="AY238" s="28" t="s">
        <v>185</v>
      </c>
      <c r="AZ238" s="28" t="s">
        <v>186</v>
      </c>
      <c r="BA238" s="28" t="s">
        <v>200</v>
      </c>
      <c r="BB238" s="28" t="s">
        <v>187</v>
      </c>
      <c r="BC238" s="28" t="s">
        <v>252</v>
      </c>
      <c r="BD238" s="28" t="s">
        <v>188</v>
      </c>
      <c r="BE238" s="28" t="s">
        <v>202</v>
      </c>
      <c r="BF238" t="s">
        <v>190</v>
      </c>
      <c r="BG238" s="28" t="s">
        <v>181</v>
      </c>
      <c r="BH238" s="28" t="s">
        <v>180</v>
      </c>
      <c r="BI238">
        <v>93</v>
      </c>
      <c r="BJ238">
        <v>180</v>
      </c>
      <c r="BK238" s="28">
        <f t="shared" si="79"/>
        <v>28.703703703703702</v>
      </c>
      <c r="BL238" s="29">
        <f t="shared" si="80"/>
        <v>2.1283553674160181</v>
      </c>
      <c r="BM238">
        <v>151</v>
      </c>
      <c r="BN238" s="29">
        <v>1.1000000000000001</v>
      </c>
      <c r="BO238">
        <v>3</v>
      </c>
      <c r="BP238" t="s">
        <v>197</v>
      </c>
      <c r="BQ238" t="s">
        <v>197</v>
      </c>
      <c r="BR238" t="s">
        <v>184</v>
      </c>
      <c r="BS238" t="s">
        <v>191</v>
      </c>
      <c r="BT238">
        <v>30</v>
      </c>
      <c r="BU238">
        <v>10</v>
      </c>
      <c r="BV238" t="s">
        <v>208</v>
      </c>
      <c r="BW238">
        <v>10</v>
      </c>
      <c r="BX238" t="s">
        <v>184</v>
      </c>
      <c r="BY238" t="s">
        <v>1097</v>
      </c>
      <c r="BZ238" t="s">
        <v>181</v>
      </c>
      <c r="CA238" t="s">
        <v>205</v>
      </c>
      <c r="CB238">
        <v>1</v>
      </c>
      <c r="CC238">
        <v>180</v>
      </c>
      <c r="CD238">
        <f t="shared" si="81"/>
        <v>965</v>
      </c>
      <c r="CE238">
        <f>SUM((IF(D238&lt;40.1,0,(IF(D238&gt;60,3,1)))),(IF(S238&lt;15.1,0,IF(15&lt;S238&lt;25.1,6,IF(25&lt;S238&lt;35.1,11,16)))),(IF(E238=1,0,5)),(IF(CQ238&lt;601,0,1)),(IF(AX238&lt;40.1,0,(IF(AX238&gt;60,2,1)))))</f>
        <v>21</v>
      </c>
      <c r="CF238">
        <f>(IF(AX238&gt;70,3,0))+(IF(10&lt;AX238&lt;20,-2,0))+(IF(BD238="Cerebrovascular",2,0))+(IF(BN238&gt;1.5,2,0))+(IF(CQ238&lt;360,-3,0))+(IF(D238&gt;70,4,0))+(IF(H238&gt;35,2,0))+(IF(E238=2,9,0))+(IF(E238=3,14,0))+(IF(T238="yes",2,0))+(IF(J238&lt;2,2,0))+(IF(U238="yes",3,0))+(IF(V238="hospital",3,0))+(IF(V238="ICU",6,0))+(IF(S238&gt;29,4,0))+(IF(W238="yes",9,0))+(IF(X238="yes",2,0))+(IF(AA238="yes",5,0))+(IF(AB238="yes",6,0))+(IF(Z238="yes",3,0))</f>
        <v>12</v>
      </c>
      <c r="CG238" s="29">
        <f>EXP((IF(39&lt;AX238&lt;50,0.154,0))+(IF(49&lt;AX238&lt;60,0.274,0))+(IF(59&lt;AX238&lt;70,0.424,0))+(IF(AX238&gt;69,0.501,0))+(IF(BD238="anoxia",0.079,0))+(IF(BD238="Cerebrovascular",0.145,0))+(IF(BD238="other",0.184,0))+(IF(BB238="African",0.176,0))+(IF(BB238="Other",0.126,0))+(IF(AY238="DCD",0.411,0))+(IF(AZ238="other",0.422,0))+(0.066*((170-BJ238)/10)+(IF(BE238="regional",0.105,0.244))+(0.01*(CQ238/60))))</f>
        <v>1.511093156086075</v>
      </c>
      <c r="CH238">
        <v>56</v>
      </c>
      <c r="CI238">
        <v>13</v>
      </c>
      <c r="CJ238" t="s">
        <v>197</v>
      </c>
      <c r="CK238" t="s">
        <v>197</v>
      </c>
      <c r="CL238" t="s">
        <v>197</v>
      </c>
      <c r="CM238" t="s">
        <v>197</v>
      </c>
      <c r="CN238">
        <v>30</v>
      </c>
      <c r="CO238" t="s">
        <v>196</v>
      </c>
      <c r="CP238">
        <v>20</v>
      </c>
      <c r="CQ238" s="28">
        <v>539</v>
      </c>
      <c r="CR238">
        <f t="shared" si="82"/>
        <v>30</v>
      </c>
      <c r="CS238">
        <f t="shared" si="83"/>
        <v>86</v>
      </c>
      <c r="CT238">
        <f t="shared" si="95"/>
        <v>569</v>
      </c>
      <c r="CU238">
        <v>1000</v>
      </c>
      <c r="CV238">
        <v>1500</v>
      </c>
      <c r="CW238">
        <v>4000</v>
      </c>
      <c r="CX238">
        <v>500</v>
      </c>
      <c r="CY238">
        <v>260</v>
      </c>
      <c r="CZ238" s="26">
        <v>3</v>
      </c>
      <c r="DA238" s="26">
        <v>7</v>
      </c>
      <c r="DB238" s="26">
        <v>73</v>
      </c>
      <c r="DC238" s="26">
        <v>63</v>
      </c>
      <c r="DD238" s="28">
        <f t="shared" si="84"/>
        <v>13.698630136986296</v>
      </c>
      <c r="DF238" t="str">
        <f t="shared" si="85"/>
        <v>no</v>
      </c>
      <c r="DG238" t="s">
        <v>181</v>
      </c>
      <c r="DH238" t="s">
        <v>197</v>
      </c>
      <c r="DI238" t="s">
        <v>197</v>
      </c>
      <c r="DJ238" t="s">
        <v>197</v>
      </c>
      <c r="DK238" t="s">
        <v>197</v>
      </c>
      <c r="DL238" t="s">
        <v>197</v>
      </c>
      <c r="DM238" t="s">
        <v>197</v>
      </c>
      <c r="DN238" t="s">
        <v>197</v>
      </c>
      <c r="DO238">
        <v>2150</v>
      </c>
      <c r="DP238" s="29">
        <f>((DO238/1000)*100)/F238</f>
        <v>2.5294117647058822</v>
      </c>
      <c r="DQ238">
        <v>8415</v>
      </c>
      <c r="DR238">
        <v>3338</v>
      </c>
      <c r="DS238">
        <v>2.4</v>
      </c>
      <c r="DT238">
        <v>1.1399999999999999</v>
      </c>
      <c r="DU238">
        <v>1.4</v>
      </c>
      <c r="DV238">
        <v>1.4</v>
      </c>
      <c r="DW238" t="str">
        <f t="shared" si="86"/>
        <v>yes</v>
      </c>
      <c r="DX238" t="str">
        <f t="shared" si="96"/>
        <v>moderate</v>
      </c>
      <c r="DY238" t="str">
        <f>IF(OR(DV238&gt;M238*2.9, DV238 &gt; 3.9, FD238="yes"), "3", IF(DV238&gt;M238*1.9, "2", IF(OR(DV238&gt;M238*1.4, DV238&gt;(M238+0.2)), "1", "no")))</f>
        <v>1</v>
      </c>
      <c r="DZ238" t="s">
        <v>184</v>
      </c>
      <c r="EA238" t="s">
        <v>263</v>
      </c>
      <c r="EB238" t="s">
        <v>184</v>
      </c>
      <c r="EC238">
        <v>1000</v>
      </c>
      <c r="ED238" t="s">
        <v>198</v>
      </c>
      <c r="EE238" s="26" t="s">
        <v>197</v>
      </c>
      <c r="EF238" s="26" t="s">
        <v>197</v>
      </c>
      <c r="EG238" s="26" t="s">
        <v>197</v>
      </c>
      <c r="EH238" s="26" t="s">
        <v>197</v>
      </c>
      <c r="EI238" s="26" t="s">
        <v>197</v>
      </c>
      <c r="EJ238" s="26" t="s">
        <v>197</v>
      </c>
      <c r="EK238" s="26" t="s">
        <v>197</v>
      </c>
      <c r="EL238" s="26" t="s">
        <v>197</v>
      </c>
      <c r="EM238" s="26" t="s">
        <v>197</v>
      </c>
      <c r="EN238" s="26" t="s">
        <v>197</v>
      </c>
      <c r="EO238" s="26" t="s">
        <v>197</v>
      </c>
      <c r="EP238" s="26" t="s">
        <v>197</v>
      </c>
      <c r="EQ238" s="26" t="s">
        <v>197</v>
      </c>
      <c r="ER238" s="26" t="s">
        <v>197</v>
      </c>
      <c r="ES238" s="30" t="e">
        <f t="shared" si="97"/>
        <v>#DIV/0!</v>
      </c>
      <c r="ET238" s="30" t="e">
        <f t="shared" si="87"/>
        <v>#DIV/0!</v>
      </c>
      <c r="EU238" s="30" t="e">
        <f t="shared" si="88"/>
        <v>#DIV/0!</v>
      </c>
      <c r="EV238" s="30" t="s">
        <v>181</v>
      </c>
      <c r="EW238" t="s">
        <v>197</v>
      </c>
      <c r="EX238" t="s">
        <v>197</v>
      </c>
      <c r="EY238" s="30" t="s">
        <v>197</v>
      </c>
      <c r="EZ238" s="30" t="s">
        <v>181</v>
      </c>
      <c r="FA238" s="30" t="s">
        <v>181</v>
      </c>
      <c r="FB238" s="34">
        <v>2</v>
      </c>
      <c r="FC238" s="30" t="s">
        <v>184</v>
      </c>
      <c r="FD238" s="30" t="s">
        <v>181</v>
      </c>
      <c r="FE238" t="s">
        <v>181</v>
      </c>
      <c r="FF238">
        <v>4</v>
      </c>
      <c r="FG238" t="s">
        <v>181</v>
      </c>
      <c r="FH238" s="30" t="s">
        <v>197</v>
      </c>
      <c r="FI238" s="30" t="s">
        <v>197</v>
      </c>
      <c r="FJ238" t="s">
        <v>181</v>
      </c>
      <c r="FK238" t="s">
        <v>181</v>
      </c>
      <c r="FL238" t="s">
        <v>181</v>
      </c>
      <c r="FM238" t="s">
        <v>181</v>
      </c>
      <c r="FN238" t="s">
        <v>181</v>
      </c>
      <c r="FO238" t="s">
        <v>181</v>
      </c>
      <c r="FP238" t="s">
        <v>181</v>
      </c>
      <c r="FQ238" t="s">
        <v>181</v>
      </c>
      <c r="FR238">
        <v>11</v>
      </c>
      <c r="FS238" t="s">
        <v>199</v>
      </c>
      <c r="FT238" s="38" t="s">
        <v>181</v>
      </c>
      <c r="FU238">
        <f t="shared" si="89"/>
        <v>0</v>
      </c>
      <c r="FV238">
        <f t="shared" si="90"/>
        <v>0</v>
      </c>
    </row>
    <row r="239" spans="1:178" ht="15.5" x14ac:dyDescent="0.35">
      <c r="A239" s="48">
        <v>3062</v>
      </c>
      <c r="B239" t="s">
        <v>200</v>
      </c>
      <c r="C239" t="s">
        <v>179</v>
      </c>
      <c r="D239" s="28">
        <v>54.727777777777774</v>
      </c>
      <c r="E239" s="28">
        <v>1</v>
      </c>
      <c r="F239">
        <v>82</v>
      </c>
      <c r="G239">
        <v>172</v>
      </c>
      <c r="H239" s="28">
        <f t="shared" si="76"/>
        <v>27.717685235262305</v>
      </c>
      <c r="I239" s="29">
        <f t="shared" si="77"/>
        <v>1.9520697653439467</v>
      </c>
      <c r="J239" s="30">
        <v>3.8</v>
      </c>
      <c r="K239">
        <v>142</v>
      </c>
      <c r="L239" t="s">
        <v>180</v>
      </c>
      <c r="M239" s="29">
        <v>0.54</v>
      </c>
      <c r="N239" s="30">
        <v>3.1</v>
      </c>
      <c r="O239" s="29">
        <v>1.33</v>
      </c>
      <c r="P239">
        <f t="shared" si="78"/>
        <v>1</v>
      </c>
      <c r="Q239">
        <f t="shared" si="78"/>
        <v>3.1</v>
      </c>
      <c r="R239">
        <f t="shared" si="78"/>
        <v>1.33</v>
      </c>
      <c r="S239" s="31">
        <f t="shared" si="94"/>
        <v>14</v>
      </c>
      <c r="T239" t="s">
        <v>181</v>
      </c>
      <c r="U239" t="s">
        <v>181</v>
      </c>
      <c r="V239" t="s">
        <v>182</v>
      </c>
      <c r="W239" t="s">
        <v>181</v>
      </c>
      <c r="X239" t="s">
        <v>184</v>
      </c>
      <c r="Y239" t="s">
        <v>183</v>
      </c>
      <c r="Z239" t="s">
        <v>181</v>
      </c>
      <c r="AA239" t="s">
        <v>181</v>
      </c>
      <c r="AB239" t="s">
        <v>181</v>
      </c>
      <c r="AC239">
        <v>0</v>
      </c>
      <c r="AD239" s="27">
        <v>43244</v>
      </c>
      <c r="AE239">
        <v>156</v>
      </c>
      <c r="AG239">
        <v>0</v>
      </c>
      <c r="AH239" s="27">
        <v>43244</v>
      </c>
      <c r="AI239" s="33">
        <v>156</v>
      </c>
      <c r="AK239" t="s">
        <v>253</v>
      </c>
      <c r="AL239" t="s">
        <v>184</v>
      </c>
      <c r="AM239" t="s">
        <v>181</v>
      </c>
      <c r="AN239" t="s">
        <v>181</v>
      </c>
      <c r="AO239" t="s">
        <v>181</v>
      </c>
      <c r="AP239" t="s">
        <v>184</v>
      </c>
      <c r="AQ239" t="s">
        <v>181</v>
      </c>
      <c r="AR239" t="s">
        <v>181</v>
      </c>
      <c r="AS239" t="s">
        <v>181</v>
      </c>
      <c r="AT239" t="s">
        <v>181</v>
      </c>
      <c r="AU239" t="s">
        <v>181</v>
      </c>
      <c r="AV239" t="s">
        <v>181</v>
      </c>
      <c r="AW239" s="27">
        <v>17514</v>
      </c>
      <c r="AX239" s="28">
        <v>70.016666666666666</v>
      </c>
      <c r="AY239" s="28" t="s">
        <v>185</v>
      </c>
      <c r="AZ239" s="28" t="s">
        <v>186</v>
      </c>
      <c r="BA239" s="28" t="s">
        <v>178</v>
      </c>
      <c r="BB239" s="28" t="s">
        <v>187</v>
      </c>
      <c r="BC239" s="28" t="s">
        <v>179</v>
      </c>
      <c r="BD239" s="28" t="s">
        <v>188</v>
      </c>
      <c r="BE239" s="28" t="s">
        <v>189</v>
      </c>
      <c r="BF239" t="s">
        <v>190</v>
      </c>
      <c r="BG239" s="28" t="s">
        <v>181</v>
      </c>
      <c r="BH239" s="28" t="s">
        <v>180</v>
      </c>
      <c r="BI239">
        <v>85</v>
      </c>
      <c r="BJ239">
        <v>165</v>
      </c>
      <c r="BK239" s="28">
        <f t="shared" si="79"/>
        <v>31.221303948576676</v>
      </c>
      <c r="BL239" s="29">
        <f t="shared" si="80"/>
        <v>1.9232920066373365</v>
      </c>
      <c r="BM239">
        <v>156</v>
      </c>
      <c r="BN239" s="29">
        <v>0.8</v>
      </c>
      <c r="BO239">
        <v>2</v>
      </c>
      <c r="BP239" t="s">
        <v>197</v>
      </c>
      <c r="BQ239" t="s">
        <v>197</v>
      </c>
      <c r="BR239" t="s">
        <v>181</v>
      </c>
      <c r="BS239" t="s">
        <v>181</v>
      </c>
      <c r="BT239">
        <v>5</v>
      </c>
      <c r="BU239">
        <v>15</v>
      </c>
      <c r="BV239" t="s">
        <v>192</v>
      </c>
      <c r="BW239">
        <v>5</v>
      </c>
      <c r="BX239">
        <v>0</v>
      </c>
      <c r="BY239" t="s">
        <v>1098</v>
      </c>
      <c r="BZ239" t="s">
        <v>1099</v>
      </c>
      <c r="CA239" t="s">
        <v>1100</v>
      </c>
      <c r="CB239">
        <v>1</v>
      </c>
      <c r="CC239">
        <v>211</v>
      </c>
      <c r="CD239">
        <f t="shared" si="81"/>
        <v>980</v>
      </c>
      <c r="CE239">
        <f>SUM((IF(D239&lt;40.1,0,(IF(D239&gt;60,3,1)))),(IF(S239&lt;15.1,0,IF(15&lt;S239&lt;25.1,6,IF(25&lt;S239&lt;35.1,11,16)))),(IF(E239=1,0,5)),(IF(CQ239&lt;601,0,1)),(IF(AX239&lt;40.1,0,(IF(AX239&gt;60,2,1)))))</f>
        <v>3</v>
      </c>
      <c r="CF239">
        <f>(IF(AX239&gt;70,3,0))+(IF(10&lt;AX239&lt;20,-2,0))+(IF(BD239="Cerebrovascular",2,0))+(IF(BN239&gt;1.5,2,0))+(IF(CQ239&lt;360,-3,0))+(IF(D239&gt;70,4,0))+(IF(H239&gt;35,2,0))+(IF(E239=2,9,0))+(IF(E239=3,14,0))+(IF(T239="yes",2,0))+(IF(J239&lt;2,2,0))+(IF(U239="yes",3,0))+(IF(V239="hospital",3,0))+(IF(V239="ICU",6,0))+(IF(S239&gt;29,4,0))+(IF(W239="yes",9,0))+(IF(X239="yes",2,0))+(IF(AA239="yes",5,0))+(IF(AB239="yes",6,0))+(IF(Z239="yes",3,0))</f>
        <v>7</v>
      </c>
      <c r="CG239" s="29">
        <f>EXP((IF(39&lt;AX239&lt;50,0.154,0))+(IF(49&lt;AX239&lt;60,0.274,0))+(IF(59&lt;AX239&lt;70,0.424,0))+(IF(AX239&gt;69,0.501,0))+(IF(BD239="anoxia",0.079,0))+(IF(BD239="Cerebrovascular",0.145,0))+(IF(BD239="other",0.184,0))+(IF(BB239="African",0.176,0))+(IF(BB239="Other",0.126,0))+(IF(AY239="DCD",0.411,0))+(IF(AZ239="other",0.422,0))+(0.066*((170-BJ239)/10)+(IF(BE239="regional",0.105,0.244))+(0.01*(CQ239/60))))</f>
        <v>2.3817448119077</v>
      </c>
      <c r="CH239">
        <v>59</v>
      </c>
      <c r="CI239" t="s">
        <v>197</v>
      </c>
      <c r="CJ239" t="s">
        <v>197</v>
      </c>
      <c r="CK239" t="s">
        <v>197</v>
      </c>
      <c r="CL239" t="s">
        <v>197</v>
      </c>
      <c r="CM239" t="s">
        <v>197</v>
      </c>
      <c r="CN239">
        <v>28</v>
      </c>
      <c r="CO239" t="s">
        <v>196</v>
      </c>
      <c r="CP239">
        <v>31</v>
      </c>
      <c r="CQ239" s="28">
        <v>503</v>
      </c>
      <c r="CR239">
        <f t="shared" si="82"/>
        <v>28</v>
      </c>
      <c r="CS239">
        <f t="shared" si="83"/>
        <v>87</v>
      </c>
      <c r="CT239">
        <f t="shared" si="95"/>
        <v>531</v>
      </c>
      <c r="CU239">
        <v>750</v>
      </c>
      <c r="CV239">
        <v>4000</v>
      </c>
      <c r="CW239">
        <v>6000</v>
      </c>
      <c r="CX239">
        <v>1000</v>
      </c>
      <c r="CY239">
        <v>371</v>
      </c>
      <c r="CZ239" s="26">
        <v>1.8</v>
      </c>
      <c r="DA239" s="26">
        <v>12</v>
      </c>
      <c r="DB239" s="26">
        <v>80</v>
      </c>
      <c r="DC239" s="26">
        <v>93</v>
      </c>
      <c r="DD239" s="28">
        <f t="shared" si="84"/>
        <v>-16.25</v>
      </c>
      <c r="DF239" t="str">
        <f t="shared" si="85"/>
        <v>no</v>
      </c>
      <c r="DG239" t="s">
        <v>181</v>
      </c>
      <c r="DH239" t="s">
        <v>197</v>
      </c>
      <c r="DI239" t="s">
        <v>197</v>
      </c>
      <c r="DJ239" t="s">
        <v>197</v>
      </c>
      <c r="DK239" t="s">
        <v>197</v>
      </c>
      <c r="DL239" t="s">
        <v>197</v>
      </c>
      <c r="DM239" t="s">
        <v>197</v>
      </c>
      <c r="DN239" t="s">
        <v>197</v>
      </c>
      <c r="DO239">
        <v>1580</v>
      </c>
      <c r="DP239" s="29">
        <f>((DO239/1000)*100)/F239</f>
        <v>1.9268292682926829</v>
      </c>
      <c r="DQ239">
        <v>698</v>
      </c>
      <c r="DR239">
        <v>336</v>
      </c>
      <c r="DS239">
        <v>2.6</v>
      </c>
      <c r="DT239">
        <v>1.21</v>
      </c>
      <c r="DU239">
        <v>0.9</v>
      </c>
      <c r="DV239">
        <v>0.9</v>
      </c>
      <c r="DW239" t="str">
        <f t="shared" si="86"/>
        <v>no</v>
      </c>
      <c r="DX239" t="str">
        <f t="shared" si="96"/>
        <v>no</v>
      </c>
      <c r="DY239" t="str">
        <f>IF(OR(DV239&gt;M239*2.9, DV239 &gt; 3.9, FD239="yes"), "3", IF(DV239&gt;M239*1.9, "2", IF(OR(DV239&gt;M239*1.4, DV239&gt;(M239+0.2)), "1", "no")))</f>
        <v>1</v>
      </c>
      <c r="DZ239" t="s">
        <v>184</v>
      </c>
      <c r="EA239" t="s">
        <v>263</v>
      </c>
      <c r="EB239" t="s">
        <v>184</v>
      </c>
      <c r="EC239">
        <v>1000</v>
      </c>
      <c r="ED239" t="s">
        <v>198</v>
      </c>
      <c r="EE239" s="26" t="s">
        <v>197</v>
      </c>
      <c r="EF239" s="26" t="s">
        <v>197</v>
      </c>
      <c r="EG239" s="26" t="s">
        <v>197</v>
      </c>
      <c r="EH239" s="26" t="s">
        <v>197</v>
      </c>
      <c r="EI239" s="26" t="s">
        <v>197</v>
      </c>
      <c r="EJ239" s="26" t="s">
        <v>197</v>
      </c>
      <c r="EK239" s="26" t="s">
        <v>197</v>
      </c>
      <c r="EL239" s="26" t="s">
        <v>197</v>
      </c>
      <c r="EM239" s="26" t="s">
        <v>197</v>
      </c>
      <c r="EN239" s="26" t="s">
        <v>197</v>
      </c>
      <c r="EO239" s="26" t="s">
        <v>197</v>
      </c>
      <c r="EP239" s="26" t="s">
        <v>197</v>
      </c>
      <c r="EQ239" s="26" t="s">
        <v>197</v>
      </c>
      <c r="ER239" s="26" t="s">
        <v>197</v>
      </c>
      <c r="ES239" s="30" t="e">
        <f t="shared" si="97"/>
        <v>#DIV/0!</v>
      </c>
      <c r="ET239" s="30" t="e">
        <f t="shared" si="87"/>
        <v>#DIV/0!</v>
      </c>
      <c r="EU239" s="30" t="e">
        <f t="shared" si="88"/>
        <v>#DIV/0!</v>
      </c>
      <c r="EV239" s="30" t="s">
        <v>181</v>
      </c>
      <c r="EW239" t="s">
        <v>197</v>
      </c>
      <c r="EX239" t="s">
        <v>197</v>
      </c>
      <c r="EY239" s="30" t="s">
        <v>197</v>
      </c>
      <c r="EZ239" s="30" t="s">
        <v>181</v>
      </c>
      <c r="FA239" s="30" t="s">
        <v>181</v>
      </c>
      <c r="FB239" s="34">
        <v>1</v>
      </c>
      <c r="FC239" s="30" t="s">
        <v>184</v>
      </c>
      <c r="FD239" s="30" t="s">
        <v>181</v>
      </c>
      <c r="FE239" t="s">
        <v>181</v>
      </c>
      <c r="FF239">
        <v>2</v>
      </c>
      <c r="FG239" t="s">
        <v>181</v>
      </c>
      <c r="FH239" s="30" t="s">
        <v>197</v>
      </c>
      <c r="FI239" s="30" t="s">
        <v>197</v>
      </c>
      <c r="FJ239" t="s">
        <v>181</v>
      </c>
      <c r="FK239" t="s">
        <v>181</v>
      </c>
      <c r="FL239" t="s">
        <v>181</v>
      </c>
      <c r="FM239" t="s">
        <v>181</v>
      </c>
      <c r="FN239" t="s">
        <v>181</v>
      </c>
      <c r="FO239" t="s">
        <v>181</v>
      </c>
      <c r="FP239" t="s">
        <v>181</v>
      </c>
      <c r="FQ239" t="s">
        <v>181</v>
      </c>
      <c r="FR239">
        <v>8</v>
      </c>
      <c r="FS239" t="s">
        <v>199</v>
      </c>
      <c r="FT239" t="s">
        <v>181</v>
      </c>
      <c r="FU239">
        <f t="shared" si="89"/>
        <v>0</v>
      </c>
      <c r="FV239">
        <f t="shared" si="90"/>
        <v>0</v>
      </c>
    </row>
    <row r="240" spans="1:178" ht="15.5" x14ac:dyDescent="0.35">
      <c r="A240" s="48">
        <v>3063</v>
      </c>
      <c r="B240" t="s">
        <v>200</v>
      </c>
      <c r="C240" t="s">
        <v>201</v>
      </c>
      <c r="D240" s="28">
        <v>54.730555555555554</v>
      </c>
      <c r="E240" s="28">
        <v>1</v>
      </c>
      <c r="F240">
        <v>58</v>
      </c>
      <c r="G240">
        <v>163</v>
      </c>
      <c r="H240" s="28">
        <f t="shared" si="76"/>
        <v>21.829952199932251</v>
      </c>
      <c r="I240" s="29">
        <f t="shared" si="77"/>
        <v>1.6205380554349702</v>
      </c>
      <c r="J240" s="30">
        <v>3.1</v>
      </c>
      <c r="K240">
        <v>142</v>
      </c>
      <c r="L240" t="s">
        <v>180</v>
      </c>
      <c r="M240" s="29">
        <v>0.6</v>
      </c>
      <c r="N240" s="30">
        <v>1.8</v>
      </c>
      <c r="O240" s="29">
        <v>1.43</v>
      </c>
      <c r="P240">
        <f t="shared" si="78"/>
        <v>1</v>
      </c>
      <c r="Q240">
        <f t="shared" si="78"/>
        <v>1.8</v>
      </c>
      <c r="R240">
        <f t="shared" si="78"/>
        <v>1.43</v>
      </c>
      <c r="S240" s="31">
        <f t="shared" si="94"/>
        <v>13</v>
      </c>
      <c r="T240" t="s">
        <v>181</v>
      </c>
      <c r="U240" t="s">
        <v>181</v>
      </c>
      <c r="V240" t="s">
        <v>182</v>
      </c>
      <c r="W240" t="s">
        <v>181</v>
      </c>
      <c r="X240" t="s">
        <v>184</v>
      </c>
      <c r="Y240" t="s">
        <v>183</v>
      </c>
      <c r="Z240" t="s">
        <v>184</v>
      </c>
      <c r="AA240" t="s">
        <v>181</v>
      </c>
      <c r="AB240" t="s">
        <v>181</v>
      </c>
      <c r="AC240">
        <v>0</v>
      </c>
      <c r="AD240" s="27">
        <v>43242</v>
      </c>
      <c r="AE240">
        <v>153</v>
      </c>
      <c r="AG240">
        <v>0</v>
      </c>
      <c r="AH240" s="27">
        <v>43242</v>
      </c>
      <c r="AI240" s="33">
        <v>153</v>
      </c>
      <c r="AK240" t="s">
        <v>1101</v>
      </c>
      <c r="AL240" t="s">
        <v>184</v>
      </c>
      <c r="AM240" t="s">
        <v>184</v>
      </c>
      <c r="AN240" t="s">
        <v>181</v>
      </c>
      <c r="AO240" t="s">
        <v>181</v>
      </c>
      <c r="AP240" t="s">
        <v>184</v>
      </c>
      <c r="AQ240" t="s">
        <v>181</v>
      </c>
      <c r="AR240" t="s">
        <v>181</v>
      </c>
      <c r="AS240" t="s">
        <v>181</v>
      </c>
      <c r="AT240" t="s">
        <v>181</v>
      </c>
      <c r="AU240" t="s">
        <v>181</v>
      </c>
      <c r="AV240" t="s">
        <v>181</v>
      </c>
      <c r="AW240" s="27">
        <v>14263</v>
      </c>
      <c r="AX240" s="28">
        <v>78.922222222222217</v>
      </c>
      <c r="AY240" s="28" t="s">
        <v>185</v>
      </c>
      <c r="AZ240" s="28" t="s">
        <v>186</v>
      </c>
      <c r="BA240" s="28" t="s">
        <v>200</v>
      </c>
      <c r="BB240" s="28" t="s">
        <v>187</v>
      </c>
      <c r="BC240" s="28" t="s">
        <v>201</v>
      </c>
      <c r="BD240" s="28" t="s">
        <v>220</v>
      </c>
      <c r="BE240" s="28" t="s">
        <v>189</v>
      </c>
      <c r="BF240" t="s">
        <v>190</v>
      </c>
      <c r="BG240" s="28" t="s">
        <v>181</v>
      </c>
      <c r="BH240" s="28" t="s">
        <v>180</v>
      </c>
      <c r="BI240">
        <v>100</v>
      </c>
      <c r="BJ240">
        <v>175</v>
      </c>
      <c r="BK240" s="28">
        <f t="shared" si="79"/>
        <v>32.653061224489797</v>
      </c>
      <c r="BL240" s="29">
        <f t="shared" si="80"/>
        <v>2.1506458925365255</v>
      </c>
      <c r="BM240">
        <v>156</v>
      </c>
      <c r="BN240" s="29">
        <v>0.9</v>
      </c>
      <c r="BO240">
        <v>3</v>
      </c>
      <c r="BP240" t="s">
        <v>181</v>
      </c>
      <c r="BQ240">
        <v>0</v>
      </c>
      <c r="BR240" t="s">
        <v>184</v>
      </c>
      <c r="BS240" t="s">
        <v>191</v>
      </c>
      <c r="BT240">
        <v>20</v>
      </c>
      <c r="BU240">
        <v>30</v>
      </c>
      <c r="BV240" t="s">
        <v>208</v>
      </c>
      <c r="BW240">
        <v>15</v>
      </c>
      <c r="BX240">
        <v>0</v>
      </c>
      <c r="BY240" s="27" t="s">
        <v>197</v>
      </c>
      <c r="BZ240" t="s">
        <v>181</v>
      </c>
      <c r="CA240" t="s">
        <v>1102</v>
      </c>
      <c r="CB240">
        <v>0</v>
      </c>
      <c r="CC240">
        <v>0</v>
      </c>
      <c r="CD240">
        <f t="shared" si="81"/>
        <v>1026</v>
      </c>
      <c r="CE240">
        <f>SUM((IF(D240&lt;40.1,0,(IF(D240&gt;60,3,1)))),(IF(S240&lt;15.1,0,IF(15&lt;S240&lt;25.1,6,IF(25&lt;S240&lt;35.1,11,16)))),(IF(E240=1,0,5)),(IF(CQ240&lt;601,0,1)),(IF(AX240&lt;40.1,0,(IF(AX240&gt;60,2,1)))))</f>
        <v>3</v>
      </c>
      <c r="CF240">
        <f>(IF(AX240&gt;70,3,0))+(IF(10&lt;AX240&lt;20,-2,0))+(IF(BD240="Cerebrovascular",2,0))+(IF(BN240&gt;1.5,2,0))+(IF(CQ240&lt;360,-3,0))+(IF(D240&gt;70,4,0))+(IF(H240&gt;35,2,0))+(IF(E240=2,9,0))+(IF(E240=3,14,0))+(IF(T240="yes",2,0))+(IF(J240&lt;2,2,0))+(IF(U240="yes",3,0))+(IF(V240="hospital",3,0))+(IF(V240="ICU",6,0))+(IF(S240&gt;29,4,0))+(IF(W240="yes",9,0))+(IF(X240="yes",2,0))+(IF(AA240="yes",5,0))+(IF(AB240="yes",6,0))+(IF(Z240="yes",3,0))</f>
        <v>5</v>
      </c>
      <c r="CG240" s="29">
        <f>EXP((IF(39&lt;AX240&lt;50,0.154,0))+(IF(49&lt;AX240&lt;60,0.274,0))+(IF(59&lt;AX240&lt;70,0.424,0))+(IF(AX240&gt;69,0.501,0))+(IF(BD240="anoxia",0.079,0))+(IF(BD240="Cerebrovascular",0.145,0))+(IF(BD240="other",0.184,0))+(IF(BB240="African",0.176,0))+(IF(BB240="Other",0.126,0))+(IF(AY240="DCD",0.411,0))+(IF(AZ240="other",0.422,0))+(0.066*((170-BJ240)/10)+(IF(BE240="regional",0.105,0.244))+(0.01*(CQ240/60))))</f>
        <v>1.8518157915415603</v>
      </c>
      <c r="CH240">
        <v>39</v>
      </c>
      <c r="CI240">
        <v>10</v>
      </c>
      <c r="CJ240" t="s">
        <v>197</v>
      </c>
      <c r="CK240" t="s">
        <v>197</v>
      </c>
      <c r="CL240" t="s">
        <v>197</v>
      </c>
      <c r="CM240" t="s">
        <v>197</v>
      </c>
      <c r="CN240">
        <v>21</v>
      </c>
      <c r="CO240" t="s">
        <v>196</v>
      </c>
      <c r="CP240">
        <v>25</v>
      </c>
      <c r="CQ240" s="28">
        <v>259</v>
      </c>
      <c r="CR240">
        <f t="shared" si="82"/>
        <v>21</v>
      </c>
      <c r="CS240">
        <f t="shared" si="83"/>
        <v>60</v>
      </c>
      <c r="CT240">
        <f t="shared" si="95"/>
        <v>280</v>
      </c>
      <c r="CU240">
        <v>1000</v>
      </c>
      <c r="CV240">
        <v>500</v>
      </c>
      <c r="CW240">
        <v>2000</v>
      </c>
      <c r="CX240">
        <v>2250</v>
      </c>
      <c r="CY240">
        <v>280</v>
      </c>
      <c r="CZ240" s="26">
        <v>4.0999999999999996</v>
      </c>
      <c r="DA240" s="26">
        <v>12</v>
      </c>
      <c r="DB240" s="26">
        <v>77</v>
      </c>
      <c r="DC240" s="26">
        <v>75</v>
      </c>
      <c r="DD240" s="28">
        <f t="shared" si="84"/>
        <v>2.5974025974025921</v>
      </c>
      <c r="DF240" t="str">
        <f t="shared" si="85"/>
        <v>no</v>
      </c>
      <c r="DG240" t="s">
        <v>181</v>
      </c>
      <c r="DH240" t="s">
        <v>197</v>
      </c>
      <c r="DI240" t="s">
        <v>197</v>
      </c>
      <c r="DJ240" t="s">
        <v>197</v>
      </c>
      <c r="DK240" t="s">
        <v>197</v>
      </c>
      <c r="DL240" t="s">
        <v>197</v>
      </c>
      <c r="DM240" t="s">
        <v>197</v>
      </c>
      <c r="DN240" t="s">
        <v>197</v>
      </c>
      <c r="DO240">
        <v>1880</v>
      </c>
      <c r="DP240" s="29">
        <f>((DO240/1000)*100)/F240</f>
        <v>3.2413793103448274</v>
      </c>
      <c r="DQ240">
        <v>1991</v>
      </c>
      <c r="DR240">
        <v>614</v>
      </c>
      <c r="DS240">
        <v>0.6</v>
      </c>
      <c r="DT240">
        <v>1.1399999999999999</v>
      </c>
      <c r="DU240">
        <v>0.64</v>
      </c>
      <c r="DV240">
        <v>0.67</v>
      </c>
      <c r="DW240" t="str">
        <f t="shared" si="86"/>
        <v>no</v>
      </c>
      <c r="DX240" t="str">
        <f t="shared" si="96"/>
        <v>no</v>
      </c>
      <c r="DY240" t="str">
        <f>IF(OR(DV240&gt;M240*2.9, DV240 &gt; 3.9, FD240="yes"), "3", IF(DV240&gt;M240*1.9, "2", IF(OR(DV240&gt;M240*1.4, DV240&gt;(M240+0.2)), "1", "no")))</f>
        <v>no</v>
      </c>
      <c r="DZ240" t="s">
        <v>184</v>
      </c>
      <c r="EA240" t="s">
        <v>263</v>
      </c>
      <c r="EB240" t="s">
        <v>184</v>
      </c>
      <c r="EC240">
        <v>1000</v>
      </c>
      <c r="ED240" t="s">
        <v>198</v>
      </c>
      <c r="EE240" s="26" t="s">
        <v>197</v>
      </c>
      <c r="EF240" s="26" t="s">
        <v>197</v>
      </c>
      <c r="EG240" s="26" t="s">
        <v>197</v>
      </c>
      <c r="EH240" s="26" t="s">
        <v>197</v>
      </c>
      <c r="EI240" s="26" t="s">
        <v>197</v>
      </c>
      <c r="EJ240" s="26" t="s">
        <v>197</v>
      </c>
      <c r="EK240" s="26" t="s">
        <v>197</v>
      </c>
      <c r="EL240" s="26" t="s">
        <v>197</v>
      </c>
      <c r="EM240" s="26" t="s">
        <v>197</v>
      </c>
      <c r="EN240" s="26" t="s">
        <v>197</v>
      </c>
      <c r="EO240" s="26" t="s">
        <v>197</v>
      </c>
      <c r="EP240" s="26" t="s">
        <v>197</v>
      </c>
      <c r="EQ240" s="26" t="s">
        <v>197</v>
      </c>
      <c r="ER240" s="26" t="s">
        <v>197</v>
      </c>
      <c r="ES240" s="30" t="e">
        <f t="shared" si="97"/>
        <v>#DIV/0!</v>
      </c>
      <c r="ET240" s="30" t="e">
        <f t="shared" si="87"/>
        <v>#DIV/0!</v>
      </c>
      <c r="EU240" s="30" t="e">
        <f t="shared" si="88"/>
        <v>#DIV/0!</v>
      </c>
      <c r="EV240" s="30" t="s">
        <v>181</v>
      </c>
      <c r="EW240" t="s">
        <v>197</v>
      </c>
      <c r="EX240" t="s">
        <v>197</v>
      </c>
      <c r="EY240" s="30" t="s">
        <v>197</v>
      </c>
      <c r="EZ240" s="30" t="s">
        <v>181</v>
      </c>
      <c r="FA240" s="30" t="s">
        <v>181</v>
      </c>
      <c r="FB240" s="34">
        <v>1</v>
      </c>
      <c r="FC240" s="30" t="s">
        <v>181</v>
      </c>
      <c r="FD240" s="30" t="s">
        <v>181</v>
      </c>
      <c r="FE240" t="s">
        <v>181</v>
      </c>
      <c r="FF240">
        <v>2</v>
      </c>
      <c r="FG240" t="s">
        <v>181</v>
      </c>
      <c r="FH240" s="30" t="s">
        <v>197</v>
      </c>
      <c r="FI240" s="30" t="s">
        <v>197</v>
      </c>
      <c r="FJ240" t="s">
        <v>181</v>
      </c>
      <c r="FK240" t="s">
        <v>181</v>
      </c>
      <c r="FL240" t="s">
        <v>181</v>
      </c>
      <c r="FM240" t="s">
        <v>181</v>
      </c>
      <c r="FN240" t="s">
        <v>181</v>
      </c>
      <c r="FO240" t="s">
        <v>181</v>
      </c>
      <c r="FP240" t="s">
        <v>181</v>
      </c>
      <c r="FQ240" t="s">
        <v>181</v>
      </c>
      <c r="FR240">
        <v>6</v>
      </c>
      <c r="FS240" t="s">
        <v>199</v>
      </c>
      <c r="FT240" t="s">
        <v>181</v>
      </c>
      <c r="FU240">
        <f t="shared" si="89"/>
        <v>0</v>
      </c>
      <c r="FV240">
        <f t="shared" si="90"/>
        <v>0</v>
      </c>
    </row>
    <row r="241" spans="1:179" ht="15.5" x14ac:dyDescent="0.35">
      <c r="A241" s="48">
        <v>3064</v>
      </c>
      <c r="B241" t="s">
        <v>200</v>
      </c>
      <c r="C241" t="s">
        <v>201</v>
      </c>
      <c r="D241" s="28">
        <v>58.669444444444444</v>
      </c>
      <c r="E241" s="28">
        <v>1</v>
      </c>
      <c r="F241">
        <v>70</v>
      </c>
      <c r="G241">
        <v>175</v>
      </c>
      <c r="H241" s="28">
        <f t="shared" si="76"/>
        <v>22.857142857142858</v>
      </c>
      <c r="I241" s="29">
        <f t="shared" si="77"/>
        <v>1.8481430181213474</v>
      </c>
      <c r="J241" s="30">
        <v>3.1</v>
      </c>
      <c r="K241">
        <v>136</v>
      </c>
      <c r="L241" t="s">
        <v>180</v>
      </c>
      <c r="M241" s="29">
        <v>0.72</v>
      </c>
      <c r="N241" s="30">
        <v>1.7</v>
      </c>
      <c r="O241" s="29">
        <v>1.54</v>
      </c>
      <c r="P241">
        <f t="shared" si="78"/>
        <v>1</v>
      </c>
      <c r="Q241">
        <f t="shared" si="78"/>
        <v>1.7</v>
      </c>
      <c r="R241">
        <f t="shared" si="78"/>
        <v>1.54</v>
      </c>
      <c r="S241" s="31">
        <f t="shared" si="94"/>
        <v>13</v>
      </c>
      <c r="T241" t="s">
        <v>181</v>
      </c>
      <c r="U241" t="s">
        <v>181</v>
      </c>
      <c r="V241" t="s">
        <v>182</v>
      </c>
      <c r="W241" t="s">
        <v>181</v>
      </c>
      <c r="X241" t="s">
        <v>181</v>
      </c>
      <c r="Y241" t="s">
        <v>183</v>
      </c>
      <c r="Z241" t="s">
        <v>181</v>
      </c>
      <c r="AA241" t="s">
        <v>181</v>
      </c>
      <c r="AB241" t="s">
        <v>181</v>
      </c>
      <c r="AC241">
        <v>0</v>
      </c>
      <c r="AD241" s="27">
        <v>43250</v>
      </c>
      <c r="AE241">
        <v>160</v>
      </c>
      <c r="AG241">
        <v>0</v>
      </c>
      <c r="AH241" s="27">
        <v>43250</v>
      </c>
      <c r="AI241" s="33">
        <v>160</v>
      </c>
      <c r="AK241" t="s">
        <v>1103</v>
      </c>
      <c r="AL241" t="s">
        <v>181</v>
      </c>
      <c r="AM241" t="s">
        <v>184</v>
      </c>
      <c r="AN241" t="s">
        <v>181</v>
      </c>
      <c r="AO241" t="s">
        <v>181</v>
      </c>
      <c r="AP241" t="s">
        <v>184</v>
      </c>
      <c r="AQ241" t="s">
        <v>181</v>
      </c>
      <c r="AR241" t="s">
        <v>181</v>
      </c>
      <c r="AS241" t="s">
        <v>181</v>
      </c>
      <c r="AT241" t="s">
        <v>181</v>
      </c>
      <c r="AU241" t="s">
        <v>181</v>
      </c>
      <c r="AV241" t="s">
        <v>181</v>
      </c>
      <c r="AW241" s="27">
        <v>15678</v>
      </c>
      <c r="AX241" s="28">
        <v>75.05</v>
      </c>
      <c r="AY241" s="28" t="s">
        <v>185</v>
      </c>
      <c r="AZ241" s="28" t="s">
        <v>186</v>
      </c>
      <c r="BA241" s="28" t="s">
        <v>178</v>
      </c>
      <c r="BB241" s="28" t="s">
        <v>187</v>
      </c>
      <c r="BC241" s="28" t="s">
        <v>201</v>
      </c>
      <c r="BD241" s="28" t="s">
        <v>220</v>
      </c>
      <c r="BE241" s="28" t="s">
        <v>202</v>
      </c>
      <c r="BF241" s="28" t="s">
        <v>180</v>
      </c>
      <c r="BG241" s="28" t="s">
        <v>181</v>
      </c>
      <c r="BH241" s="28" t="s">
        <v>180</v>
      </c>
      <c r="BI241">
        <v>70</v>
      </c>
      <c r="BJ241">
        <v>165</v>
      </c>
      <c r="BK241" s="28">
        <f t="shared" si="79"/>
        <v>25.711662075298438</v>
      </c>
      <c r="BL241" s="29">
        <f t="shared" si="80"/>
        <v>1.7709604002911536</v>
      </c>
      <c r="BM241">
        <v>157</v>
      </c>
      <c r="BN241" s="29">
        <v>0.73</v>
      </c>
      <c r="BO241">
        <v>3</v>
      </c>
      <c r="BP241" t="s">
        <v>181</v>
      </c>
      <c r="BQ241">
        <v>0</v>
      </c>
      <c r="BR241" t="s">
        <v>181</v>
      </c>
      <c r="BS241" t="s">
        <v>181</v>
      </c>
      <c r="BT241">
        <v>0</v>
      </c>
      <c r="BU241">
        <v>0</v>
      </c>
      <c r="BV241" t="s">
        <v>192</v>
      </c>
      <c r="BW241">
        <v>5</v>
      </c>
      <c r="BX241">
        <v>0</v>
      </c>
      <c r="BY241" t="s">
        <v>1104</v>
      </c>
      <c r="BZ241" t="s">
        <v>856</v>
      </c>
      <c r="CA241" t="s">
        <v>1105</v>
      </c>
      <c r="CB241">
        <v>0</v>
      </c>
      <c r="CC241">
        <v>0</v>
      </c>
      <c r="CD241">
        <f t="shared" si="81"/>
        <v>976</v>
      </c>
      <c r="CE241">
        <f>SUM((IF(D241&lt;40.1,0,(IF(D241&gt;60,3,1)))),(IF(S241&lt;15.1,0,IF(15&lt;S241&lt;25.1,6,IF(25&lt;S241&lt;35.1,11,16)))),(IF(E241=1,0,5)),(IF(CQ241&lt;601,0,1)),(IF(AX241&lt;40.1,0,(IF(AX241&gt;60,2,1)))))</f>
        <v>3</v>
      </c>
      <c r="CF241">
        <f>(IF(AX241&gt;70,3,0))+(IF(10&lt;AX241&lt;20,-2,0))+(IF(BD241="Cerebrovascular",2,0))+(IF(BN241&gt;1.5,2,0))+(IF(CQ241&lt;360,-3,0))+(IF(D241&gt;70,4,0))+(IF(H241&gt;35,2,0))+(IF(E241=2,9,0))+(IF(E241=3,14,0))+(IF(T241="yes",2,0))+(IF(J241&lt;2,2,0))+(IF(U241="yes",3,0))+(IF(V241="hospital",3,0))+(IF(V241="ICU",6,0))+(IF(S241&gt;29,4,0))+(IF(W241="yes",9,0))+(IF(X241="yes",2,0))+(IF(AA241="yes",5,0))+(IF(AB241="yes",6,0))+(IF(Z241="yes",3,0))</f>
        <v>3</v>
      </c>
      <c r="CG241" s="29">
        <f>EXP((IF(39&lt;AX241&lt;50,0.154,0))+(IF(49&lt;AX241&lt;60,0.274,0))+(IF(59&lt;AX241&lt;70,0.424,0))+(IF(AX241&gt;69,0.501,0))+(IF(BD241="anoxia",0.079,0))+(IF(BD241="Cerebrovascular",0.145,0))+(IF(BD241="other",0.184,0))+(IF(BB241="African",0.176,0))+(IF(BB241="Other",0.126,0))+(IF(AY241="DCD",0.411,0))+(IF(AZ241="other",0.422,0))+(0.066*((170-BJ241)/10)+(IF(BE241="regional",0.105,0.244))+(0.01*(CQ241/60))))</f>
        <v>2.3148232467637522</v>
      </c>
      <c r="CH241">
        <v>65</v>
      </c>
      <c r="CI241">
        <v>15</v>
      </c>
      <c r="CJ241" t="s">
        <v>197</v>
      </c>
      <c r="CK241" t="s">
        <v>197</v>
      </c>
      <c r="CL241" t="s">
        <v>197</v>
      </c>
      <c r="CM241" t="s">
        <v>197</v>
      </c>
      <c r="CN241">
        <v>21</v>
      </c>
      <c r="CO241" t="s">
        <v>196</v>
      </c>
      <c r="CP241">
        <v>22</v>
      </c>
      <c r="CQ241" s="28">
        <v>368</v>
      </c>
      <c r="CR241">
        <f t="shared" si="82"/>
        <v>21</v>
      </c>
      <c r="CS241">
        <f t="shared" si="83"/>
        <v>86</v>
      </c>
      <c r="CT241">
        <f t="shared" si="95"/>
        <v>389</v>
      </c>
      <c r="CU241">
        <v>500</v>
      </c>
      <c r="CV241">
        <v>600</v>
      </c>
      <c r="CW241">
        <v>3500</v>
      </c>
      <c r="CX241">
        <v>1250</v>
      </c>
      <c r="CY241">
        <v>282</v>
      </c>
      <c r="CZ241" s="26">
        <v>2</v>
      </c>
      <c r="DA241" s="26">
        <v>13</v>
      </c>
      <c r="DB241" s="26">
        <v>70</v>
      </c>
      <c r="DC241" s="26">
        <v>66</v>
      </c>
      <c r="DD241" s="28">
        <f t="shared" si="84"/>
        <v>5.7142857142857082</v>
      </c>
      <c r="DF241" t="str">
        <f t="shared" si="85"/>
        <v>no</v>
      </c>
      <c r="DG241" t="s">
        <v>181</v>
      </c>
      <c r="DH241" t="s">
        <v>197</v>
      </c>
      <c r="DI241" t="s">
        <v>197</v>
      </c>
      <c r="DJ241" t="s">
        <v>197</v>
      </c>
      <c r="DK241" t="s">
        <v>197</v>
      </c>
      <c r="DL241" t="s">
        <v>197</v>
      </c>
      <c r="DM241" t="s">
        <v>197</v>
      </c>
      <c r="DN241" t="s">
        <v>197</v>
      </c>
      <c r="DO241">
        <v>1880</v>
      </c>
      <c r="DP241" s="29">
        <f>((DO241/1000)*100)/F241</f>
        <v>2.6857142857142855</v>
      </c>
      <c r="DQ241">
        <v>875</v>
      </c>
      <c r="DR241">
        <v>619</v>
      </c>
      <c r="DS241">
        <v>2.9</v>
      </c>
      <c r="DT241">
        <v>1.81</v>
      </c>
      <c r="DU241">
        <v>0.79</v>
      </c>
      <c r="DV241">
        <v>0.79</v>
      </c>
      <c r="DW241" t="str">
        <f t="shared" si="86"/>
        <v>yes</v>
      </c>
      <c r="DX241" s="26" t="s">
        <v>203</v>
      </c>
      <c r="DY241" t="str">
        <f>IF(OR(DV241&gt;M241*2.9, DV241 &gt; 3.9, FD241="yes"), "3", IF(DV241&gt;M241*1.9, "2", IF(OR(DV241&gt;M241*1.4, DV241&gt;(M241+0.2)), "1", "no")))</f>
        <v>no</v>
      </c>
      <c r="DZ241" t="s">
        <v>181</v>
      </c>
      <c r="EA241" t="s">
        <v>197</v>
      </c>
      <c r="EB241" t="s">
        <v>184</v>
      </c>
      <c r="EC241">
        <v>1000</v>
      </c>
      <c r="ED241" t="s">
        <v>198</v>
      </c>
      <c r="EE241" s="26" t="s">
        <v>197</v>
      </c>
      <c r="EF241" s="26" t="s">
        <v>197</v>
      </c>
      <c r="EG241" s="26" t="s">
        <v>197</v>
      </c>
      <c r="EH241" s="26" t="s">
        <v>197</v>
      </c>
      <c r="EI241" s="26" t="s">
        <v>197</v>
      </c>
      <c r="EJ241" s="26" t="s">
        <v>197</v>
      </c>
      <c r="EK241" s="26" t="s">
        <v>197</v>
      </c>
      <c r="EL241" s="26" t="s">
        <v>197</v>
      </c>
      <c r="EM241" s="26" t="s">
        <v>197</v>
      </c>
      <c r="EN241" s="26" t="s">
        <v>197</v>
      </c>
      <c r="EO241" s="26" t="s">
        <v>197</v>
      </c>
      <c r="EP241" s="26" t="s">
        <v>197</v>
      </c>
      <c r="EQ241" s="26" t="s">
        <v>197</v>
      </c>
      <c r="ER241" s="26" t="s">
        <v>197</v>
      </c>
      <c r="ES241" s="30" t="e">
        <f t="shared" si="97"/>
        <v>#DIV/0!</v>
      </c>
      <c r="ET241" s="30" t="e">
        <f t="shared" si="87"/>
        <v>#DIV/0!</v>
      </c>
      <c r="EU241" s="30" t="e">
        <f t="shared" si="88"/>
        <v>#DIV/0!</v>
      </c>
      <c r="EV241" s="30" t="s">
        <v>181</v>
      </c>
      <c r="EW241" t="s">
        <v>197</v>
      </c>
      <c r="EX241" t="s">
        <v>197</v>
      </c>
      <c r="EY241" s="30" t="s">
        <v>197</v>
      </c>
      <c r="EZ241" s="30" t="s">
        <v>181</v>
      </c>
      <c r="FA241" s="30" t="s">
        <v>181</v>
      </c>
      <c r="FB241" s="34">
        <v>2</v>
      </c>
      <c r="FC241" s="30" t="s">
        <v>181</v>
      </c>
      <c r="FD241" s="30" t="s">
        <v>181</v>
      </c>
      <c r="FE241" t="s">
        <v>181</v>
      </c>
      <c r="FF241">
        <v>2</v>
      </c>
      <c r="FG241" t="s">
        <v>181</v>
      </c>
      <c r="FH241" t="s">
        <v>197</v>
      </c>
      <c r="FI241" t="s">
        <v>197</v>
      </c>
      <c r="FJ241" t="s">
        <v>181</v>
      </c>
      <c r="FK241" t="s">
        <v>181</v>
      </c>
      <c r="FL241" t="s">
        <v>181</v>
      </c>
      <c r="FM241" t="s">
        <v>181</v>
      </c>
      <c r="FN241" t="s">
        <v>181</v>
      </c>
      <c r="FO241" t="s">
        <v>181</v>
      </c>
      <c r="FP241" t="s">
        <v>181</v>
      </c>
      <c r="FQ241" t="s">
        <v>181</v>
      </c>
      <c r="FR241">
        <v>12</v>
      </c>
      <c r="FS241" t="s">
        <v>1106</v>
      </c>
      <c r="FT241" s="38" t="s">
        <v>181</v>
      </c>
      <c r="FU241">
        <f t="shared" si="89"/>
        <v>0</v>
      </c>
      <c r="FV241">
        <f t="shared" si="90"/>
        <v>0</v>
      </c>
    </row>
    <row r="242" spans="1:179" ht="15.5" x14ac:dyDescent="0.35">
      <c r="A242" s="48">
        <v>3065</v>
      </c>
      <c r="B242" t="s">
        <v>178</v>
      </c>
      <c r="C242" t="s">
        <v>179</v>
      </c>
      <c r="D242" s="28">
        <v>59.583333333333336</v>
      </c>
      <c r="E242" s="28">
        <v>1</v>
      </c>
      <c r="F242">
        <v>47</v>
      </c>
      <c r="G242">
        <v>165</v>
      </c>
      <c r="H242" s="28">
        <f t="shared" si="76"/>
        <v>17.263544536271809</v>
      </c>
      <c r="I242" s="29">
        <f t="shared" si="77"/>
        <v>1.4951465836830544</v>
      </c>
      <c r="J242" s="30">
        <v>2.7</v>
      </c>
      <c r="K242">
        <v>137</v>
      </c>
      <c r="L242" t="s">
        <v>180</v>
      </c>
      <c r="M242" s="29">
        <v>4.82</v>
      </c>
      <c r="N242" s="30">
        <v>0.3</v>
      </c>
      <c r="O242" s="29">
        <v>0.93</v>
      </c>
      <c r="P242">
        <f t="shared" si="78"/>
        <v>4.82</v>
      </c>
      <c r="Q242">
        <f t="shared" si="78"/>
        <v>1</v>
      </c>
      <c r="R242">
        <f t="shared" si="78"/>
        <v>1</v>
      </c>
      <c r="S242" s="31">
        <f t="shared" si="94"/>
        <v>21</v>
      </c>
      <c r="T242" t="s">
        <v>181</v>
      </c>
      <c r="U242" t="s">
        <v>181</v>
      </c>
      <c r="V242" t="s">
        <v>182</v>
      </c>
      <c r="W242" t="s">
        <v>181</v>
      </c>
      <c r="X242" t="s">
        <v>181</v>
      </c>
      <c r="Y242" t="s">
        <v>183</v>
      </c>
      <c r="Z242" t="s">
        <v>181</v>
      </c>
      <c r="AA242" t="s">
        <v>181</v>
      </c>
      <c r="AB242" t="s">
        <v>181</v>
      </c>
      <c r="AC242">
        <v>0</v>
      </c>
      <c r="AD242" s="27">
        <v>43250</v>
      </c>
      <c r="AE242">
        <v>156</v>
      </c>
      <c r="AG242">
        <v>0</v>
      </c>
      <c r="AH242" s="27">
        <v>43250</v>
      </c>
      <c r="AI242" s="33">
        <v>156</v>
      </c>
      <c r="AK242" t="s">
        <v>311</v>
      </c>
      <c r="AL242" t="s">
        <v>181</v>
      </c>
      <c r="AM242" t="s">
        <v>181</v>
      </c>
      <c r="AN242" t="s">
        <v>181</v>
      </c>
      <c r="AO242" t="s">
        <v>181</v>
      </c>
      <c r="AP242" t="s">
        <v>181</v>
      </c>
      <c r="AQ242" t="s">
        <v>181</v>
      </c>
      <c r="AR242" t="s">
        <v>181</v>
      </c>
      <c r="AS242" t="s">
        <v>181</v>
      </c>
      <c r="AT242" t="s">
        <v>181</v>
      </c>
      <c r="AU242" t="s">
        <v>181</v>
      </c>
      <c r="AV242" t="s">
        <v>184</v>
      </c>
      <c r="AW242" s="27">
        <v>25547</v>
      </c>
      <c r="AX242" s="28">
        <v>48.041666666666664</v>
      </c>
      <c r="AY242" s="28" t="s">
        <v>185</v>
      </c>
      <c r="AZ242" s="28" t="s">
        <v>186</v>
      </c>
      <c r="BA242" s="28" t="s">
        <v>178</v>
      </c>
      <c r="BB242" s="28" t="s">
        <v>187</v>
      </c>
      <c r="BC242" s="28" t="s">
        <v>179</v>
      </c>
      <c r="BD242" s="28" t="s">
        <v>188</v>
      </c>
      <c r="BE242" s="28" t="s">
        <v>189</v>
      </c>
      <c r="BF242" t="s">
        <v>190</v>
      </c>
      <c r="BG242" s="28" t="s">
        <v>181</v>
      </c>
      <c r="BH242" s="28" t="s">
        <v>190</v>
      </c>
      <c r="BI242">
        <v>47</v>
      </c>
      <c r="BJ242">
        <v>150</v>
      </c>
      <c r="BK242" s="28">
        <f t="shared" si="79"/>
        <v>20.888888888888889</v>
      </c>
      <c r="BL242" s="29">
        <f t="shared" si="80"/>
        <v>1.3953208250752969</v>
      </c>
      <c r="BM242">
        <v>152</v>
      </c>
      <c r="BN242" s="29">
        <v>0.52</v>
      </c>
      <c r="BO242">
        <v>3</v>
      </c>
      <c r="BP242" t="s">
        <v>181</v>
      </c>
      <c r="BQ242">
        <v>0</v>
      </c>
      <c r="BR242" t="s">
        <v>181</v>
      </c>
      <c r="BS242" t="s">
        <v>181</v>
      </c>
      <c r="BT242">
        <v>0</v>
      </c>
      <c r="BU242">
        <v>0</v>
      </c>
      <c r="BV242" t="s">
        <v>192</v>
      </c>
      <c r="BW242">
        <v>0</v>
      </c>
      <c r="BX242" t="s">
        <v>184</v>
      </c>
      <c r="BY242" t="s">
        <v>1107</v>
      </c>
      <c r="BZ242" t="s">
        <v>1094</v>
      </c>
      <c r="CA242" t="s">
        <v>1108</v>
      </c>
      <c r="CB242">
        <v>0</v>
      </c>
      <c r="CC242">
        <v>0</v>
      </c>
      <c r="CD242">
        <f t="shared" si="81"/>
        <v>1009</v>
      </c>
      <c r="CE242">
        <f>SUM((IF(D242&lt;40.1,0,(IF(D242&gt;60,3,1)))),(IF(S242&lt;15.1,0,IF(15&lt;S242&lt;25.1,6,IF(25&lt;S242&lt;35.1,11,16)))),(IF(E242=1,0,5)),(IF(CQ242&lt;601,0,1)),(IF(AX242&lt;40.1,0,(IF(AX242&gt;60,2,1)))))</f>
        <v>18</v>
      </c>
      <c r="CF242">
        <f>(IF(AX242&gt;70,3,0))+(IF(10&lt;AX242&lt;20,-2,0))+(IF(BD242="Cerebrovascular",2,0))+(IF(BN242&gt;1.5,2,0))+(IF(CQ242&lt;360,-3,0))+(IF(D242&gt;70,4,0))+(IF(H242&gt;35,2,0))+(IF(E242=2,9,0))+(IF(E242=3,14,0))+(IF(T242="yes",2,0))+(IF(J242&lt;2,2,0))+(IF(U242="yes",3,0))+(IF(V242="hospital",3,0))+(IF(V242="ICU",6,0))+(IF(S242&gt;29,4,0))+(IF(W242="yes",9,0))+(IF(X242="yes",2,0))+(IF(AA242="yes",5,0))+(IF(AB242="yes",6,0))+(IF(Z242="yes",3,0))</f>
        <v>2</v>
      </c>
      <c r="CG242" s="29">
        <f>EXP((IF(39&lt;AX242&lt;50,0.154,0))+(IF(49&lt;AX242&lt;60,0.274,0))+(IF(59&lt;AX242&lt;70,0.424,0))+(IF(AX242&gt;69,0.501,0))+(IF(BD242="anoxia",0.079,0))+(IF(BD242="Cerebrovascular",0.145,0))+(IF(BD242="other",0.184,0))+(IF(BB242="African",0.176,0))+(IF(BB242="Other",0.126,0))+(IF(AY242="DCD",0.411,0))+(IF(AZ242="other",0.422,0))+(0.066*((170-BJ242)/10)+(IF(BE242="regional",0.105,0.244))+(0.01*(CQ242/60))))</f>
        <v>1.5646570563663482</v>
      </c>
      <c r="CH242">
        <v>54</v>
      </c>
      <c r="CI242">
        <v>10</v>
      </c>
      <c r="CJ242" t="s">
        <v>197</v>
      </c>
      <c r="CK242" t="s">
        <v>197</v>
      </c>
      <c r="CL242" t="s">
        <v>197</v>
      </c>
      <c r="CM242" t="s">
        <v>197</v>
      </c>
      <c r="CN242">
        <v>22</v>
      </c>
      <c r="CO242" t="s">
        <v>196</v>
      </c>
      <c r="CP242">
        <v>21</v>
      </c>
      <c r="CQ242" s="28">
        <v>394</v>
      </c>
      <c r="CR242">
        <f t="shared" si="82"/>
        <v>22</v>
      </c>
      <c r="CS242">
        <f t="shared" si="83"/>
        <v>76</v>
      </c>
      <c r="CT242">
        <f t="shared" si="95"/>
        <v>416</v>
      </c>
      <c r="CU242">
        <v>1500</v>
      </c>
      <c r="CV242">
        <v>1000</v>
      </c>
      <c r="CW242">
        <v>7500</v>
      </c>
      <c r="CX242">
        <v>500</v>
      </c>
      <c r="CY242">
        <v>478</v>
      </c>
      <c r="CZ242" s="26">
        <v>1.7</v>
      </c>
      <c r="DA242" s="26">
        <v>20</v>
      </c>
      <c r="DB242" s="26">
        <v>73</v>
      </c>
      <c r="DC242" s="26">
        <v>75</v>
      </c>
      <c r="DD242" s="28">
        <f t="shared" si="84"/>
        <v>-2.7397260273972535</v>
      </c>
      <c r="DF242" t="str">
        <f t="shared" si="85"/>
        <v>no</v>
      </c>
      <c r="DG242" t="s">
        <v>1109</v>
      </c>
      <c r="DH242" t="s">
        <v>197</v>
      </c>
      <c r="DI242" t="s">
        <v>197</v>
      </c>
      <c r="DJ242" t="s">
        <v>197</v>
      </c>
      <c r="DK242" t="s">
        <v>197</v>
      </c>
      <c r="DL242" t="s">
        <v>197</v>
      </c>
      <c r="DM242" t="s">
        <v>197</v>
      </c>
      <c r="DN242" t="s">
        <v>197</v>
      </c>
      <c r="DO242">
        <v>1140</v>
      </c>
      <c r="DP242" s="29">
        <f>((DO242/1000)*100)/F242</f>
        <v>2.4255319148936167</v>
      </c>
      <c r="DQ242">
        <v>1387</v>
      </c>
      <c r="DR242">
        <v>732</v>
      </c>
      <c r="DS242">
        <v>0.5</v>
      </c>
      <c r="DT242">
        <v>0.81</v>
      </c>
      <c r="DU242">
        <v>4.2</v>
      </c>
      <c r="DV242">
        <v>4.2</v>
      </c>
      <c r="DW242" t="str">
        <f t="shared" si="86"/>
        <v>no</v>
      </c>
      <c r="DX242" t="str">
        <f>IF(OR(DQ242&gt;1999,DR242&gt;1999),IF(OR(DQ242&gt;2999,DR242&gt;2999),IF(OR(DS242&gt;9.9,DT242&gt;1.6),"severe","moderate"),"mild"),"no")</f>
        <v>no</v>
      </c>
      <c r="DY242" t="str">
        <f>IF(OR(DV242&gt;M242*2.9, DV242 &gt; 3.9, FD242="yes"), "3", IF(DV242&gt;M242*1.9, "2", IF(OR(DV242&gt;M242*1.4, DV242&gt;(M242+0.2)), "1", "no")))</f>
        <v>3</v>
      </c>
      <c r="DZ242" t="s">
        <v>184</v>
      </c>
      <c r="EA242" t="s">
        <v>263</v>
      </c>
      <c r="EB242" t="s">
        <v>184</v>
      </c>
      <c r="EC242">
        <v>1000</v>
      </c>
      <c r="ED242" t="s">
        <v>198</v>
      </c>
      <c r="EE242" s="26" t="s">
        <v>197</v>
      </c>
      <c r="EF242" s="26" t="s">
        <v>197</v>
      </c>
      <c r="EG242" s="26" t="s">
        <v>197</v>
      </c>
      <c r="EH242" s="26" t="s">
        <v>197</v>
      </c>
      <c r="EI242" s="26" t="s">
        <v>197</v>
      </c>
      <c r="EJ242" s="26" t="s">
        <v>197</v>
      </c>
      <c r="EK242" s="26" t="s">
        <v>197</v>
      </c>
      <c r="EL242" s="26" t="s">
        <v>197</v>
      </c>
      <c r="EM242" s="26" t="s">
        <v>197</v>
      </c>
      <c r="EN242" s="26" t="s">
        <v>197</v>
      </c>
      <c r="EO242" s="26" t="s">
        <v>197</v>
      </c>
      <c r="EP242" s="26" t="s">
        <v>197</v>
      </c>
      <c r="EQ242" s="26" t="s">
        <v>197</v>
      </c>
      <c r="ER242" s="26" t="s">
        <v>197</v>
      </c>
      <c r="ES242" s="30" t="e">
        <f t="shared" si="97"/>
        <v>#DIV/0!</v>
      </c>
      <c r="ET242" s="30" t="e">
        <f t="shared" si="87"/>
        <v>#DIV/0!</v>
      </c>
      <c r="EU242" s="30" t="e">
        <f t="shared" si="88"/>
        <v>#DIV/0!</v>
      </c>
      <c r="EV242" s="30" t="s">
        <v>181</v>
      </c>
      <c r="EW242" t="s">
        <v>197</v>
      </c>
      <c r="EX242" t="s">
        <v>197</v>
      </c>
      <c r="EY242" s="30" t="s">
        <v>197</v>
      </c>
      <c r="EZ242" s="30" t="s">
        <v>181</v>
      </c>
      <c r="FA242" s="30" t="s">
        <v>181</v>
      </c>
      <c r="FB242" s="34">
        <v>1</v>
      </c>
      <c r="FC242" s="30" t="s">
        <v>181</v>
      </c>
      <c r="FD242" s="30" t="s">
        <v>181</v>
      </c>
      <c r="FE242" t="s">
        <v>181</v>
      </c>
      <c r="FF242">
        <v>4</v>
      </c>
      <c r="FG242" t="s">
        <v>181</v>
      </c>
      <c r="FH242" t="s">
        <v>197</v>
      </c>
      <c r="FI242" t="s">
        <v>197</v>
      </c>
      <c r="FJ242" t="s">
        <v>181</v>
      </c>
      <c r="FK242" t="s">
        <v>181</v>
      </c>
      <c r="FL242" t="s">
        <v>181</v>
      </c>
      <c r="FM242" t="s">
        <v>181</v>
      </c>
      <c r="FN242" t="s">
        <v>181</v>
      </c>
      <c r="FO242" t="s">
        <v>181</v>
      </c>
      <c r="FP242" t="s">
        <v>181</v>
      </c>
      <c r="FQ242" t="s">
        <v>181</v>
      </c>
      <c r="FR242">
        <v>12</v>
      </c>
      <c r="FS242" t="s">
        <v>1110</v>
      </c>
      <c r="FT242" s="38" t="s">
        <v>181</v>
      </c>
      <c r="FU242">
        <f t="shared" si="89"/>
        <v>0</v>
      </c>
      <c r="FV242">
        <f t="shared" si="90"/>
        <v>0</v>
      </c>
    </row>
    <row r="243" spans="1:179" ht="15.5" x14ac:dyDescent="0.35">
      <c r="A243" s="48">
        <v>3066</v>
      </c>
      <c r="B243" t="s">
        <v>200</v>
      </c>
      <c r="C243" t="s">
        <v>201</v>
      </c>
      <c r="D243" s="28">
        <v>59.205555555555556</v>
      </c>
      <c r="E243" s="28">
        <v>1</v>
      </c>
      <c r="F243">
        <v>78</v>
      </c>
      <c r="G243">
        <v>175</v>
      </c>
      <c r="H243" s="28">
        <f t="shared" si="76"/>
        <v>25.469387755102041</v>
      </c>
      <c r="I243" s="29">
        <f t="shared" si="77"/>
        <v>1.9351254074926536</v>
      </c>
      <c r="J243" s="30">
        <v>3.5</v>
      </c>
      <c r="K243">
        <v>139</v>
      </c>
      <c r="L243" t="s">
        <v>180</v>
      </c>
      <c r="M243" s="29">
        <v>1.1399999999999999</v>
      </c>
      <c r="N243" s="30">
        <v>2.4</v>
      </c>
      <c r="O243" s="29">
        <v>1.55</v>
      </c>
      <c r="P243">
        <f t="shared" si="78"/>
        <v>1.1399999999999999</v>
      </c>
      <c r="Q243">
        <f t="shared" si="78"/>
        <v>2.4</v>
      </c>
      <c r="R243">
        <f t="shared" si="78"/>
        <v>1.55</v>
      </c>
      <c r="S243" s="31">
        <f t="shared" si="94"/>
        <v>16</v>
      </c>
      <c r="T243" t="s">
        <v>184</v>
      </c>
      <c r="U243" t="s">
        <v>181</v>
      </c>
      <c r="V243" t="s">
        <v>182</v>
      </c>
      <c r="W243" t="s">
        <v>181</v>
      </c>
      <c r="X243" t="s">
        <v>184</v>
      </c>
      <c r="Y243" t="s">
        <v>183</v>
      </c>
      <c r="Z243" t="s">
        <v>184</v>
      </c>
      <c r="AA243" t="s">
        <v>181</v>
      </c>
      <c r="AB243" t="s">
        <v>181</v>
      </c>
      <c r="AC243">
        <v>0</v>
      </c>
      <c r="AD243" s="27">
        <v>43256</v>
      </c>
      <c r="AE243">
        <v>161</v>
      </c>
      <c r="AG243">
        <v>0</v>
      </c>
      <c r="AH243" s="27">
        <v>43256</v>
      </c>
      <c r="AI243" s="33">
        <v>161</v>
      </c>
      <c r="AK243" t="s">
        <v>41</v>
      </c>
      <c r="AL243" t="s">
        <v>181</v>
      </c>
      <c r="AM243" t="s">
        <v>181</v>
      </c>
      <c r="AN243" t="s">
        <v>181</v>
      </c>
      <c r="AO243" t="s">
        <v>181</v>
      </c>
      <c r="AP243" t="s">
        <v>184</v>
      </c>
      <c r="AQ243" t="s">
        <v>181</v>
      </c>
      <c r="AR243" t="s">
        <v>181</v>
      </c>
      <c r="AS243" t="s">
        <v>181</v>
      </c>
      <c r="AT243" t="s">
        <v>181</v>
      </c>
      <c r="AU243" t="s">
        <v>181</v>
      </c>
      <c r="AV243" t="s">
        <v>181</v>
      </c>
      <c r="AW243" s="27">
        <v>25700</v>
      </c>
      <c r="AX243" s="28">
        <v>47.62222222222222</v>
      </c>
      <c r="AY243" s="28" t="s">
        <v>185</v>
      </c>
      <c r="AZ243" s="28" t="s">
        <v>186</v>
      </c>
      <c r="BA243" s="28" t="s">
        <v>200</v>
      </c>
      <c r="BB243" s="28" t="s">
        <v>187</v>
      </c>
      <c r="BC243" s="28" t="s">
        <v>201</v>
      </c>
      <c r="BD243" s="28" t="s">
        <v>188</v>
      </c>
      <c r="BE243" s="28" t="s">
        <v>189</v>
      </c>
      <c r="BF243" t="s">
        <v>190</v>
      </c>
      <c r="BG243" s="28" t="s">
        <v>181</v>
      </c>
      <c r="BH243" s="28" t="s">
        <v>190</v>
      </c>
      <c r="BI243">
        <v>96</v>
      </c>
      <c r="BJ243">
        <v>183</v>
      </c>
      <c r="BK243" s="28">
        <f t="shared" si="79"/>
        <v>28.666129176744604</v>
      </c>
      <c r="BL243" s="29">
        <f t="shared" si="80"/>
        <v>2.1832759849557961</v>
      </c>
      <c r="BM243">
        <v>152</v>
      </c>
      <c r="BN243" s="29">
        <v>1.4</v>
      </c>
      <c r="BO243">
        <v>3</v>
      </c>
      <c r="BP243" t="s">
        <v>181</v>
      </c>
      <c r="BQ243">
        <v>0</v>
      </c>
      <c r="BR243" t="s">
        <v>181</v>
      </c>
      <c r="BS243" t="s">
        <v>181</v>
      </c>
      <c r="BT243">
        <v>0</v>
      </c>
      <c r="BU243">
        <v>5</v>
      </c>
      <c r="BV243" t="s">
        <v>192</v>
      </c>
      <c r="BW243">
        <v>5</v>
      </c>
      <c r="BX243" t="s">
        <v>181</v>
      </c>
      <c r="BY243" t="s">
        <v>1111</v>
      </c>
      <c r="BZ243" t="s">
        <v>181</v>
      </c>
      <c r="CA243" t="s">
        <v>1112</v>
      </c>
      <c r="CB243">
        <v>0</v>
      </c>
      <c r="CC243">
        <v>0</v>
      </c>
      <c r="CD243">
        <f t="shared" si="81"/>
        <v>762</v>
      </c>
      <c r="CE243">
        <f>SUM((IF(D243&lt;40.1,0,(IF(D243&gt;60,3,1)))),(IF(S243&lt;15.1,0,IF(15&lt;S243&lt;25.1,6,IF(25&lt;S243&lt;35.1,11,16)))),(IF(E243=1,0,5)),(IF(CQ243&lt;601,0,1)),(IF(AX243&lt;40.1,0,(IF(AX243&gt;60,2,1)))))</f>
        <v>18</v>
      </c>
      <c r="CF243">
        <f>(IF(AX243&gt;70,3,0))+(IF(10&lt;AX243&lt;20,-2,0))+(IF(BD243="Cerebrovascular",2,0))+(IF(BN243&gt;1.5,2,0))+(IF(CQ243&lt;360,-3,0))+(IF(D243&gt;70,4,0))+(IF(H243&gt;35,2,0))+(IF(E243=2,9,0))+(IF(E243=3,14,0))+(IF(T243="yes",2,0))+(IF(J243&lt;2,2,0))+(IF(U243="yes",3,0))+(IF(V243="hospital",3,0))+(IF(V243="ICU",6,0))+(IF(S243&gt;29,4,0))+(IF(W243="yes",9,0))+(IF(X243="yes",2,0))+(IF(AA243="yes",5,0))+(IF(AB243="yes",6,0))+(IF(Z243="yes",3,0))</f>
        <v>6</v>
      </c>
      <c r="CG243" s="29">
        <f>EXP((IF(39&lt;AX243&lt;50,0.154,0))+(IF(49&lt;AX243&lt;60,0.274,0))+(IF(59&lt;AX243&lt;70,0.424,0))+(IF(AX243&gt;69,0.501,0))+(IF(BD243="anoxia",0.079,0))+(IF(BD243="Cerebrovascular",0.145,0))+(IF(BD243="other",0.184,0))+(IF(BB243="African",0.176,0))+(IF(BB243="Other",0.126,0))+(IF(AY243="DCD",0.411,0))+(IF(AZ243="other",0.422,0))+(0.066*((170-BJ243)/10)+(IF(BE243="regional",0.105,0.244))+(0.01*(CQ243/60))))</f>
        <v>1.229408713824526</v>
      </c>
      <c r="CH243">
        <v>58</v>
      </c>
      <c r="CI243">
        <v>14</v>
      </c>
      <c r="CJ243" t="s">
        <v>197</v>
      </c>
      <c r="CK243" t="s">
        <v>197</v>
      </c>
      <c r="CL243" t="s">
        <v>197</v>
      </c>
      <c r="CM243" t="s">
        <v>197</v>
      </c>
      <c r="CN243">
        <v>20</v>
      </c>
      <c r="CO243" t="s">
        <v>196</v>
      </c>
      <c r="CP243">
        <v>27</v>
      </c>
      <c r="CQ243" s="28">
        <v>254</v>
      </c>
      <c r="CR243">
        <f t="shared" si="82"/>
        <v>20</v>
      </c>
      <c r="CS243">
        <f t="shared" si="83"/>
        <v>78</v>
      </c>
      <c r="CT243">
        <f t="shared" si="95"/>
        <v>274</v>
      </c>
      <c r="CU243">
        <v>1250</v>
      </c>
      <c r="CV243">
        <v>2500</v>
      </c>
      <c r="CW243">
        <v>6500</v>
      </c>
      <c r="CX243">
        <v>2000</v>
      </c>
      <c r="CY243">
        <v>304</v>
      </c>
      <c r="CZ243" s="26">
        <v>1.9</v>
      </c>
      <c r="DA243" s="26">
        <v>14</v>
      </c>
      <c r="DB243" s="26">
        <v>58</v>
      </c>
      <c r="DC243" s="26">
        <v>57</v>
      </c>
      <c r="DD243" s="28">
        <f t="shared" si="84"/>
        <v>1.7241379310344769</v>
      </c>
      <c r="DF243" t="str">
        <f t="shared" si="85"/>
        <v>no</v>
      </c>
      <c r="DG243" t="s">
        <v>181</v>
      </c>
      <c r="DH243" t="s">
        <v>197</v>
      </c>
      <c r="DI243" t="s">
        <v>197</v>
      </c>
      <c r="DJ243" t="s">
        <v>197</v>
      </c>
      <c r="DK243" t="s">
        <v>197</v>
      </c>
      <c r="DL243" t="s">
        <v>197</v>
      </c>
      <c r="DM243" t="s">
        <v>197</v>
      </c>
      <c r="DN243" t="s">
        <v>197</v>
      </c>
      <c r="DO243">
        <v>2100</v>
      </c>
      <c r="DP243" s="29">
        <f>((DO243/1000)*100)/F243</f>
        <v>2.6923076923076925</v>
      </c>
      <c r="DQ243">
        <v>378</v>
      </c>
      <c r="DR243">
        <v>215</v>
      </c>
      <c r="DS243">
        <v>1.1000000000000001</v>
      </c>
      <c r="DT243">
        <v>1.07</v>
      </c>
      <c r="DU243">
        <v>1.07</v>
      </c>
      <c r="DV243">
        <v>1.07</v>
      </c>
      <c r="DW243" t="str">
        <f t="shared" si="86"/>
        <v>no</v>
      </c>
      <c r="DX243" t="str">
        <f>IF(OR(DQ243&gt;1999,DR243&gt;1999),IF(OR(DQ243&gt;2999,DR243&gt;2999),IF(OR(DS243&gt;9.9,DT243&gt;1.6),"severe","moderate"),"mild"),"no")</f>
        <v>no</v>
      </c>
      <c r="DY243" t="str">
        <f>IF(OR(DV243&gt;M243*2.9, DV243 &gt; 3.9, FD243="yes"), "3", IF(DV243&gt;M243*1.9, "2", IF(OR(DV243&gt;M243*1.4, DV243&gt;(M243+0.2)), "1", "no")))</f>
        <v>no</v>
      </c>
      <c r="DZ243" t="s">
        <v>184</v>
      </c>
      <c r="EA243" t="s">
        <v>263</v>
      </c>
      <c r="EB243" t="s">
        <v>184</v>
      </c>
      <c r="EC243">
        <v>1000</v>
      </c>
      <c r="ED243" t="s">
        <v>198</v>
      </c>
      <c r="EE243" s="26" t="s">
        <v>197</v>
      </c>
      <c r="EF243" s="26" t="s">
        <v>197</v>
      </c>
      <c r="EG243" s="26" t="s">
        <v>197</v>
      </c>
      <c r="EH243" s="26" t="s">
        <v>197</v>
      </c>
      <c r="EI243" s="26" t="s">
        <v>197</v>
      </c>
      <c r="EJ243" s="26" t="s">
        <v>197</v>
      </c>
      <c r="EK243" s="26" t="s">
        <v>197</v>
      </c>
      <c r="EL243" s="26" t="s">
        <v>197</v>
      </c>
      <c r="EM243" s="26" t="s">
        <v>197</v>
      </c>
      <c r="EN243" s="26" t="s">
        <v>197</v>
      </c>
      <c r="EO243" s="26" t="s">
        <v>197</v>
      </c>
      <c r="EP243" s="26" t="s">
        <v>197</v>
      </c>
      <c r="EQ243" s="26" t="s">
        <v>197</v>
      </c>
      <c r="ER243" s="26" t="s">
        <v>197</v>
      </c>
      <c r="ES243" s="30" t="e">
        <f t="shared" si="97"/>
        <v>#DIV/0!</v>
      </c>
      <c r="ET243" s="30" t="e">
        <f t="shared" si="87"/>
        <v>#DIV/0!</v>
      </c>
      <c r="EU243" s="30" t="e">
        <f t="shared" si="88"/>
        <v>#DIV/0!</v>
      </c>
      <c r="EV243" s="30" t="s">
        <v>181</v>
      </c>
      <c r="EW243" t="s">
        <v>197</v>
      </c>
      <c r="EX243" t="s">
        <v>197</v>
      </c>
      <c r="EY243" s="30" t="s">
        <v>197</v>
      </c>
      <c r="EZ243" s="30" t="s">
        <v>181</v>
      </c>
      <c r="FA243" s="30" t="s">
        <v>181</v>
      </c>
      <c r="FB243" s="34">
        <v>2</v>
      </c>
      <c r="FC243" s="30" t="s">
        <v>181</v>
      </c>
      <c r="FD243" s="30" t="s">
        <v>181</v>
      </c>
      <c r="FE243" t="s">
        <v>1113</v>
      </c>
      <c r="FF243">
        <v>3</v>
      </c>
      <c r="FG243" t="s">
        <v>181</v>
      </c>
      <c r="FH243" t="s">
        <v>197</v>
      </c>
      <c r="FI243" t="s">
        <v>197</v>
      </c>
      <c r="FJ243" t="s">
        <v>181</v>
      </c>
      <c r="FK243" t="s">
        <v>181</v>
      </c>
      <c r="FL243" t="s">
        <v>181</v>
      </c>
      <c r="FM243" t="s">
        <v>181</v>
      </c>
      <c r="FN243" t="s">
        <v>181</v>
      </c>
      <c r="FO243" t="s">
        <v>181</v>
      </c>
      <c r="FP243" t="s">
        <v>181</v>
      </c>
      <c r="FQ243" t="s">
        <v>181</v>
      </c>
      <c r="FR243">
        <v>8</v>
      </c>
      <c r="FS243" t="s">
        <v>219</v>
      </c>
      <c r="FT243" s="38" t="s">
        <v>181</v>
      </c>
      <c r="FU243">
        <f t="shared" si="89"/>
        <v>0</v>
      </c>
      <c r="FV243">
        <f t="shared" si="90"/>
        <v>0</v>
      </c>
    </row>
    <row r="244" spans="1:179" s="26" customFormat="1" ht="15.5" x14ac:dyDescent="0.35">
      <c r="A244" s="48">
        <v>3067</v>
      </c>
      <c r="B244" s="26" t="s">
        <v>200</v>
      </c>
      <c r="C244" s="26" t="s">
        <v>252</v>
      </c>
      <c r="D244" s="28">
        <v>59.738888888888887</v>
      </c>
      <c r="E244" s="36">
        <v>2</v>
      </c>
      <c r="F244" s="26">
        <v>70</v>
      </c>
      <c r="G244" s="26">
        <v>179</v>
      </c>
      <c r="H244" s="36">
        <f t="shared" si="76"/>
        <v>21.847008520333322</v>
      </c>
      <c r="I244" s="37">
        <f t="shared" si="77"/>
        <v>1.8786740568955249</v>
      </c>
      <c r="J244" s="38">
        <v>3.8</v>
      </c>
      <c r="K244" s="26">
        <v>140</v>
      </c>
      <c r="L244" s="26" t="s">
        <v>180</v>
      </c>
      <c r="M244" s="37">
        <v>1.1100000000000001</v>
      </c>
      <c r="N244" s="38">
        <v>3.3</v>
      </c>
      <c r="O244" s="37">
        <v>1.3</v>
      </c>
      <c r="P244" s="26">
        <f t="shared" si="78"/>
        <v>1.1100000000000001</v>
      </c>
      <c r="Q244" s="26">
        <f t="shared" si="78"/>
        <v>3.3</v>
      </c>
      <c r="R244" s="26">
        <f t="shared" si="78"/>
        <v>1.3</v>
      </c>
      <c r="S244" s="54">
        <f t="shared" si="94"/>
        <v>15</v>
      </c>
      <c r="T244" s="26" t="s">
        <v>197</v>
      </c>
      <c r="U244" s="26" t="s">
        <v>197</v>
      </c>
      <c r="V244" s="26" t="s">
        <v>197</v>
      </c>
      <c r="W244" s="26" t="s">
        <v>197</v>
      </c>
      <c r="X244" s="26" t="s">
        <v>197</v>
      </c>
      <c r="Y244" s="26" t="s">
        <v>197</v>
      </c>
      <c r="Z244" s="26" t="s">
        <v>197</v>
      </c>
      <c r="AA244" s="26" t="s">
        <v>197</v>
      </c>
      <c r="AB244" s="26" t="s">
        <v>197</v>
      </c>
      <c r="AC244" s="26">
        <v>1</v>
      </c>
      <c r="AD244" s="32">
        <v>43097</v>
      </c>
      <c r="AE244" s="26">
        <v>0</v>
      </c>
      <c r="AG244" s="26">
        <v>1</v>
      </c>
      <c r="AH244" s="32">
        <v>43097</v>
      </c>
      <c r="AI244" s="53">
        <v>0</v>
      </c>
      <c r="AJ244" s="26" t="s">
        <v>1114</v>
      </c>
      <c r="AK244" s="26" t="s">
        <v>1115</v>
      </c>
      <c r="AL244" s="26" t="s">
        <v>181</v>
      </c>
      <c r="AM244" s="26" t="s">
        <v>181</v>
      </c>
      <c r="AN244" s="26" t="s">
        <v>181</v>
      </c>
      <c r="AO244" s="26" t="s">
        <v>181</v>
      </c>
      <c r="AP244" s="26" t="s">
        <v>181</v>
      </c>
      <c r="AQ244" s="26" t="s">
        <v>181</v>
      </c>
      <c r="AR244" s="26" t="s">
        <v>181</v>
      </c>
      <c r="AS244" s="26" t="s">
        <v>181</v>
      </c>
      <c r="AT244" s="26" t="s">
        <v>181</v>
      </c>
      <c r="AU244" s="26" t="s">
        <v>184</v>
      </c>
      <c r="AV244" s="26" t="s">
        <v>181</v>
      </c>
      <c r="AW244" s="32">
        <v>29464</v>
      </c>
      <c r="AX244" s="28">
        <v>37.327777777777776</v>
      </c>
      <c r="AY244" s="36" t="s">
        <v>185</v>
      </c>
      <c r="AZ244" s="28" t="s">
        <v>239</v>
      </c>
      <c r="BA244" s="36" t="s">
        <v>178</v>
      </c>
      <c r="BB244" s="36" t="s">
        <v>375</v>
      </c>
      <c r="BC244" s="36" t="s">
        <v>252</v>
      </c>
      <c r="BD244" s="36" t="s">
        <v>188</v>
      </c>
      <c r="BE244" s="36" t="s">
        <v>189</v>
      </c>
      <c r="BF244" t="s">
        <v>190</v>
      </c>
      <c r="BG244" s="36" t="s">
        <v>181</v>
      </c>
      <c r="BH244" s="36" t="s">
        <v>180</v>
      </c>
      <c r="BI244" s="26">
        <v>80</v>
      </c>
      <c r="BJ244" s="26">
        <v>165</v>
      </c>
      <c r="BK244" s="36">
        <f t="shared" si="79"/>
        <v>29.38475665748393</v>
      </c>
      <c r="BL244" s="37">
        <f t="shared" si="80"/>
        <v>1.8743704449199248</v>
      </c>
      <c r="BM244" s="26">
        <v>151</v>
      </c>
      <c r="BN244" s="37">
        <v>0.83</v>
      </c>
      <c r="BO244" s="26">
        <v>5</v>
      </c>
      <c r="BP244" s="26" t="s">
        <v>197</v>
      </c>
      <c r="BQ244" s="26" t="s">
        <v>197</v>
      </c>
      <c r="BR244" s="26" t="s">
        <v>197</v>
      </c>
      <c r="BS244" s="26" t="s">
        <v>197</v>
      </c>
      <c r="BT244" s="26" t="s">
        <v>197</v>
      </c>
      <c r="BU244" s="26" t="s">
        <v>197</v>
      </c>
      <c r="BV244" s="26" t="s">
        <v>197</v>
      </c>
      <c r="BW244" s="26" t="s">
        <v>197</v>
      </c>
      <c r="BX244" s="26" t="s">
        <v>197</v>
      </c>
      <c r="BY244" s="26" t="s">
        <v>1116</v>
      </c>
      <c r="BZ244" s="26" t="s">
        <v>197</v>
      </c>
      <c r="CA244" s="26" t="s">
        <v>197</v>
      </c>
      <c r="CB244">
        <v>0</v>
      </c>
      <c r="CC244" s="26">
        <v>0</v>
      </c>
      <c r="CD244" s="26">
        <f t="shared" si="81"/>
        <v>560</v>
      </c>
      <c r="CE244" s="26">
        <f>SUM((IF(D244&lt;40.1,0,(IF(D244&gt;60,3,1)))),(IF(S244&lt;15.1,0,IF(15&lt;S244&lt;25.1,6,IF(25&lt;S244&lt;35.1,11,16)))),(IF(E244=1,0,5)),(IF(CQ244&lt;601,0,1)),(IF(AX244&lt;40.1,0,(IF(AX244&gt;60,2,1)))))</f>
        <v>7</v>
      </c>
      <c r="CF244" s="26">
        <f>(IF(AX244&gt;70,3,0))+(IF(10&lt;AX244&lt;20,-2,0))+(IF(BD244="Cerebrovascular",2,0))+(IF(BN244&gt;1.5,2,0))+(IF(CQ244&lt;360,-3,0))+(IF(D244&gt;70,4,0))+(IF(H244&gt;35,2,0))+(IF(E244=2,9,0))+(IF(E244=3,14,0))+(IF(T244="yes",2,0))+(IF(J244&lt;2,2,0))+(IF(U244="yes",3,0))+(IF(V244="hospital",3,0))+(IF(V244="ICU",6,0))+(IF(S244&gt;29,4,0))+(IF(W244="yes",9,0))+(IF(X244="yes",2,0))+(IF(AA244="yes",5,0))+(IF(AB244="yes",6,0))+(IF(Z244="yes",3,0))</f>
        <v>11</v>
      </c>
      <c r="CG244" s="37" t="e">
        <f>EXP((IF(39&lt;AX244&lt;50,0.154,0))+(IF(49&lt;AX244&lt;60,0.274,0))+(IF(59&lt;AX244&lt;70,0.424,0))+(IF(AX244&gt;69,0.501,0))+(IF(BD244="anoxia",0.079,0))+(IF(BD244="Cerebrovascular",0.145,0))+(IF(BD244="other",0.184,0))+(IF(BB244="African",0.176,0))+(IF(BB244="Other",0.126,0))+(IF(AY244="DCD",0.411,0))+(IF(AZ244="other",0.422,0))+(0.066*((170-BJ244)/10)+(IF(BE244="regional",0.105,0.244))+(0.01*(CQ244/60))))</f>
        <v>#VALUE!</v>
      </c>
      <c r="CH244" s="26" t="s">
        <v>197</v>
      </c>
      <c r="CI244" s="26" t="s">
        <v>197</v>
      </c>
      <c r="CJ244" s="26" t="s">
        <v>197</v>
      </c>
      <c r="CK244" s="26" t="s">
        <v>197</v>
      </c>
      <c r="CL244" s="26" t="s">
        <v>197</v>
      </c>
      <c r="CM244" s="26" t="s">
        <v>197</v>
      </c>
      <c r="CN244" s="26" t="s">
        <v>197</v>
      </c>
      <c r="CO244" s="26" t="s">
        <v>196</v>
      </c>
      <c r="CP244" s="26" t="s">
        <v>197</v>
      </c>
      <c r="CQ244" s="36" t="s">
        <v>197</v>
      </c>
      <c r="CR244" s="26" t="str">
        <f t="shared" si="82"/>
        <v>na</v>
      </c>
      <c r="CS244" s="26" t="s">
        <v>197</v>
      </c>
      <c r="CT244" s="26" t="s">
        <v>197</v>
      </c>
      <c r="CU244" s="26">
        <v>9000</v>
      </c>
      <c r="CV244" s="26">
        <v>7000</v>
      </c>
      <c r="CW244" s="26">
        <v>12000</v>
      </c>
      <c r="CX244" s="26">
        <v>2500</v>
      </c>
      <c r="CY244" s="26">
        <v>370</v>
      </c>
      <c r="CZ244" s="26">
        <v>5.3</v>
      </c>
      <c r="DA244" s="26" t="s">
        <v>197</v>
      </c>
      <c r="DB244" s="26" t="s">
        <v>197</v>
      </c>
      <c r="DC244" s="26" t="s">
        <v>197</v>
      </c>
      <c r="DD244" s="36" t="e">
        <f t="shared" si="84"/>
        <v>#VALUE!</v>
      </c>
      <c r="DF244" s="26" t="e">
        <f t="shared" si="85"/>
        <v>#VALUE!</v>
      </c>
      <c r="DG244" s="26" t="s">
        <v>1117</v>
      </c>
      <c r="DH244" s="26" t="s">
        <v>197</v>
      </c>
      <c r="DI244" s="26" t="s">
        <v>197</v>
      </c>
      <c r="DJ244" s="26" t="s">
        <v>197</v>
      </c>
      <c r="DK244" s="26" t="s">
        <v>197</v>
      </c>
      <c r="DL244" s="26" t="s">
        <v>197</v>
      </c>
      <c r="DM244" s="26" t="s">
        <v>197</v>
      </c>
      <c r="DN244" s="26" t="s">
        <v>197</v>
      </c>
      <c r="DO244" s="26">
        <v>1560</v>
      </c>
      <c r="DP244" s="37">
        <f>((DO244/1000)*100)/F244</f>
        <v>2.2285714285714286</v>
      </c>
      <c r="DQ244" s="26" t="s">
        <v>197</v>
      </c>
      <c r="DR244" s="26" t="s">
        <v>197</v>
      </c>
      <c r="DS244" s="26" t="s">
        <v>197</v>
      </c>
      <c r="DT244" s="26" t="s">
        <v>197</v>
      </c>
      <c r="DU244" s="26" t="s">
        <v>197</v>
      </c>
      <c r="DV244" s="26" t="s">
        <v>1118</v>
      </c>
      <c r="DW244" s="26" t="str">
        <f t="shared" si="86"/>
        <v>yes</v>
      </c>
      <c r="DX244" s="26" t="str">
        <f>IF(OR(DQ244&gt;1999,DR244&gt;1999),IF(OR(DQ244&gt;2999,DR244&gt;2999),IF(OR(DS244&gt;9.9,DT244&gt;1.6),"severe","moderate"),"mild"),"no")</f>
        <v>severe</v>
      </c>
      <c r="DY244" s="26" t="str">
        <f>IF(OR(DV244&gt;M244*2.9, DV244 &gt; 3.9, FD244="yes"), "3", IF(DV244&gt;M244*1.9, "2", IF(OR(DV244&gt;M244*1.4, DV244&gt;(M244+0.2)), "1", "no")))</f>
        <v>3</v>
      </c>
      <c r="DZ244" s="26" t="s">
        <v>197</v>
      </c>
      <c r="EA244" s="26" t="s">
        <v>197</v>
      </c>
      <c r="EB244" s="26" t="s">
        <v>197</v>
      </c>
      <c r="EC244" s="26" t="s">
        <v>197</v>
      </c>
      <c r="ED244" s="26" t="s">
        <v>197</v>
      </c>
      <c r="EE244" s="26" t="s">
        <v>197</v>
      </c>
      <c r="EF244" s="26" t="s">
        <v>197</v>
      </c>
      <c r="EG244" s="26" t="s">
        <v>197</v>
      </c>
      <c r="EH244" s="26" t="s">
        <v>197</v>
      </c>
      <c r="EI244" s="26" t="s">
        <v>197</v>
      </c>
      <c r="EJ244" s="26" t="s">
        <v>197</v>
      </c>
      <c r="EK244" s="26" t="s">
        <v>197</v>
      </c>
      <c r="EL244" s="26" t="s">
        <v>197</v>
      </c>
      <c r="EM244" s="26" t="s">
        <v>197</v>
      </c>
      <c r="EN244" s="26" t="s">
        <v>197</v>
      </c>
      <c r="EO244" s="26" t="s">
        <v>197</v>
      </c>
      <c r="EP244" s="26" t="s">
        <v>197</v>
      </c>
      <c r="EQ244" s="26" t="s">
        <v>197</v>
      </c>
      <c r="ER244" s="26" t="s">
        <v>197</v>
      </c>
      <c r="ES244" s="38" t="e">
        <f t="shared" si="97"/>
        <v>#DIV/0!</v>
      </c>
      <c r="ET244" s="38" t="e">
        <f t="shared" si="87"/>
        <v>#DIV/0!</v>
      </c>
      <c r="EU244" s="38" t="e">
        <f t="shared" si="88"/>
        <v>#DIV/0!</v>
      </c>
      <c r="EV244" s="38" t="s">
        <v>197</v>
      </c>
      <c r="EW244" s="26" t="s">
        <v>197</v>
      </c>
      <c r="EX244" s="26" t="s">
        <v>197</v>
      </c>
      <c r="EY244" s="38" t="s">
        <v>197</v>
      </c>
      <c r="EZ244" s="38" t="s">
        <v>181</v>
      </c>
      <c r="FA244" s="38" t="s">
        <v>181</v>
      </c>
      <c r="FB244" s="44">
        <v>5</v>
      </c>
      <c r="FC244" s="38" t="s">
        <v>197</v>
      </c>
      <c r="FD244" s="38" t="s">
        <v>197</v>
      </c>
      <c r="FE244" s="38" t="s">
        <v>197</v>
      </c>
      <c r="FF244" s="38" t="s">
        <v>197</v>
      </c>
      <c r="FG244" s="38" t="s">
        <v>197</v>
      </c>
      <c r="FH244" s="38" t="s">
        <v>197</v>
      </c>
      <c r="FI244" s="38" t="s">
        <v>197</v>
      </c>
      <c r="FJ244" s="38" t="s">
        <v>197</v>
      </c>
      <c r="FK244" s="38" t="s">
        <v>197</v>
      </c>
      <c r="FL244" s="38" t="s">
        <v>197</v>
      </c>
      <c r="FM244" s="38" t="s">
        <v>197</v>
      </c>
      <c r="FN244" s="38" t="s">
        <v>197</v>
      </c>
      <c r="FO244" s="38" t="s">
        <v>197</v>
      </c>
      <c r="FP244" s="38" t="s">
        <v>197</v>
      </c>
      <c r="FQ244" s="38" t="s">
        <v>197</v>
      </c>
      <c r="FR244" s="38" t="s">
        <v>197</v>
      </c>
      <c r="FS244" s="38" t="s">
        <v>197</v>
      </c>
      <c r="FT244" s="38" t="s">
        <v>197</v>
      </c>
      <c r="FU244" s="26">
        <f t="shared" si="89"/>
        <v>1</v>
      </c>
      <c r="FV244" s="26">
        <f t="shared" si="90"/>
        <v>1</v>
      </c>
      <c r="FW244" s="32"/>
    </row>
    <row r="245" spans="1:179" ht="15.5" x14ac:dyDescent="0.35">
      <c r="A245" s="48">
        <v>3068</v>
      </c>
      <c r="B245" t="s">
        <v>178</v>
      </c>
      <c r="C245" t="s">
        <v>179</v>
      </c>
      <c r="D245" s="28">
        <v>51.99722222222222</v>
      </c>
      <c r="E245" s="28">
        <v>1</v>
      </c>
      <c r="F245">
        <v>71</v>
      </c>
      <c r="G245">
        <v>160</v>
      </c>
      <c r="H245" s="28">
        <f t="shared" si="76"/>
        <v>27.734375</v>
      </c>
      <c r="I245" s="29">
        <f t="shared" si="77"/>
        <v>1.7423608706800495</v>
      </c>
      <c r="J245" s="30">
        <v>4.0999999999999996</v>
      </c>
      <c r="K245">
        <v>142</v>
      </c>
      <c r="L245" t="s">
        <v>180</v>
      </c>
      <c r="M245" s="29">
        <v>0.51</v>
      </c>
      <c r="N245" s="30">
        <v>2.4</v>
      </c>
      <c r="O245" s="29">
        <v>1.39</v>
      </c>
      <c r="P245">
        <f t="shared" si="78"/>
        <v>1</v>
      </c>
      <c r="Q245">
        <f t="shared" si="78"/>
        <v>2.4</v>
      </c>
      <c r="R245">
        <f t="shared" si="78"/>
        <v>1.39</v>
      </c>
      <c r="S245" s="31">
        <f t="shared" si="94"/>
        <v>13</v>
      </c>
      <c r="T245" s="26" t="s">
        <v>184</v>
      </c>
      <c r="U245" t="s">
        <v>181</v>
      </c>
      <c r="V245" t="s">
        <v>182</v>
      </c>
      <c r="W245" t="s">
        <v>181</v>
      </c>
      <c r="X245" t="s">
        <v>181</v>
      </c>
      <c r="Y245" t="s">
        <v>183</v>
      </c>
      <c r="Z245" t="s">
        <v>181</v>
      </c>
      <c r="AA245" t="s">
        <v>181</v>
      </c>
      <c r="AB245" t="s">
        <v>181</v>
      </c>
      <c r="AC245">
        <v>0</v>
      </c>
      <c r="AD245" s="27">
        <v>43266</v>
      </c>
      <c r="AE245">
        <v>166</v>
      </c>
      <c r="AG245">
        <v>0</v>
      </c>
      <c r="AH245" s="27">
        <v>43266</v>
      </c>
      <c r="AI245" s="33">
        <v>166</v>
      </c>
      <c r="AK245" t="s">
        <v>233</v>
      </c>
      <c r="AL245" t="s">
        <v>184</v>
      </c>
      <c r="AM245" t="s">
        <v>184</v>
      </c>
      <c r="AN245" t="s">
        <v>181</v>
      </c>
      <c r="AO245" t="s">
        <v>181</v>
      </c>
      <c r="AP245" t="s">
        <v>181</v>
      </c>
      <c r="AQ245" t="s">
        <v>181</v>
      </c>
      <c r="AR245" t="s">
        <v>181</v>
      </c>
      <c r="AS245" t="s">
        <v>181</v>
      </c>
      <c r="AT245" t="s">
        <v>181</v>
      </c>
      <c r="AU245" t="s">
        <v>181</v>
      </c>
      <c r="AV245" t="s">
        <v>181</v>
      </c>
      <c r="AW245" s="27">
        <v>22893</v>
      </c>
      <c r="AX245" s="28">
        <v>55.325000000000003</v>
      </c>
      <c r="AY245" s="28" t="s">
        <v>185</v>
      </c>
      <c r="AZ245" s="28" t="s">
        <v>186</v>
      </c>
      <c r="BA245" s="28" t="s">
        <v>178</v>
      </c>
      <c r="BB245" s="28" t="s">
        <v>187</v>
      </c>
      <c r="BC245" s="28" t="s">
        <v>179</v>
      </c>
      <c r="BD245" s="28" t="s">
        <v>188</v>
      </c>
      <c r="BE245" s="28" t="s">
        <v>189</v>
      </c>
      <c r="BF245" s="28" t="s">
        <v>180</v>
      </c>
      <c r="BG245" s="28" t="s">
        <v>181</v>
      </c>
      <c r="BH245" s="28" t="s">
        <v>180</v>
      </c>
      <c r="BI245">
        <v>58</v>
      </c>
      <c r="BJ245">
        <v>155</v>
      </c>
      <c r="BK245" s="28">
        <f t="shared" si="79"/>
        <v>24.141519250780437</v>
      </c>
      <c r="BL245" s="29">
        <f t="shared" si="80"/>
        <v>1.5624772480375622</v>
      </c>
      <c r="BM245">
        <v>162</v>
      </c>
      <c r="BN245" s="29">
        <v>0.42</v>
      </c>
      <c r="BO245">
        <v>15</v>
      </c>
      <c r="BP245" t="s">
        <v>181</v>
      </c>
      <c r="BQ245">
        <v>0</v>
      </c>
      <c r="BR245" t="s">
        <v>184</v>
      </c>
      <c r="BS245" t="s">
        <v>191</v>
      </c>
      <c r="BT245">
        <v>0</v>
      </c>
      <c r="BU245">
        <v>0</v>
      </c>
      <c r="BV245" t="s">
        <v>192</v>
      </c>
      <c r="BW245">
        <v>5</v>
      </c>
      <c r="BX245" t="s">
        <v>181</v>
      </c>
      <c r="BY245" t="s">
        <v>1119</v>
      </c>
      <c r="BZ245" t="s">
        <v>1120</v>
      </c>
      <c r="CA245" t="s">
        <v>1102</v>
      </c>
      <c r="CB245">
        <v>0</v>
      </c>
      <c r="CC245">
        <v>0</v>
      </c>
      <c r="CD245">
        <f t="shared" si="81"/>
        <v>719</v>
      </c>
      <c r="CE245">
        <f>SUM((IF(D245&lt;40.1,0,(IF(D245&gt;60,3,1)))),(IF(S245&lt;15.1,0,IF(15&lt;S245&lt;25.1,6,IF(25&lt;S245&lt;35.1,11,16)))),(IF(E245=1,0,5)),(IF(CQ245&lt;601,0,1)),(IF(AX245&lt;40.1,0,(IF(AX245&gt;60,2,1)))))</f>
        <v>2</v>
      </c>
      <c r="CF245">
        <f>(IF(AX245&gt;70,3,0))+(IF(10&lt;AX245&lt;20,-2,0))+(IF(BD245="Cerebrovascular",2,0))+(IF(BN245&gt;1.5,2,0))+(IF(CQ245&lt;360,-3,0))+(IF(D245&gt;70,4,0))+(IF(H245&gt;35,2,0))+(IF(E245=2,9,0))+(IF(E245=3,14,0))+(IF(T245="yes",2,0))+(IF(J245&lt;2,2,0))+(IF(U245="yes",3,0))+(IF(V245="hospital",3,0))+(IF(V245="ICU",6,0))+(IF(S245&gt;29,4,0))+(IF(W245="yes",9,0))+(IF(X245="yes",2,0))+(IF(AA245="yes",5,0))+(IF(AB245="yes",6,0))+(IF(Z245="yes",3,0))</f>
        <v>4</v>
      </c>
      <c r="CG245" s="29">
        <f>EXP((IF(39&lt;AX245&lt;50,0.154,0))+(IF(49&lt;AX245&lt;60,0.274,0))+(IF(59&lt;AX245&lt;70,0.424,0))+(IF(AX245&gt;69,0.501,0))+(IF(BD245="anoxia",0.079,0))+(IF(BD245="Cerebrovascular",0.145,0))+(IF(BD245="other",0.184,0))+(IF(BB245="African",0.176,0))+(IF(BB245="Other",0.126,0))+(IF(AY245="DCD",0.411,0))+(IF(AZ245="other",0.422,0))+(0.066*((170-BJ245)/10)+(IF(BE245="regional",0.105,0.244))+(0.01*(CQ245/60))))</f>
        <v>1.5326526617240188</v>
      </c>
      <c r="CH245">
        <v>33</v>
      </c>
      <c r="CI245" t="s">
        <v>197</v>
      </c>
      <c r="CJ245" t="s">
        <v>197</v>
      </c>
      <c r="CK245" t="s">
        <v>197</v>
      </c>
      <c r="CL245" t="s">
        <v>197</v>
      </c>
      <c r="CM245" t="s">
        <v>197</v>
      </c>
      <c r="CN245">
        <v>36</v>
      </c>
      <c r="CO245" t="s">
        <v>196</v>
      </c>
      <c r="CP245">
        <v>24</v>
      </c>
      <c r="CQ245" s="28">
        <v>468</v>
      </c>
      <c r="CR245">
        <f t="shared" si="82"/>
        <v>36</v>
      </c>
      <c r="CS245">
        <f t="shared" ref="CS245:CS308" si="98">CH245+CN245</f>
        <v>69</v>
      </c>
      <c r="CT245">
        <f t="shared" ref="CT245:CT308" si="99">CQ245+CR245</f>
        <v>504</v>
      </c>
      <c r="CU245">
        <v>250</v>
      </c>
      <c r="CV245">
        <v>1000</v>
      </c>
      <c r="CW245">
        <v>6000</v>
      </c>
      <c r="CX245">
        <v>750</v>
      </c>
      <c r="CY245">
        <v>285</v>
      </c>
      <c r="CZ245" s="26">
        <v>3.1</v>
      </c>
      <c r="DA245" s="26">
        <v>13</v>
      </c>
      <c r="DB245">
        <v>73</v>
      </c>
      <c r="DC245">
        <v>43</v>
      </c>
      <c r="DD245" s="28">
        <f t="shared" si="84"/>
        <v>41.095890410958901</v>
      </c>
      <c r="DF245" t="str">
        <f t="shared" si="85"/>
        <v>yes</v>
      </c>
      <c r="DG245" t="s">
        <v>1121</v>
      </c>
      <c r="DH245" t="s">
        <v>197</v>
      </c>
      <c r="DI245" t="s">
        <v>197</v>
      </c>
      <c r="DJ245" t="s">
        <v>197</v>
      </c>
      <c r="DK245" t="s">
        <v>197</v>
      </c>
      <c r="DL245" t="s">
        <v>197</v>
      </c>
      <c r="DM245" t="s">
        <v>197</v>
      </c>
      <c r="DN245" t="s">
        <v>197</v>
      </c>
      <c r="DO245">
        <v>1410</v>
      </c>
      <c r="DP245" s="29">
        <f>((DO245/1000)*100)/F245</f>
        <v>1.9859154929577465</v>
      </c>
      <c r="DQ245">
        <v>2109</v>
      </c>
      <c r="DR245">
        <v>2140</v>
      </c>
      <c r="DS245">
        <v>4</v>
      </c>
      <c r="DT245">
        <v>1.23</v>
      </c>
      <c r="DU245">
        <v>0.9</v>
      </c>
      <c r="DV245">
        <v>1.1299999999999999</v>
      </c>
      <c r="DW245" t="str">
        <f t="shared" si="86"/>
        <v>yes</v>
      </c>
      <c r="DX245" t="str">
        <f>IF(OR(DQ245&gt;1999,DR245&gt;1999),IF(OR(DQ245&gt;2999,DR245&gt;2999),IF(OR(DS245&gt;9.9,DT245&gt;1.6),"severe","moderate"),"mild"),"no")</f>
        <v>mild</v>
      </c>
      <c r="DY245" t="str">
        <f>IF(OR(DV245&gt;M245*2.9, DV245 &gt; 3.9, FD245="yes"), "3", IF(DV245&gt;M245*1.9, "2", IF(OR(DV245&gt;M245*1.4, DV245&gt;(M245+0.2)), "1", "no")))</f>
        <v>2</v>
      </c>
      <c r="DZ245" t="s">
        <v>181</v>
      </c>
      <c r="EA245" t="s">
        <v>197</v>
      </c>
      <c r="EB245" t="s">
        <v>184</v>
      </c>
      <c r="EC245">
        <v>1000</v>
      </c>
      <c r="ED245" t="s">
        <v>198</v>
      </c>
      <c r="EE245" s="26" t="s">
        <v>197</v>
      </c>
      <c r="EF245" s="26" t="s">
        <v>197</v>
      </c>
      <c r="EG245" s="26" t="s">
        <v>197</v>
      </c>
      <c r="EH245" s="26" t="s">
        <v>197</v>
      </c>
      <c r="EI245" s="26" t="s">
        <v>197</v>
      </c>
      <c r="EJ245" s="26" t="s">
        <v>197</v>
      </c>
      <c r="EK245" s="26" t="s">
        <v>197</v>
      </c>
      <c r="EL245" s="26" t="s">
        <v>197</v>
      </c>
      <c r="EM245" s="26" t="s">
        <v>197</v>
      </c>
      <c r="EN245" s="26" t="s">
        <v>197</v>
      </c>
      <c r="EO245" s="26" t="s">
        <v>197</v>
      </c>
      <c r="EP245" s="26" t="s">
        <v>197</v>
      </c>
      <c r="EQ245" s="26" t="s">
        <v>197</v>
      </c>
      <c r="ER245" s="26" t="s">
        <v>197</v>
      </c>
      <c r="ES245" s="30" t="e">
        <f t="shared" si="97"/>
        <v>#DIV/0!</v>
      </c>
      <c r="ET245" s="30" t="e">
        <f t="shared" si="87"/>
        <v>#DIV/0!</v>
      </c>
      <c r="EU245" s="30" t="e">
        <f t="shared" si="88"/>
        <v>#DIV/0!</v>
      </c>
      <c r="EV245" s="30" t="s">
        <v>181</v>
      </c>
      <c r="EW245" t="s">
        <v>197</v>
      </c>
      <c r="EX245" t="s">
        <v>197</v>
      </c>
      <c r="EY245" s="30" t="s">
        <v>197</v>
      </c>
      <c r="EZ245" s="30" t="s">
        <v>181</v>
      </c>
      <c r="FA245" s="30" t="s">
        <v>181</v>
      </c>
      <c r="FB245" s="34">
        <v>1</v>
      </c>
      <c r="FC245" s="30" t="s">
        <v>181</v>
      </c>
      <c r="FD245" s="30" t="s">
        <v>181</v>
      </c>
      <c r="FE245" t="s">
        <v>181</v>
      </c>
      <c r="FF245">
        <v>2</v>
      </c>
      <c r="FG245" t="s">
        <v>181</v>
      </c>
      <c r="FH245" t="s">
        <v>197</v>
      </c>
      <c r="FI245" t="s">
        <v>197</v>
      </c>
      <c r="FJ245" t="s">
        <v>181</v>
      </c>
      <c r="FK245" t="s">
        <v>181</v>
      </c>
      <c r="FL245" t="s">
        <v>181</v>
      </c>
      <c r="FM245" t="s">
        <v>181</v>
      </c>
      <c r="FN245" t="s">
        <v>181</v>
      </c>
      <c r="FO245" t="s">
        <v>181</v>
      </c>
      <c r="FP245" t="s">
        <v>181</v>
      </c>
      <c r="FQ245" t="s">
        <v>181</v>
      </c>
      <c r="FR245">
        <v>10</v>
      </c>
      <c r="FS245" t="s">
        <v>1122</v>
      </c>
      <c r="FT245" s="30" t="s">
        <v>181</v>
      </c>
      <c r="FU245">
        <f t="shared" si="89"/>
        <v>0</v>
      </c>
      <c r="FV245">
        <f t="shared" si="90"/>
        <v>0</v>
      </c>
    </row>
    <row r="246" spans="1:179" ht="15.5" x14ac:dyDescent="0.35">
      <c r="A246" s="48">
        <v>3069</v>
      </c>
      <c r="B246" t="s">
        <v>200</v>
      </c>
      <c r="C246" t="s">
        <v>201</v>
      </c>
      <c r="D246" s="28">
        <v>56.155555555555559</v>
      </c>
      <c r="E246" s="28">
        <v>1</v>
      </c>
      <c r="F246">
        <v>75</v>
      </c>
      <c r="G246">
        <v>160</v>
      </c>
      <c r="H246" s="28">
        <f t="shared" si="76"/>
        <v>29.296875</v>
      </c>
      <c r="I246" s="29">
        <f t="shared" si="77"/>
        <v>1.7834229375188384</v>
      </c>
      <c r="J246" s="30">
        <v>4.0999999999999996</v>
      </c>
      <c r="K246">
        <v>154</v>
      </c>
      <c r="L246" t="s">
        <v>180</v>
      </c>
      <c r="M246" s="29">
        <v>0.54</v>
      </c>
      <c r="N246" s="30">
        <v>1.1000000000000001</v>
      </c>
      <c r="O246" s="29">
        <v>1.2</v>
      </c>
      <c r="P246">
        <f t="shared" si="78"/>
        <v>1</v>
      </c>
      <c r="Q246">
        <f t="shared" si="78"/>
        <v>1.1000000000000001</v>
      </c>
      <c r="R246">
        <f t="shared" si="78"/>
        <v>1.2</v>
      </c>
      <c r="S246" s="31">
        <f t="shared" si="94"/>
        <v>9</v>
      </c>
      <c r="T246" t="s">
        <v>181</v>
      </c>
      <c r="U246" t="s">
        <v>181</v>
      </c>
      <c r="V246" t="s">
        <v>182</v>
      </c>
      <c r="W246" t="s">
        <v>181</v>
      </c>
      <c r="X246" t="s">
        <v>181</v>
      </c>
      <c r="Y246" t="s">
        <v>183</v>
      </c>
      <c r="Z246" t="s">
        <v>181</v>
      </c>
      <c r="AA246" t="s">
        <v>181</v>
      </c>
      <c r="AB246" t="s">
        <v>181</v>
      </c>
      <c r="AC246">
        <v>0</v>
      </c>
      <c r="AD246" s="27">
        <v>43264</v>
      </c>
      <c r="AE246">
        <v>163</v>
      </c>
      <c r="AG246">
        <v>1</v>
      </c>
      <c r="AH246" s="27">
        <v>43105</v>
      </c>
      <c r="AI246" s="33">
        <v>4</v>
      </c>
      <c r="AJ246" t="s">
        <v>359</v>
      </c>
      <c r="AK246" t="s">
        <v>323</v>
      </c>
      <c r="AL246" t="s">
        <v>184</v>
      </c>
      <c r="AM246" t="s">
        <v>181</v>
      </c>
      <c r="AN246" t="s">
        <v>184</v>
      </c>
      <c r="AO246" t="s">
        <v>184</v>
      </c>
      <c r="AP246" t="s">
        <v>181</v>
      </c>
      <c r="AQ246" t="s">
        <v>181</v>
      </c>
      <c r="AR246" t="s">
        <v>181</v>
      </c>
      <c r="AS246" t="s">
        <v>181</v>
      </c>
      <c r="AT246" t="s">
        <v>181</v>
      </c>
      <c r="AU246" t="s">
        <v>181</v>
      </c>
      <c r="AV246" t="s">
        <v>181</v>
      </c>
      <c r="AW246" s="27">
        <v>12815</v>
      </c>
      <c r="AX246" s="28">
        <v>82.919444444444451</v>
      </c>
      <c r="AY246" s="28" t="s">
        <v>185</v>
      </c>
      <c r="AZ246" s="28" t="s">
        <v>186</v>
      </c>
      <c r="BA246" s="28" t="s">
        <v>200</v>
      </c>
      <c r="BB246" s="28" t="s">
        <v>187</v>
      </c>
      <c r="BC246" s="28" t="s">
        <v>201</v>
      </c>
      <c r="BD246" s="28" t="s">
        <v>188</v>
      </c>
      <c r="BE246" s="28" t="s">
        <v>189</v>
      </c>
      <c r="BF246" t="s">
        <v>190</v>
      </c>
      <c r="BG246" s="28" t="s">
        <v>181</v>
      </c>
      <c r="BH246" s="28" t="s">
        <v>180</v>
      </c>
      <c r="BI246">
        <v>75</v>
      </c>
      <c r="BJ246">
        <v>170</v>
      </c>
      <c r="BK246" s="28">
        <f t="shared" si="79"/>
        <v>25.951557093425606</v>
      </c>
      <c r="BL246" s="29">
        <f t="shared" si="80"/>
        <v>1.8635576337190232</v>
      </c>
      <c r="BM246">
        <v>139</v>
      </c>
      <c r="BN246" s="29">
        <v>1.33</v>
      </c>
      <c r="BO246">
        <v>4</v>
      </c>
      <c r="BP246" t="s">
        <v>181</v>
      </c>
      <c r="BQ246">
        <v>0</v>
      </c>
      <c r="BR246" t="s">
        <v>184</v>
      </c>
      <c r="BS246" t="s">
        <v>191</v>
      </c>
      <c r="BT246">
        <v>5</v>
      </c>
      <c r="BU246">
        <v>50</v>
      </c>
      <c r="BV246" t="s">
        <v>203</v>
      </c>
      <c r="BW246">
        <v>10</v>
      </c>
      <c r="BX246" t="s">
        <v>181</v>
      </c>
      <c r="BY246" t="s">
        <v>1123</v>
      </c>
      <c r="BZ246" t="s">
        <v>1099</v>
      </c>
      <c r="CA246" t="s">
        <v>1112</v>
      </c>
      <c r="CB246">
        <v>0</v>
      </c>
      <c r="CC246">
        <v>0</v>
      </c>
      <c r="CD246">
        <f t="shared" si="81"/>
        <v>746</v>
      </c>
      <c r="CE246">
        <f>SUM((IF(D246&lt;40.1,0,(IF(D246&gt;60,3,1)))),(IF(S246&lt;15.1,0,IF(15&lt;S246&lt;25.1,6,IF(25&lt;S246&lt;35.1,11,16)))),(IF(E246=1,0,5)),(IF(CQ246&lt;601,0,1)),(IF(AX246&lt;40.1,0,(IF(AX246&gt;60,2,1)))))</f>
        <v>3</v>
      </c>
      <c r="CF246">
        <f>(IF(AX246&gt;70,3,0))+(IF(10&lt;AX246&lt;20,-2,0))+(IF(BD246="Cerebrovascular",2,0))+(IF(BN246&gt;1.5,2,0))+(IF(CQ246&lt;360,-3,0))+(IF(D246&gt;70,4,0))+(IF(H246&gt;35,2,0))+(IF(E246=2,9,0))+(IF(E246=3,14,0))+(IF(T246="yes",2,0))+(IF(J246&lt;2,2,0))+(IF(U246="yes",3,0))+(IF(V246="hospital",3,0))+(IF(V246="ICU",6,0))+(IF(S246&gt;29,4,0))+(IF(W246="yes",9,0))+(IF(X246="yes",2,0))+(IF(AA246="yes",5,0))+(IF(AB246="yes",6,0))+(IF(Z246="yes",3,0))</f>
        <v>5</v>
      </c>
      <c r="CG246" s="29">
        <f>EXP((IF(39&lt;AX246&lt;50,0.154,0))+(IF(49&lt;AX246&lt;60,0.274,0))+(IF(59&lt;AX246&lt;70,0.424,0))+(IF(AX246&gt;69,0.501,0))+(IF(BD246="anoxia",0.079,0))+(IF(BD246="Cerebrovascular",0.145,0))+(IF(BD246="other",0.184,0))+(IF(BB246="African",0.176,0))+(IF(BB246="Other",0.126,0))+(IF(AY246="DCD",0.411,0))+(IF(AZ246="other",0.422,0))+(0.066*((170-BJ246)/10)+(IF(BE246="regional",0.105,0.244))+(0.01*(CQ246/60))))</f>
        <v>2.2535347872132085</v>
      </c>
      <c r="CH246">
        <v>53</v>
      </c>
      <c r="CI246">
        <v>6</v>
      </c>
      <c r="CJ246" t="s">
        <v>197</v>
      </c>
      <c r="CK246" t="s">
        <v>197</v>
      </c>
      <c r="CL246" t="s">
        <v>197</v>
      </c>
      <c r="CM246" t="s">
        <v>197</v>
      </c>
      <c r="CN246">
        <v>19</v>
      </c>
      <c r="CO246" t="s">
        <v>196</v>
      </c>
      <c r="CP246">
        <v>55</v>
      </c>
      <c r="CQ246" s="28">
        <v>369</v>
      </c>
      <c r="CR246">
        <f t="shared" si="82"/>
        <v>19</v>
      </c>
      <c r="CS246">
        <f t="shared" si="98"/>
        <v>72</v>
      </c>
      <c r="CT246">
        <f t="shared" si="99"/>
        <v>388</v>
      </c>
      <c r="CU246">
        <v>0</v>
      </c>
      <c r="CV246">
        <v>1000</v>
      </c>
      <c r="CW246">
        <v>6000</v>
      </c>
      <c r="CX246">
        <v>2250</v>
      </c>
      <c r="CY246">
        <v>297</v>
      </c>
      <c r="CZ246">
        <v>1.7</v>
      </c>
      <c r="DA246" s="26">
        <v>10</v>
      </c>
      <c r="DB246">
        <v>69</v>
      </c>
      <c r="DC246">
        <v>59</v>
      </c>
      <c r="DD246" s="28">
        <f t="shared" si="84"/>
        <v>14.492753623188406</v>
      </c>
      <c r="DE246">
        <v>0</v>
      </c>
      <c r="DF246" t="str">
        <f t="shared" si="85"/>
        <v>no</v>
      </c>
      <c r="DG246" t="s">
        <v>181</v>
      </c>
      <c r="DH246" t="s">
        <v>197</v>
      </c>
      <c r="DI246" t="s">
        <v>197</v>
      </c>
      <c r="DJ246" t="s">
        <v>197</v>
      </c>
      <c r="DK246" t="s">
        <v>197</v>
      </c>
      <c r="DL246" t="s">
        <v>197</v>
      </c>
      <c r="DM246" t="s">
        <v>197</v>
      </c>
      <c r="DN246" t="s">
        <v>197</v>
      </c>
      <c r="DO246">
        <v>1300</v>
      </c>
      <c r="DP246" s="29">
        <f>((DO246/1000)*100)/F246</f>
        <v>1.7333333333333334</v>
      </c>
      <c r="DQ246">
        <v>1306</v>
      </c>
      <c r="DR246">
        <v>798</v>
      </c>
      <c r="DS246">
        <v>1.7</v>
      </c>
      <c r="DT246">
        <v>1.35</v>
      </c>
      <c r="DU246">
        <v>0.64</v>
      </c>
      <c r="DV246">
        <v>0.64</v>
      </c>
      <c r="DW246" t="str">
        <f t="shared" si="86"/>
        <v>no</v>
      </c>
      <c r="DX246" t="str">
        <f>IF(OR(DQ246&gt;1999,DR246&gt;1999),IF(OR(DQ246&gt;2999,DR246&gt;2999),IF(OR(DS246&gt;9.9,DT246&gt;1.6),"severe","moderate"),"mild"),"no")</f>
        <v>no</v>
      </c>
      <c r="DY246" t="str">
        <f>IF(OR(DV246&gt;M246*2.9, DV246 &gt; 3.9, FD246="yes"), "3", IF(DV246&gt;M246*1.9, "2", IF(OR(DV246&gt;M246*1.4, DV246&gt;(M246+0.2)), "1", "no")))</f>
        <v>no</v>
      </c>
      <c r="DZ246" t="s">
        <v>181</v>
      </c>
      <c r="EA246" t="s">
        <v>197</v>
      </c>
      <c r="EB246" t="s">
        <v>184</v>
      </c>
      <c r="EC246">
        <v>1000</v>
      </c>
      <c r="ED246" t="s">
        <v>198</v>
      </c>
      <c r="EE246" s="26" t="s">
        <v>197</v>
      </c>
      <c r="EF246" s="26" t="s">
        <v>197</v>
      </c>
      <c r="EG246" s="26" t="s">
        <v>197</v>
      </c>
      <c r="EH246" s="26" t="s">
        <v>197</v>
      </c>
      <c r="EI246" s="26" t="s">
        <v>197</v>
      </c>
      <c r="EJ246" s="26" t="s">
        <v>197</v>
      </c>
      <c r="EK246" s="26" t="s">
        <v>197</v>
      </c>
      <c r="EL246" s="26" t="s">
        <v>197</v>
      </c>
      <c r="EM246" s="26" t="s">
        <v>197</v>
      </c>
      <c r="EN246" s="26" t="s">
        <v>197</v>
      </c>
      <c r="EO246" s="26" t="s">
        <v>197</v>
      </c>
      <c r="EP246" s="26" t="s">
        <v>197</v>
      </c>
      <c r="EQ246" s="26" t="s">
        <v>197</v>
      </c>
      <c r="ER246" s="26" t="s">
        <v>197</v>
      </c>
      <c r="ES246" s="30" t="e">
        <f t="shared" si="97"/>
        <v>#DIV/0!</v>
      </c>
      <c r="ET246" s="30" t="e">
        <f t="shared" si="87"/>
        <v>#DIV/0!</v>
      </c>
      <c r="EU246" s="30" t="e">
        <f t="shared" si="88"/>
        <v>#DIV/0!</v>
      </c>
      <c r="EV246" s="30" t="s">
        <v>181</v>
      </c>
      <c r="EW246" t="s">
        <v>197</v>
      </c>
      <c r="EX246" t="s">
        <v>197</v>
      </c>
      <c r="EY246" s="30" t="s">
        <v>197</v>
      </c>
      <c r="EZ246" s="30" t="s">
        <v>181</v>
      </c>
      <c r="FA246" s="30" t="s">
        <v>184</v>
      </c>
      <c r="FB246" s="47" t="s">
        <v>217</v>
      </c>
      <c r="FC246" s="30" t="s">
        <v>181</v>
      </c>
      <c r="FD246" s="30" t="s">
        <v>181</v>
      </c>
      <c r="FE246" s="30" t="s">
        <v>1124</v>
      </c>
      <c r="FF246">
        <v>8</v>
      </c>
      <c r="FG246" s="30" t="s">
        <v>181</v>
      </c>
      <c r="FH246" s="30" t="s">
        <v>197</v>
      </c>
      <c r="FI246" s="30" t="s">
        <v>197</v>
      </c>
      <c r="FJ246" s="30" t="s">
        <v>181</v>
      </c>
      <c r="FK246" s="30" t="s">
        <v>181</v>
      </c>
      <c r="FL246" s="30" t="s">
        <v>181</v>
      </c>
      <c r="FM246" s="30" t="s">
        <v>181</v>
      </c>
      <c r="FN246" s="30" t="s">
        <v>181</v>
      </c>
      <c r="FO246" s="30" t="s">
        <v>181</v>
      </c>
      <c r="FP246" s="30" t="s">
        <v>181</v>
      </c>
      <c r="FQ246" s="30" t="s">
        <v>181</v>
      </c>
      <c r="FR246">
        <v>8</v>
      </c>
      <c r="FS246" s="30" t="s">
        <v>1125</v>
      </c>
      <c r="FT246" s="30" t="s">
        <v>181</v>
      </c>
      <c r="FU246">
        <f t="shared" si="89"/>
        <v>0</v>
      </c>
      <c r="FV246">
        <f t="shared" si="90"/>
        <v>0</v>
      </c>
    </row>
    <row r="247" spans="1:179" ht="15.5" x14ac:dyDescent="0.35">
      <c r="A247" s="48">
        <v>3070</v>
      </c>
      <c r="B247" t="s">
        <v>200</v>
      </c>
      <c r="C247">
        <v>0</v>
      </c>
      <c r="D247" s="28">
        <v>45.266666666666666</v>
      </c>
      <c r="E247" s="28">
        <v>1</v>
      </c>
      <c r="F247">
        <v>67</v>
      </c>
      <c r="G247">
        <v>179</v>
      </c>
      <c r="H247" s="28">
        <f t="shared" si="76"/>
        <v>20.910708155176181</v>
      </c>
      <c r="I247" s="29">
        <f t="shared" si="77"/>
        <v>1.844023970973923</v>
      </c>
      <c r="J247" s="30">
        <v>3.6</v>
      </c>
      <c r="K247">
        <v>142</v>
      </c>
      <c r="L247" t="s">
        <v>180</v>
      </c>
      <c r="M247" s="29">
        <v>0.73</v>
      </c>
      <c r="N247" s="30">
        <v>3.4</v>
      </c>
      <c r="O247" s="29">
        <v>1.51</v>
      </c>
      <c r="P247">
        <f t="shared" si="78"/>
        <v>1</v>
      </c>
      <c r="Q247">
        <f t="shared" si="78"/>
        <v>3.4</v>
      </c>
      <c r="R247">
        <f t="shared" si="78"/>
        <v>1.51</v>
      </c>
      <c r="S247" s="31">
        <f t="shared" si="94"/>
        <v>16</v>
      </c>
      <c r="T247" t="s">
        <v>181</v>
      </c>
      <c r="U247" t="s">
        <v>181</v>
      </c>
      <c r="V247" t="s">
        <v>182</v>
      </c>
      <c r="W247" t="s">
        <v>181</v>
      </c>
      <c r="X247" t="s">
        <v>181</v>
      </c>
      <c r="Y247" t="s">
        <v>183</v>
      </c>
      <c r="Z247" t="s">
        <v>181</v>
      </c>
      <c r="AA247" t="s">
        <v>181</v>
      </c>
      <c r="AB247" t="s">
        <v>181</v>
      </c>
      <c r="AC247">
        <v>0</v>
      </c>
      <c r="AD247" s="27">
        <v>43257</v>
      </c>
      <c r="AE247">
        <v>154</v>
      </c>
      <c r="AG247">
        <v>0</v>
      </c>
      <c r="AH247" s="27">
        <v>43257</v>
      </c>
      <c r="AI247" s="33">
        <v>154</v>
      </c>
      <c r="AK247" t="s">
        <v>1126</v>
      </c>
      <c r="AL247" t="s">
        <v>181</v>
      </c>
      <c r="AM247" t="s">
        <v>184</v>
      </c>
      <c r="AN247" t="s">
        <v>184</v>
      </c>
      <c r="AO247" t="s">
        <v>181</v>
      </c>
      <c r="AP247" t="s">
        <v>181</v>
      </c>
      <c r="AQ247" t="s">
        <v>181</v>
      </c>
      <c r="AR247" t="s">
        <v>181</v>
      </c>
      <c r="AS247" t="s">
        <v>181</v>
      </c>
      <c r="AT247" t="s">
        <v>181</v>
      </c>
      <c r="AU247" t="s">
        <v>181</v>
      </c>
      <c r="AV247" t="s">
        <v>181</v>
      </c>
      <c r="AW247" s="27">
        <v>27983</v>
      </c>
      <c r="AX247" s="28">
        <v>41.394444444444446</v>
      </c>
      <c r="AY247" s="28" t="s">
        <v>185</v>
      </c>
      <c r="AZ247" s="28" t="s">
        <v>186</v>
      </c>
      <c r="BA247" s="28" t="s">
        <v>178</v>
      </c>
      <c r="BB247" s="28" t="s">
        <v>187</v>
      </c>
      <c r="BC247" s="28" t="s">
        <v>201</v>
      </c>
      <c r="BD247" s="28" t="s">
        <v>188</v>
      </c>
      <c r="BE247" s="28" t="s">
        <v>189</v>
      </c>
      <c r="BF247" t="s">
        <v>190</v>
      </c>
      <c r="BG247" s="28" t="s">
        <v>181</v>
      </c>
      <c r="BH247" s="28" t="s">
        <v>180</v>
      </c>
      <c r="BI247">
        <v>50</v>
      </c>
      <c r="BJ247">
        <v>160</v>
      </c>
      <c r="BK247" s="28">
        <f t="shared" si="79"/>
        <v>19.53125</v>
      </c>
      <c r="BL247" s="29">
        <f t="shared" si="80"/>
        <v>1.5011205242081449</v>
      </c>
      <c r="BM247">
        <v>145</v>
      </c>
      <c r="BN247" s="29">
        <v>0.38</v>
      </c>
      <c r="BO247">
        <v>16</v>
      </c>
      <c r="BP247" t="s">
        <v>181</v>
      </c>
      <c r="BQ247">
        <v>0</v>
      </c>
      <c r="BR247" t="s">
        <v>184</v>
      </c>
      <c r="BS247" t="s">
        <v>191</v>
      </c>
      <c r="BT247">
        <v>0</v>
      </c>
      <c r="BU247">
        <v>0</v>
      </c>
      <c r="BV247" t="s">
        <v>208</v>
      </c>
      <c r="BW247">
        <v>20</v>
      </c>
      <c r="BX247">
        <v>0</v>
      </c>
      <c r="BY247" t="s">
        <v>1127</v>
      </c>
      <c r="BZ247" t="s">
        <v>1128</v>
      </c>
      <c r="CA247" t="s">
        <v>1102</v>
      </c>
      <c r="CB247">
        <v>0</v>
      </c>
      <c r="CC247">
        <v>0</v>
      </c>
      <c r="CD247">
        <f t="shared" si="81"/>
        <v>662</v>
      </c>
      <c r="CE247">
        <f>SUM((IF(D247&lt;40.1,0,(IF(D247&gt;60,3,1)))),(IF(S247&lt;15.1,0,IF(15&lt;S247&lt;25.1,6,IF(25&lt;S247&lt;35.1,11,16)))),(IF(E247=1,0,5)),(IF(CQ247&lt;601,0,1)),(IF(AX247&lt;40.1,0,(IF(AX247&gt;60,2,1)))))</f>
        <v>18</v>
      </c>
      <c r="CF247">
        <f>(IF(AX247&gt;70,3,0))+(IF(10&lt;AX247&lt;20,-2,0))+(IF(BD247="Cerebrovascular",2,0))+(IF(BN247&gt;1.5,2,0))+(IF(CQ247&lt;360,-3,0))+(IF(D247&gt;70,4,0))+(IF(H247&gt;35,2,0))+(IF(E247=2,9,0))+(IF(E247=3,14,0))+(IF(T247="yes",2,0))+(IF(J247&lt;2,2,0))+(IF(U247="yes",3,0))+(IF(V247="hospital",3,0))+(IF(V247="ICU",6,0))+(IF(S247&gt;29,4,0))+(IF(W247="yes",9,0))+(IF(X247="yes",2,0))+(IF(AA247="yes",5,0))+(IF(AB247="yes",6,0))+(IF(Z247="yes",3,0))</f>
        <v>2</v>
      </c>
      <c r="CG247" s="29">
        <f>EXP((IF(39&lt;AX247&lt;50,0.154,0))+(IF(49&lt;AX247&lt;60,0.274,0))+(IF(59&lt;AX247&lt;70,0.424,0))+(IF(AX247&gt;69,0.501,0))+(IF(BD247="anoxia",0.079,0))+(IF(BD247="Cerebrovascular",0.145,0))+(IF(BD247="other",0.184,0))+(IF(BB247="African",0.176,0))+(IF(BB247="Other",0.126,0))+(IF(AY247="DCD",0.411,0))+(IF(AZ247="other",0.422,0))+(0.066*((170-BJ247)/10)+(IF(BE247="regional",0.105,0.244))+(0.01*(CQ247/60))))</f>
        <v>1.4574184222537874</v>
      </c>
      <c r="CH247">
        <v>45</v>
      </c>
      <c r="CI247">
        <v>20</v>
      </c>
      <c r="CJ247" t="s">
        <v>197</v>
      </c>
      <c r="CK247" t="s">
        <v>197</v>
      </c>
      <c r="CL247" t="s">
        <v>197</v>
      </c>
      <c r="CM247" t="s">
        <v>197</v>
      </c>
      <c r="CN247">
        <v>15</v>
      </c>
      <c r="CO247" t="s">
        <v>196</v>
      </c>
      <c r="CP247">
        <v>21</v>
      </c>
      <c r="CQ247" s="28">
        <v>364</v>
      </c>
      <c r="CR247">
        <f t="shared" si="82"/>
        <v>15</v>
      </c>
      <c r="CS247">
        <f t="shared" si="98"/>
        <v>60</v>
      </c>
      <c r="CT247">
        <f t="shared" si="99"/>
        <v>379</v>
      </c>
      <c r="CU247">
        <v>500</v>
      </c>
      <c r="CV247">
        <v>1000</v>
      </c>
      <c r="CW247">
        <v>7500</v>
      </c>
      <c r="CX247">
        <v>1500</v>
      </c>
      <c r="CY247">
        <v>270</v>
      </c>
      <c r="CZ247">
        <v>2.5</v>
      </c>
      <c r="DA247" s="26">
        <v>15</v>
      </c>
      <c r="DB247">
        <v>76</v>
      </c>
      <c r="DC247">
        <v>85</v>
      </c>
      <c r="DD247" s="28">
        <f t="shared" si="84"/>
        <v>-11.84210526315789</v>
      </c>
      <c r="DF247" t="str">
        <f t="shared" si="85"/>
        <v>no</v>
      </c>
      <c r="DG247" t="s">
        <v>1129</v>
      </c>
      <c r="DH247" t="s">
        <v>197</v>
      </c>
      <c r="DI247" t="s">
        <v>197</v>
      </c>
      <c r="DJ247" t="s">
        <v>197</v>
      </c>
      <c r="DK247" t="s">
        <v>197</v>
      </c>
      <c r="DL247" t="s">
        <v>197</v>
      </c>
      <c r="DM247" t="s">
        <v>197</v>
      </c>
      <c r="DN247" t="s">
        <v>197</v>
      </c>
      <c r="DO247">
        <v>1810</v>
      </c>
      <c r="DP247" s="29">
        <f>((DO247/1000)*100)/F247</f>
        <v>2.7014925373134329</v>
      </c>
      <c r="DQ247">
        <v>1562</v>
      </c>
      <c r="DR247">
        <v>1005</v>
      </c>
      <c r="DS247">
        <v>11.2</v>
      </c>
      <c r="DT247">
        <v>1.25</v>
      </c>
      <c r="DU247">
        <v>1.0900000000000001</v>
      </c>
      <c r="DV247">
        <v>1.0900000000000001</v>
      </c>
      <c r="DW247" t="str">
        <f t="shared" si="86"/>
        <v>yes</v>
      </c>
      <c r="DX247" s="26" t="s">
        <v>192</v>
      </c>
      <c r="DY247" t="str">
        <f>IF(OR(DV247&gt;M247*2.9, DV247 &gt; 3.9, FD247="yes"), "3", IF(DV247&gt;M247*1.9, "2", IF(OR(DV247&gt;M247*1.4, DV247&gt;(M247+0.2)), "1", "no")))</f>
        <v>1</v>
      </c>
      <c r="DZ247" t="s">
        <v>181</v>
      </c>
      <c r="EA247" t="s">
        <v>197</v>
      </c>
      <c r="EB247" t="s">
        <v>184</v>
      </c>
      <c r="EC247">
        <v>1000</v>
      </c>
      <c r="ED247" t="s">
        <v>198</v>
      </c>
      <c r="EE247" s="26" t="s">
        <v>197</v>
      </c>
      <c r="EF247" s="26" t="s">
        <v>197</v>
      </c>
      <c r="EG247" s="26" t="s">
        <v>197</v>
      </c>
      <c r="EH247" s="26" t="s">
        <v>197</v>
      </c>
      <c r="EI247" s="26" t="s">
        <v>197</v>
      </c>
      <c r="EJ247" s="26" t="s">
        <v>197</v>
      </c>
      <c r="EK247" s="26" t="s">
        <v>197</v>
      </c>
      <c r="EL247" s="26" t="s">
        <v>197</v>
      </c>
      <c r="EM247" s="26" t="s">
        <v>197</v>
      </c>
      <c r="EN247" s="26" t="s">
        <v>197</v>
      </c>
      <c r="EO247" s="26" t="s">
        <v>197</v>
      </c>
      <c r="EP247" s="26" t="s">
        <v>197</v>
      </c>
      <c r="EQ247" s="26" t="s">
        <v>197</v>
      </c>
      <c r="ER247" s="26" t="s">
        <v>197</v>
      </c>
      <c r="ES247" s="30" t="e">
        <f t="shared" si="97"/>
        <v>#DIV/0!</v>
      </c>
      <c r="ET247" s="30" t="e">
        <f t="shared" si="87"/>
        <v>#DIV/0!</v>
      </c>
      <c r="EU247" s="30" t="e">
        <f t="shared" si="88"/>
        <v>#DIV/0!</v>
      </c>
      <c r="EV247" s="30" t="s">
        <v>181</v>
      </c>
      <c r="EW247" t="s">
        <v>197</v>
      </c>
      <c r="EX247" t="s">
        <v>197</v>
      </c>
      <c r="EY247" s="30" t="s">
        <v>197</v>
      </c>
      <c r="EZ247" s="30" t="s">
        <v>181</v>
      </c>
      <c r="FA247" s="30" t="s">
        <v>181</v>
      </c>
      <c r="FB247" s="34">
        <v>1</v>
      </c>
      <c r="FC247" s="30" t="s">
        <v>181</v>
      </c>
      <c r="FD247" s="30" t="s">
        <v>181</v>
      </c>
      <c r="FE247" t="s">
        <v>181</v>
      </c>
      <c r="FF247">
        <v>4</v>
      </c>
      <c r="FG247" t="s">
        <v>181</v>
      </c>
      <c r="FH247" t="s">
        <v>197</v>
      </c>
      <c r="FI247" t="s">
        <v>197</v>
      </c>
      <c r="FJ247" t="s">
        <v>181</v>
      </c>
      <c r="FK247" t="s">
        <v>181</v>
      </c>
      <c r="FL247" t="s">
        <v>181</v>
      </c>
      <c r="FM247" t="s">
        <v>181</v>
      </c>
      <c r="FN247" t="s">
        <v>181</v>
      </c>
      <c r="FO247" t="s">
        <v>181</v>
      </c>
      <c r="FP247" t="s">
        <v>181</v>
      </c>
      <c r="FQ247" t="s">
        <v>181</v>
      </c>
      <c r="FR247">
        <v>11</v>
      </c>
      <c r="FS247" t="s">
        <v>1130</v>
      </c>
      <c r="FT247" s="30" t="s">
        <v>181</v>
      </c>
      <c r="FU247">
        <f t="shared" si="89"/>
        <v>0</v>
      </c>
      <c r="FV247">
        <f t="shared" si="90"/>
        <v>0</v>
      </c>
    </row>
    <row r="248" spans="1:179" ht="15.5" x14ac:dyDescent="0.35">
      <c r="A248" s="48">
        <v>3071</v>
      </c>
      <c r="B248" t="s">
        <v>200</v>
      </c>
      <c r="C248" t="s">
        <v>179</v>
      </c>
      <c r="D248" s="28">
        <v>57.205555555555556</v>
      </c>
      <c r="E248" s="28">
        <v>1</v>
      </c>
      <c r="F248">
        <v>100</v>
      </c>
      <c r="G248">
        <v>172</v>
      </c>
      <c r="H248" s="28">
        <f t="shared" si="76"/>
        <v>33.802055164954027</v>
      </c>
      <c r="I248" s="29">
        <f t="shared" si="77"/>
        <v>2.1238529677330771</v>
      </c>
      <c r="J248" s="30">
        <v>3.6</v>
      </c>
      <c r="K248">
        <v>149</v>
      </c>
      <c r="L248" t="s">
        <v>180</v>
      </c>
      <c r="M248" s="29">
        <v>0.72</v>
      </c>
      <c r="N248" s="30">
        <v>2.2999999999999998</v>
      </c>
      <c r="O248" s="29">
        <v>1.63</v>
      </c>
      <c r="P248">
        <f t="shared" si="78"/>
        <v>1</v>
      </c>
      <c r="Q248">
        <f t="shared" si="78"/>
        <v>2.2999999999999998</v>
      </c>
      <c r="R248">
        <f t="shared" si="78"/>
        <v>1.63</v>
      </c>
      <c r="S248" s="31">
        <f t="shared" si="94"/>
        <v>15</v>
      </c>
      <c r="T248" t="s">
        <v>181</v>
      </c>
      <c r="U248" t="s">
        <v>181</v>
      </c>
      <c r="V248" t="s">
        <v>182</v>
      </c>
      <c r="W248" t="s">
        <v>181</v>
      </c>
      <c r="X248" t="s">
        <v>181</v>
      </c>
      <c r="Y248" t="s">
        <v>183</v>
      </c>
      <c r="Z248" t="s">
        <v>184</v>
      </c>
      <c r="AA248" t="s">
        <v>184</v>
      </c>
      <c r="AB248" t="s">
        <v>181</v>
      </c>
      <c r="AC248">
        <v>1</v>
      </c>
      <c r="AD248" s="27">
        <v>43152</v>
      </c>
      <c r="AE248">
        <v>47</v>
      </c>
      <c r="AF248" t="s">
        <v>1131</v>
      </c>
      <c r="AG248">
        <v>1</v>
      </c>
      <c r="AH248" s="27">
        <v>43152</v>
      </c>
      <c r="AI248" s="33">
        <v>47</v>
      </c>
      <c r="AK248" t="s">
        <v>1132</v>
      </c>
      <c r="AL248" t="s">
        <v>184</v>
      </c>
      <c r="AM248" t="s">
        <v>181</v>
      </c>
      <c r="AN248" t="s">
        <v>184</v>
      </c>
      <c r="AO248" t="s">
        <v>181</v>
      </c>
      <c r="AP248" t="s">
        <v>184</v>
      </c>
      <c r="AQ248" t="s">
        <v>181</v>
      </c>
      <c r="AR248" t="s">
        <v>181</v>
      </c>
      <c r="AS248" t="s">
        <v>181</v>
      </c>
      <c r="AT248" t="s">
        <v>181</v>
      </c>
      <c r="AU248" t="s">
        <v>181</v>
      </c>
      <c r="AV248" t="s">
        <v>181</v>
      </c>
      <c r="AW248" s="27">
        <v>19747</v>
      </c>
      <c r="AX248" s="28">
        <v>63.95</v>
      </c>
      <c r="AY248" s="28" t="s">
        <v>185</v>
      </c>
      <c r="AZ248" s="28" t="s">
        <v>186</v>
      </c>
      <c r="BA248" s="28" t="s">
        <v>178</v>
      </c>
      <c r="BB248" s="28" t="s">
        <v>187</v>
      </c>
      <c r="BC248" s="28" t="s">
        <v>179</v>
      </c>
      <c r="BD248" s="28" t="s">
        <v>188</v>
      </c>
      <c r="BE248" s="28" t="s">
        <v>189</v>
      </c>
      <c r="BF248" t="s">
        <v>190</v>
      </c>
      <c r="BG248" s="28" t="s">
        <v>181</v>
      </c>
      <c r="BH248" s="28" t="s">
        <v>180</v>
      </c>
      <c r="BI248">
        <v>56</v>
      </c>
      <c r="BJ248">
        <v>156</v>
      </c>
      <c r="BK248" s="28">
        <f t="shared" si="79"/>
        <v>23.011176857330703</v>
      </c>
      <c r="BL248" s="29">
        <f t="shared" si="80"/>
        <v>1.5465414663858312</v>
      </c>
      <c r="BM248">
        <v>147</v>
      </c>
      <c r="BN248" s="29">
        <v>0.57999999999999996</v>
      </c>
      <c r="BO248">
        <v>2</v>
      </c>
      <c r="BP248" t="s">
        <v>181</v>
      </c>
      <c r="BQ248">
        <v>0</v>
      </c>
      <c r="BR248" t="s">
        <v>184</v>
      </c>
      <c r="BS248" t="s">
        <v>191</v>
      </c>
      <c r="BT248">
        <v>30</v>
      </c>
      <c r="BU248">
        <v>40</v>
      </c>
      <c r="BV248" t="s">
        <v>203</v>
      </c>
      <c r="BW248">
        <v>5</v>
      </c>
      <c r="BX248">
        <v>0</v>
      </c>
      <c r="BY248" t="s">
        <v>1133</v>
      </c>
      <c r="BZ248" t="s">
        <v>181</v>
      </c>
      <c r="CA248" t="s">
        <v>1134</v>
      </c>
      <c r="CB248">
        <v>0</v>
      </c>
      <c r="CC248">
        <v>0</v>
      </c>
      <c r="CD248">
        <f t="shared" si="81"/>
        <v>959</v>
      </c>
      <c r="CE248">
        <f>SUM((IF(D248&lt;40.1,0,(IF(D248&gt;60,3,1)))),(IF(S248&lt;15.1,0,IF(15&lt;S248&lt;25.1,6,IF(25&lt;S248&lt;35.1,11,16)))),(IF(E248=1,0,5)),(IF(CQ248&lt;601,0,1)),(IF(AX248&lt;40.1,0,(IF(AX248&gt;60,2,1)))))</f>
        <v>3</v>
      </c>
      <c r="CF248">
        <f>(IF(AX248&gt;70,3,0))+(IF(10&lt;AX248&lt;20,-2,0))+(IF(BD248="Cerebrovascular",2,0))+(IF(BN248&gt;1.5,2,0))+(IF(CQ248&lt;360,-3,0))+(IF(D248&gt;70,4,0))+(IF(H248&gt;35,2,0))+(IF(E248=2,9,0))+(IF(E248=3,14,0))+(IF(T248="yes",2,0))+(IF(J248&lt;2,2,0))+(IF(U248="yes",3,0))+(IF(V248="hospital",3,0))+(IF(V248="ICU",6,0))+(IF(S248&gt;29,4,0))+(IF(W248="yes",9,0))+(IF(X248="yes",2,0))+(IF(AA248="yes",5,0))+(IF(AB248="yes",6,0))+(IF(Z248="yes",3,0))</f>
        <v>7</v>
      </c>
      <c r="CG248" s="29">
        <f>EXP((IF(39&lt;AX248&lt;50,0.154,0))+(IF(49&lt;AX248&lt;60,0.274,0))+(IF(59&lt;AX248&lt;70,0.424,0))+(IF(AX248&gt;69,0.501,0))+(IF(BD248="anoxia",0.079,0))+(IF(BD248="Cerebrovascular",0.145,0))+(IF(BD248="other",0.184,0))+(IF(BB248="African",0.176,0))+(IF(BB248="Other",0.126,0))+(IF(AY248="DCD",0.411,0))+(IF(AZ248="other",0.422,0))+(0.066*((170-BJ248)/10)+(IF(BE248="regional",0.105,0.244))+(0.01*(CQ248/60))))</f>
        <v>1.4820110752142706</v>
      </c>
      <c r="CH248">
        <v>55</v>
      </c>
      <c r="CI248">
        <v>15</v>
      </c>
      <c r="CJ248" t="s">
        <v>197</v>
      </c>
      <c r="CK248" t="s">
        <v>197</v>
      </c>
      <c r="CL248" t="s">
        <v>197</v>
      </c>
      <c r="CM248" t="s">
        <v>197</v>
      </c>
      <c r="CN248">
        <v>25</v>
      </c>
      <c r="CO248" t="s">
        <v>196</v>
      </c>
      <c r="CP248">
        <v>19</v>
      </c>
      <c r="CQ248" s="28">
        <v>306</v>
      </c>
      <c r="CR248">
        <f t="shared" si="82"/>
        <v>25</v>
      </c>
      <c r="CS248">
        <f t="shared" si="98"/>
        <v>80</v>
      </c>
      <c r="CT248">
        <f t="shared" si="99"/>
        <v>331</v>
      </c>
      <c r="CU248">
        <v>2250</v>
      </c>
      <c r="CV248">
        <v>2200</v>
      </c>
      <c r="CW248">
        <v>1500</v>
      </c>
      <c r="CX248">
        <v>2500</v>
      </c>
      <c r="CY248">
        <v>309</v>
      </c>
      <c r="CZ248">
        <v>2.9</v>
      </c>
      <c r="DA248" s="26">
        <v>25</v>
      </c>
      <c r="DB248">
        <v>60</v>
      </c>
      <c r="DC248">
        <v>77</v>
      </c>
      <c r="DD248" s="28">
        <f t="shared" si="84"/>
        <v>-28.333333333333343</v>
      </c>
      <c r="DF248" t="str">
        <f t="shared" si="85"/>
        <v>no</v>
      </c>
      <c r="DG248" t="s">
        <v>181</v>
      </c>
      <c r="DH248" t="s">
        <v>197</v>
      </c>
      <c r="DI248" t="s">
        <v>197</v>
      </c>
      <c r="DJ248" t="s">
        <v>197</v>
      </c>
      <c r="DK248" t="s">
        <v>197</v>
      </c>
      <c r="DL248" t="s">
        <v>197</v>
      </c>
      <c r="DM248" t="s">
        <v>197</v>
      </c>
      <c r="DN248" t="s">
        <v>197</v>
      </c>
      <c r="DO248">
        <v>1310</v>
      </c>
      <c r="DP248" s="29">
        <f>((DO248/1000)*100)/F248</f>
        <v>1.31</v>
      </c>
      <c r="DQ248">
        <v>1395</v>
      </c>
      <c r="DR248">
        <v>893</v>
      </c>
      <c r="DS248">
        <v>17.8</v>
      </c>
      <c r="DT248">
        <v>1.37</v>
      </c>
      <c r="DU248">
        <v>1.75</v>
      </c>
      <c r="DV248">
        <v>1.75</v>
      </c>
      <c r="DW248" t="str">
        <f t="shared" si="86"/>
        <v>yes</v>
      </c>
      <c r="DX248" s="26" t="s">
        <v>192</v>
      </c>
      <c r="DY248" t="str">
        <f>IF(OR(DV248&gt;M248*2.9, DV248 &gt; 3.9, FD248="yes"), "3", IF(DV248&gt;M248*1.9, "2", IF(OR(DV248&gt;M248*1.4, DV248&gt;(M248+0.2)), "1", "no")))</f>
        <v>2</v>
      </c>
      <c r="DZ248" t="s">
        <v>181</v>
      </c>
      <c r="EA248" t="s">
        <v>197</v>
      </c>
      <c r="EB248" t="s">
        <v>184</v>
      </c>
      <c r="EC248">
        <v>1000</v>
      </c>
      <c r="ED248" t="s">
        <v>198</v>
      </c>
      <c r="EE248" s="26" t="s">
        <v>197</v>
      </c>
      <c r="EF248" s="26" t="s">
        <v>197</v>
      </c>
      <c r="EG248" s="26" t="s">
        <v>197</v>
      </c>
      <c r="EH248" s="26" t="s">
        <v>197</v>
      </c>
      <c r="EI248" s="26" t="s">
        <v>197</v>
      </c>
      <c r="EJ248" s="26" t="s">
        <v>197</v>
      </c>
      <c r="EK248" s="26" t="s">
        <v>197</v>
      </c>
      <c r="EL248" s="26" t="s">
        <v>197</v>
      </c>
      <c r="EM248" s="26" t="s">
        <v>197</v>
      </c>
      <c r="EN248" s="26" t="s">
        <v>197</v>
      </c>
      <c r="EO248" s="26" t="s">
        <v>197</v>
      </c>
      <c r="EP248" s="26" t="s">
        <v>197</v>
      </c>
      <c r="EQ248" s="26" t="s">
        <v>197</v>
      </c>
      <c r="ER248" s="26" t="s">
        <v>197</v>
      </c>
      <c r="ES248" s="30" t="e">
        <f t="shared" si="97"/>
        <v>#DIV/0!</v>
      </c>
      <c r="ET248" s="30" t="e">
        <f t="shared" si="87"/>
        <v>#DIV/0!</v>
      </c>
      <c r="EU248" s="30" t="e">
        <f t="shared" si="88"/>
        <v>#DIV/0!</v>
      </c>
      <c r="EV248" s="30" t="s">
        <v>184</v>
      </c>
      <c r="EW248">
        <v>1</v>
      </c>
      <c r="EX248" t="s">
        <v>184</v>
      </c>
      <c r="EY248" s="30" t="s">
        <v>184</v>
      </c>
      <c r="EZ248" s="30" t="s">
        <v>181</v>
      </c>
      <c r="FA248" s="30" t="s">
        <v>181</v>
      </c>
      <c r="FB248" s="44">
        <v>2</v>
      </c>
      <c r="FC248" s="30" t="s">
        <v>184</v>
      </c>
      <c r="FD248" s="30" t="s">
        <v>181</v>
      </c>
      <c r="FE248" s="30" t="s">
        <v>1135</v>
      </c>
      <c r="FF248">
        <v>6</v>
      </c>
      <c r="FG248" s="30" t="s">
        <v>181</v>
      </c>
      <c r="FH248" s="30" t="s">
        <v>197</v>
      </c>
      <c r="FI248" s="30" t="s">
        <v>197</v>
      </c>
      <c r="FJ248" s="30" t="s">
        <v>181</v>
      </c>
      <c r="FK248" s="30" t="s">
        <v>181</v>
      </c>
      <c r="FL248" s="30" t="s">
        <v>181</v>
      </c>
      <c r="FM248" s="30" t="s">
        <v>181</v>
      </c>
      <c r="FN248" s="30" t="s">
        <v>181</v>
      </c>
      <c r="FO248" s="30" t="s">
        <v>181</v>
      </c>
      <c r="FP248" s="30" t="s">
        <v>181</v>
      </c>
      <c r="FQ248" s="30" t="s">
        <v>181</v>
      </c>
      <c r="FR248">
        <v>35</v>
      </c>
      <c r="FS248" s="30" t="s">
        <v>219</v>
      </c>
      <c r="FT248" s="30" t="s">
        <v>181</v>
      </c>
      <c r="FU248">
        <f t="shared" si="89"/>
        <v>1</v>
      </c>
      <c r="FV248">
        <f t="shared" si="90"/>
        <v>1</v>
      </c>
    </row>
    <row r="249" spans="1:179" ht="15.5" x14ac:dyDescent="0.35">
      <c r="A249" s="48">
        <v>3072</v>
      </c>
      <c r="B249" t="s">
        <v>200</v>
      </c>
      <c r="C249" t="s">
        <v>201</v>
      </c>
      <c r="D249" s="28">
        <v>56.180555555555557</v>
      </c>
      <c r="E249" s="28">
        <v>2</v>
      </c>
      <c r="F249">
        <v>75</v>
      </c>
      <c r="G249">
        <v>160</v>
      </c>
      <c r="H249" s="28">
        <f t="shared" si="76"/>
        <v>29.296875</v>
      </c>
      <c r="I249" s="29">
        <f t="shared" si="77"/>
        <v>1.7834229375188384</v>
      </c>
      <c r="J249" s="30">
        <v>3.2</v>
      </c>
      <c r="K249">
        <v>138</v>
      </c>
      <c r="L249" t="s">
        <v>180</v>
      </c>
      <c r="M249" s="29">
        <v>0.54</v>
      </c>
      <c r="N249" s="30">
        <v>1.1000000000000001</v>
      </c>
      <c r="O249" s="29">
        <v>1.2</v>
      </c>
      <c r="P249">
        <f t="shared" si="78"/>
        <v>1</v>
      </c>
      <c r="Q249">
        <f t="shared" si="78"/>
        <v>1.1000000000000001</v>
      </c>
      <c r="R249">
        <f t="shared" si="78"/>
        <v>1.2</v>
      </c>
      <c r="S249" s="31">
        <f t="shared" si="94"/>
        <v>9</v>
      </c>
      <c r="T249" t="s">
        <v>184</v>
      </c>
      <c r="U249" t="s">
        <v>181</v>
      </c>
      <c r="V249" t="s">
        <v>281</v>
      </c>
      <c r="W249" t="s">
        <v>181</v>
      </c>
      <c r="X249" t="s">
        <v>181</v>
      </c>
      <c r="Y249" t="s">
        <v>183</v>
      </c>
      <c r="Z249" t="s">
        <v>181</v>
      </c>
      <c r="AA249" t="s">
        <v>181</v>
      </c>
      <c r="AB249" t="s">
        <v>181</v>
      </c>
      <c r="AC249">
        <v>0</v>
      </c>
      <c r="AD249" s="27">
        <v>43264</v>
      </c>
      <c r="AE249">
        <v>154</v>
      </c>
      <c r="AG249">
        <v>0</v>
      </c>
      <c r="AH249" s="27">
        <v>43264</v>
      </c>
      <c r="AI249" s="33">
        <v>154</v>
      </c>
      <c r="AK249" t="s">
        <v>1136</v>
      </c>
      <c r="AL249" t="s">
        <v>181</v>
      </c>
      <c r="AM249" t="s">
        <v>181</v>
      </c>
      <c r="AN249" t="s">
        <v>181</v>
      </c>
      <c r="AO249" t="s">
        <v>181</v>
      </c>
      <c r="AP249" t="s">
        <v>181</v>
      </c>
      <c r="AQ249" t="s">
        <v>181</v>
      </c>
      <c r="AR249" t="s">
        <v>181</v>
      </c>
      <c r="AS249" t="s">
        <v>181</v>
      </c>
      <c r="AT249" t="s">
        <v>181</v>
      </c>
      <c r="AU249" t="s">
        <v>181</v>
      </c>
      <c r="AV249" t="s">
        <v>181</v>
      </c>
      <c r="AW249" s="27">
        <v>36316</v>
      </c>
      <c r="AX249" s="28">
        <v>18.597222222222221</v>
      </c>
      <c r="AY249" s="28" t="s">
        <v>185</v>
      </c>
      <c r="AZ249" s="28" t="s">
        <v>186</v>
      </c>
      <c r="BA249" s="28" t="s">
        <v>178</v>
      </c>
      <c r="BB249" s="28" t="s">
        <v>375</v>
      </c>
      <c r="BC249" s="28" t="s">
        <v>201</v>
      </c>
      <c r="BD249" s="28" t="s">
        <v>220</v>
      </c>
      <c r="BE249" s="28" t="s">
        <v>189</v>
      </c>
      <c r="BF249" t="s">
        <v>190</v>
      </c>
      <c r="BG249" s="28" t="s">
        <v>181</v>
      </c>
      <c r="BH249" s="28" t="s">
        <v>180</v>
      </c>
      <c r="BI249">
        <v>52</v>
      </c>
      <c r="BJ249">
        <v>155</v>
      </c>
      <c r="BK249" s="28">
        <f t="shared" si="79"/>
        <v>21.644120707596255</v>
      </c>
      <c r="BL249" s="29">
        <f t="shared" si="80"/>
        <v>1.4916200962515525</v>
      </c>
      <c r="BM249">
        <v>146</v>
      </c>
      <c r="BN249" s="29">
        <v>0.42</v>
      </c>
      <c r="BO249">
        <v>2</v>
      </c>
      <c r="BP249" t="s">
        <v>181</v>
      </c>
      <c r="BQ249">
        <v>0</v>
      </c>
      <c r="BR249" t="s">
        <v>184</v>
      </c>
      <c r="BS249" t="s">
        <v>191</v>
      </c>
      <c r="BT249">
        <v>3</v>
      </c>
      <c r="BU249">
        <v>15</v>
      </c>
      <c r="BV249" t="s">
        <v>192</v>
      </c>
      <c r="BW249">
        <v>3</v>
      </c>
      <c r="BX249">
        <v>0</v>
      </c>
      <c r="BY249" t="s">
        <v>1137</v>
      </c>
      <c r="BZ249" t="s">
        <v>1138</v>
      </c>
      <c r="CA249" t="s">
        <v>1139</v>
      </c>
      <c r="CB249">
        <v>0</v>
      </c>
      <c r="CC249">
        <v>0</v>
      </c>
      <c r="CD249">
        <f t="shared" si="81"/>
        <v>167</v>
      </c>
      <c r="CE249">
        <f>SUM((IF(D249&lt;40.1,0,(IF(D249&gt;60,3,1)))),(IF(S249&lt;15.1,0,IF(15&lt;S249&lt;25.1,6,IF(25&lt;S249&lt;35.1,11,16)))),(IF(E249=1,0,5)),(IF(CQ249&lt;601,0,1)),(IF(AX249&lt;40.1,0,(IF(AX249&gt;60,2,1)))))</f>
        <v>6</v>
      </c>
      <c r="CF249">
        <f>(IF(AX249&gt;70,3,0))+(IF(10&lt;AX249&lt;20,-2,0))+(IF(BD249="Cerebrovascular",2,0))+(IF(BN249&gt;1.5,2,0))+(IF(CQ249&lt;360,-3,0))+(IF(D249&gt;70,4,0))+(IF(H249&gt;35,2,0))+(IF(E249=2,9,0))+(IF(E249=3,14,0))+(IF(T249="yes",2,0))+(IF(J249&lt;2,2,0))+(IF(U249="yes",3,0))+(IF(V249="hospital",3,0))+(IF(V249="ICU",6,0))+(IF(S249&gt;29,4,0))+(IF(W249="yes",9,0))+(IF(X249="yes",2,0))+(IF(AA249="yes",5,0))+(IF(AB249="yes",6,0))+(IF(Z249="yes",3,0))</f>
        <v>17</v>
      </c>
      <c r="CG249" s="29">
        <f>EXP((IF(39&lt;AX249&lt;50,0.154,0))+(IF(49&lt;AX249&lt;60,0.274,0))+(IF(59&lt;AX249&lt;70,0.424,0))+(IF(AX249&gt;69,0.501,0))+(IF(BD249="anoxia",0.079,0))+(IF(BD249="Cerebrovascular",0.145,0))+(IF(BD249="other",0.184,0))+(IF(BB249="African",0.176,0))+(IF(BB249="Other",0.126,0))+(IF(AY249="DCD",0.411,0))+(IF(AZ249="other",0.422,0))+(0.066*((170-BJ249)/10)+(IF(BE249="regional",0.105,0.244))+(0.01*(CQ249/60))))</f>
        <v>1.5748604523452296</v>
      </c>
      <c r="CH249">
        <v>60</v>
      </c>
      <c r="CI249">
        <v>5</v>
      </c>
      <c r="CJ249" t="s">
        <v>197</v>
      </c>
      <c r="CK249" t="s">
        <v>197</v>
      </c>
      <c r="CL249" t="s">
        <v>197</v>
      </c>
      <c r="CM249" t="s">
        <v>197</v>
      </c>
      <c r="CN249">
        <v>19</v>
      </c>
      <c r="CO249" t="s">
        <v>196</v>
      </c>
      <c r="CP249">
        <v>19</v>
      </c>
      <c r="CQ249" s="28">
        <v>445</v>
      </c>
      <c r="CR249">
        <f t="shared" si="82"/>
        <v>19</v>
      </c>
      <c r="CS249">
        <f t="shared" si="98"/>
        <v>79</v>
      </c>
      <c r="CT249">
        <f t="shared" si="99"/>
        <v>464</v>
      </c>
      <c r="CU249">
        <v>500</v>
      </c>
      <c r="CV249">
        <v>0</v>
      </c>
      <c r="CW249">
        <v>5500</v>
      </c>
      <c r="CX249">
        <v>2750</v>
      </c>
      <c r="CY249">
        <v>334</v>
      </c>
      <c r="CZ249">
        <v>1.2</v>
      </c>
      <c r="DA249">
        <v>9</v>
      </c>
      <c r="DB249">
        <v>80</v>
      </c>
      <c r="DC249">
        <v>68</v>
      </c>
      <c r="DD249" s="28">
        <f t="shared" si="84"/>
        <v>15</v>
      </c>
      <c r="DF249" t="str">
        <f t="shared" si="85"/>
        <v>no</v>
      </c>
      <c r="DG249" t="s">
        <v>1140</v>
      </c>
      <c r="DH249" t="s">
        <v>197</v>
      </c>
      <c r="DI249" t="s">
        <v>197</v>
      </c>
      <c r="DJ249" t="s">
        <v>197</v>
      </c>
      <c r="DK249" t="s">
        <v>197</v>
      </c>
      <c r="DL249" t="s">
        <v>197</v>
      </c>
      <c r="DM249" t="s">
        <v>197</v>
      </c>
      <c r="DN249" t="s">
        <v>197</v>
      </c>
      <c r="DO249">
        <v>1330</v>
      </c>
      <c r="DP249" s="29">
        <f>((DO249/1000)*100)/F249</f>
        <v>1.7733333333333334</v>
      </c>
      <c r="DQ249">
        <v>722</v>
      </c>
      <c r="DR249">
        <v>650</v>
      </c>
      <c r="DS249">
        <v>0.9</v>
      </c>
      <c r="DT249">
        <v>1.08</v>
      </c>
      <c r="DU249">
        <v>0.73</v>
      </c>
      <c r="DV249">
        <v>1.2</v>
      </c>
      <c r="DW249" t="str">
        <f t="shared" si="86"/>
        <v>no</v>
      </c>
      <c r="DX249" t="str">
        <f t="shared" ref="DX249:DX261" si="100">IF(OR(DQ249&gt;1999,DR249&gt;1999),IF(OR(DQ249&gt;2999,DR249&gt;2999),IF(OR(DS249&gt;9.9,DT249&gt;1.6),"severe","moderate"),"mild"),"no")</f>
        <v>no</v>
      </c>
      <c r="DY249" t="str">
        <f>IF(OR(DV249&gt;M249*2.9, DV249 &gt; 3.9, FD249="yes"), "3", IF(DV249&gt;M249*1.9, "2", IF(OR(DV249&gt;M249*1.4, DV249&gt;(M249+0.2)), "1", "no")))</f>
        <v>2</v>
      </c>
      <c r="DZ249" t="s">
        <v>181</v>
      </c>
      <c r="EA249" t="s">
        <v>197</v>
      </c>
      <c r="EB249" t="s">
        <v>184</v>
      </c>
      <c r="EC249">
        <v>500</v>
      </c>
      <c r="ED249" t="s">
        <v>198</v>
      </c>
      <c r="EE249" s="26" t="s">
        <v>197</v>
      </c>
      <c r="EF249" s="26" t="s">
        <v>197</v>
      </c>
      <c r="EG249" s="26" t="s">
        <v>197</v>
      </c>
      <c r="EH249" s="26" t="s">
        <v>197</v>
      </c>
      <c r="EI249" s="26" t="s">
        <v>197</v>
      </c>
      <c r="EJ249" s="26" t="s">
        <v>197</v>
      </c>
      <c r="EK249" s="26" t="s">
        <v>197</v>
      </c>
      <c r="EL249" s="26" t="s">
        <v>197</v>
      </c>
      <c r="EM249" s="26" t="s">
        <v>197</v>
      </c>
      <c r="EN249" s="26" t="s">
        <v>197</v>
      </c>
      <c r="EO249" s="26" t="s">
        <v>197</v>
      </c>
      <c r="EP249" s="26" t="s">
        <v>197</v>
      </c>
      <c r="EQ249" s="26" t="s">
        <v>197</v>
      </c>
      <c r="ER249" s="26" t="s">
        <v>197</v>
      </c>
      <c r="ES249" s="30" t="e">
        <f t="shared" si="97"/>
        <v>#DIV/0!</v>
      </c>
      <c r="ET249" s="30" t="e">
        <f t="shared" si="87"/>
        <v>#DIV/0!</v>
      </c>
      <c r="EU249" s="30" t="e">
        <f t="shared" si="88"/>
        <v>#DIV/0!</v>
      </c>
      <c r="EV249" s="38" t="s">
        <v>181</v>
      </c>
      <c r="EW249" s="26" t="s">
        <v>197</v>
      </c>
      <c r="EX249" s="26" t="s">
        <v>197</v>
      </c>
      <c r="EY249" s="26" t="s">
        <v>197</v>
      </c>
      <c r="EZ249" s="26" t="s">
        <v>181</v>
      </c>
      <c r="FA249" s="26" t="s">
        <v>184</v>
      </c>
      <c r="FB249" s="44" t="s">
        <v>237</v>
      </c>
      <c r="FC249" s="26" t="s">
        <v>184</v>
      </c>
      <c r="FD249" s="38" t="s">
        <v>181</v>
      </c>
      <c r="FE249" s="26" t="s">
        <v>1141</v>
      </c>
      <c r="FF249" s="26">
        <v>1</v>
      </c>
      <c r="FG249" t="s">
        <v>181</v>
      </c>
      <c r="FH249" t="s">
        <v>197</v>
      </c>
      <c r="FI249" t="s">
        <v>197</v>
      </c>
      <c r="FJ249" t="s">
        <v>181</v>
      </c>
      <c r="FK249" t="s">
        <v>181</v>
      </c>
      <c r="FL249" t="s">
        <v>181</v>
      </c>
      <c r="FM249" t="s">
        <v>181</v>
      </c>
      <c r="FN249" t="s">
        <v>181</v>
      </c>
      <c r="FO249" t="s">
        <v>181</v>
      </c>
      <c r="FP249" t="s">
        <v>181</v>
      </c>
      <c r="FQ249" t="s">
        <v>181</v>
      </c>
      <c r="FR249" s="26">
        <v>13</v>
      </c>
      <c r="FS249" s="26" t="s">
        <v>219</v>
      </c>
      <c r="FT249" s="30" t="s">
        <v>181</v>
      </c>
      <c r="FU249">
        <f t="shared" si="89"/>
        <v>0</v>
      </c>
      <c r="FV249">
        <f t="shared" si="90"/>
        <v>0</v>
      </c>
    </row>
    <row r="250" spans="1:179" ht="15" customHeight="1" x14ac:dyDescent="0.35">
      <c r="A250" s="48">
        <v>3073</v>
      </c>
      <c r="B250" t="s">
        <v>200</v>
      </c>
      <c r="C250" t="s">
        <v>179</v>
      </c>
      <c r="D250" s="28">
        <v>43.552777777777777</v>
      </c>
      <c r="E250" s="28">
        <v>1</v>
      </c>
      <c r="F250">
        <v>81</v>
      </c>
      <c r="G250">
        <v>180</v>
      </c>
      <c r="H250" s="28">
        <f t="shared" si="76"/>
        <v>25</v>
      </c>
      <c r="I250" s="29">
        <f t="shared" si="77"/>
        <v>2.0069891418277144</v>
      </c>
      <c r="J250" s="30">
        <v>3.2</v>
      </c>
      <c r="K250">
        <v>144</v>
      </c>
      <c r="L250" t="s">
        <v>180</v>
      </c>
      <c r="M250" s="29">
        <v>0.84</v>
      </c>
      <c r="N250" s="30">
        <v>2.2000000000000002</v>
      </c>
      <c r="O250" s="29">
        <v>1.34</v>
      </c>
      <c r="P250">
        <f t="shared" si="78"/>
        <v>1</v>
      </c>
      <c r="Q250">
        <f t="shared" si="78"/>
        <v>2.2000000000000002</v>
      </c>
      <c r="R250">
        <f t="shared" si="78"/>
        <v>1.34</v>
      </c>
      <c r="S250" s="31">
        <f t="shared" si="94"/>
        <v>13</v>
      </c>
      <c r="T250" t="s">
        <v>181</v>
      </c>
      <c r="U250" t="s">
        <v>181</v>
      </c>
      <c r="V250" t="s">
        <v>182</v>
      </c>
      <c r="W250" t="s">
        <v>181</v>
      </c>
      <c r="X250" t="s">
        <v>181</v>
      </c>
      <c r="Y250" t="s">
        <v>183</v>
      </c>
      <c r="Z250" t="s">
        <v>184</v>
      </c>
      <c r="AA250" t="s">
        <v>181</v>
      </c>
      <c r="AB250" t="s">
        <v>181</v>
      </c>
      <c r="AC250">
        <v>0</v>
      </c>
      <c r="AD250" s="27">
        <v>43237</v>
      </c>
      <c r="AE250">
        <v>125</v>
      </c>
      <c r="AG250">
        <v>0</v>
      </c>
      <c r="AH250" s="27">
        <v>43237</v>
      </c>
      <c r="AI250" s="33">
        <v>125</v>
      </c>
      <c r="AK250" t="s">
        <v>41</v>
      </c>
      <c r="AL250" t="s">
        <v>181</v>
      </c>
      <c r="AM250" t="s">
        <v>181</v>
      </c>
      <c r="AN250" t="s">
        <v>181</v>
      </c>
      <c r="AO250" t="s">
        <v>181</v>
      </c>
      <c r="AP250" t="s">
        <v>184</v>
      </c>
      <c r="AQ250" t="s">
        <v>181</v>
      </c>
      <c r="AR250" t="s">
        <v>181</v>
      </c>
      <c r="AS250" t="s">
        <v>181</v>
      </c>
      <c r="AT250" t="s">
        <v>181</v>
      </c>
      <c r="AU250" t="s">
        <v>181</v>
      </c>
      <c r="AV250" t="s">
        <v>181</v>
      </c>
      <c r="AW250" s="27">
        <v>17369</v>
      </c>
      <c r="AX250" s="28">
        <v>70.474999999999994</v>
      </c>
      <c r="AY250" s="28" t="s">
        <v>185</v>
      </c>
      <c r="AZ250" s="28" t="s">
        <v>186</v>
      </c>
      <c r="BA250" s="28" t="s">
        <v>200</v>
      </c>
      <c r="BB250" s="28" t="s">
        <v>187</v>
      </c>
      <c r="BC250" s="28" t="s">
        <v>179</v>
      </c>
      <c r="BD250" s="28" t="s">
        <v>188</v>
      </c>
      <c r="BE250" s="28" t="s">
        <v>189</v>
      </c>
      <c r="BF250" t="s">
        <v>190</v>
      </c>
      <c r="BG250" s="28" t="s">
        <v>181</v>
      </c>
      <c r="BH250" s="28" t="s">
        <v>180</v>
      </c>
      <c r="BI250">
        <v>82</v>
      </c>
      <c r="BJ250">
        <v>180</v>
      </c>
      <c r="BK250" s="28">
        <f t="shared" si="79"/>
        <v>25.308641975308642</v>
      </c>
      <c r="BL250" s="29">
        <f t="shared" si="80"/>
        <v>2.0174825039900472</v>
      </c>
      <c r="BM250">
        <v>143</v>
      </c>
      <c r="BN250" s="29">
        <v>0.93</v>
      </c>
      <c r="BO250">
        <v>2</v>
      </c>
      <c r="BP250" t="s">
        <v>181</v>
      </c>
      <c r="BQ250">
        <v>0</v>
      </c>
      <c r="BR250" t="s">
        <v>184</v>
      </c>
      <c r="BS250" t="s">
        <v>191</v>
      </c>
      <c r="BT250">
        <v>10</v>
      </c>
      <c r="BU250">
        <v>25</v>
      </c>
      <c r="BV250" t="s">
        <v>192</v>
      </c>
      <c r="BW250">
        <v>2</v>
      </c>
      <c r="BX250">
        <v>0</v>
      </c>
      <c r="BY250" t="s">
        <v>1142</v>
      </c>
      <c r="BZ250" t="s">
        <v>181</v>
      </c>
      <c r="CA250" t="s">
        <v>1143</v>
      </c>
      <c r="CB250">
        <v>0</v>
      </c>
      <c r="CC250">
        <v>0</v>
      </c>
      <c r="CD250">
        <f t="shared" si="81"/>
        <v>916</v>
      </c>
      <c r="CE250">
        <f>SUM((IF(D250&lt;40.1,0,(IF(D250&gt;60,3,1)))),(IF(S250&lt;15.1,0,IF(15&lt;S250&lt;25.1,6,IF(25&lt;S250&lt;35.1,11,16)))),(IF(E250=1,0,5)),(IF(CQ250&lt;601,0,1)),(IF(AX250&lt;40.1,0,(IF(AX250&gt;60,2,1)))))</f>
        <v>3</v>
      </c>
      <c r="CF250">
        <f>(IF(AX250&gt;70,3,0))+(IF(10&lt;AX250&lt;20,-2,0))+(IF(BD250="Cerebrovascular",2,0))+(IF(BN250&gt;1.5,2,0))+(IF(CQ250&lt;360,-3,0))+(IF(D250&gt;70,4,0))+(IF(H250&gt;35,2,0))+(IF(E250=2,9,0))+(IF(E250=3,14,0))+(IF(T250="yes",2,0))+(IF(J250&lt;2,2,0))+(IF(U250="yes",3,0))+(IF(V250="hospital",3,0))+(IF(V250="ICU",6,0))+(IF(S250&gt;29,4,0))+(IF(W250="yes",9,0))+(IF(X250="yes",2,0))+(IF(AA250="yes",5,0))+(IF(AB250="yes",6,0))+(IF(Z250="yes",3,0))</f>
        <v>8</v>
      </c>
      <c r="CG250" s="29">
        <f>EXP((IF(39&lt;AX250&lt;50,0.154,0))+(IF(49&lt;AX250&lt;60,0.274,0))+(IF(59&lt;AX250&lt;70,0.424,0))+(IF(AX250&gt;69,0.501,0))+(IF(BD250="anoxia",0.079,0))+(IF(BD250="Cerebrovascular",0.145,0))+(IF(BD250="other",0.184,0))+(IF(BB250="African",0.176,0))+(IF(BB250="Other",0.126,0))+(IF(AY250="DCD",0.411,0))+(IF(AZ250="other",0.422,0))+(0.066*((170-BJ250)/10)+(IF(BE250="regional",0.105,0.244))+(0.01*(CQ250/60))))</f>
        <v>2.1468464544196761</v>
      </c>
      <c r="CH250">
        <v>23</v>
      </c>
      <c r="CI250">
        <v>20</v>
      </c>
      <c r="CJ250" t="s">
        <v>197</v>
      </c>
      <c r="CK250" t="s">
        <v>197</v>
      </c>
      <c r="CL250" t="s">
        <v>197</v>
      </c>
      <c r="CM250" t="s">
        <v>197</v>
      </c>
      <c r="CN250">
        <v>26</v>
      </c>
      <c r="CO250" t="s">
        <v>196</v>
      </c>
      <c r="CP250">
        <v>17</v>
      </c>
      <c r="CQ250" s="28">
        <v>474</v>
      </c>
      <c r="CR250">
        <f t="shared" si="82"/>
        <v>26</v>
      </c>
      <c r="CS250">
        <f t="shared" si="98"/>
        <v>49</v>
      </c>
      <c r="CT250">
        <f t="shared" si="99"/>
        <v>500</v>
      </c>
      <c r="CU250">
        <v>500</v>
      </c>
      <c r="CV250">
        <v>500</v>
      </c>
      <c r="CW250">
        <v>8000</v>
      </c>
      <c r="CX250">
        <v>500</v>
      </c>
      <c r="CY250">
        <v>314</v>
      </c>
      <c r="CZ250">
        <v>3.2</v>
      </c>
      <c r="DA250">
        <v>7</v>
      </c>
      <c r="DB250">
        <v>57</v>
      </c>
      <c r="DC250">
        <v>56</v>
      </c>
      <c r="DD250" s="28">
        <f t="shared" si="84"/>
        <v>1.7543859649122737</v>
      </c>
      <c r="DE250">
        <v>10</v>
      </c>
      <c r="DF250" t="str">
        <f t="shared" si="85"/>
        <v>yes</v>
      </c>
      <c r="DG250" t="s">
        <v>1144</v>
      </c>
      <c r="DH250" t="s">
        <v>197</v>
      </c>
      <c r="DI250" t="s">
        <v>197</v>
      </c>
      <c r="DJ250" t="s">
        <v>197</v>
      </c>
      <c r="DK250" t="s">
        <v>197</v>
      </c>
      <c r="DL250" t="s">
        <v>197</v>
      </c>
      <c r="DM250" t="s">
        <v>197</v>
      </c>
      <c r="DN250" t="s">
        <v>197</v>
      </c>
      <c r="DO250">
        <v>1542</v>
      </c>
      <c r="DP250" s="29">
        <f>((DO250/1000)*100)/F250</f>
        <v>1.9037037037037039</v>
      </c>
      <c r="DQ250">
        <v>1783</v>
      </c>
      <c r="DR250">
        <v>1084</v>
      </c>
      <c r="DS250">
        <v>3.2</v>
      </c>
      <c r="DT250">
        <v>1.23</v>
      </c>
      <c r="DU250">
        <v>1.1100000000000001</v>
      </c>
      <c r="DV250">
        <v>1.1100000000000001</v>
      </c>
      <c r="DW250" t="str">
        <f t="shared" si="86"/>
        <v>no</v>
      </c>
      <c r="DX250" t="str">
        <f t="shared" si="100"/>
        <v>no</v>
      </c>
      <c r="DY250" t="str">
        <f>IF(OR(DV250&gt;M250*2.9, DV250 &gt; 3.9, FD250="yes"), "3", IF(DV250&gt;M250*1.9, "2", IF(OR(DV250&gt;M250*1.4, DV250&gt;(M250+0.2)), "1", "no")))</f>
        <v>1</v>
      </c>
      <c r="DZ250" t="s">
        <v>181</v>
      </c>
      <c r="EA250" t="s">
        <v>197</v>
      </c>
      <c r="EB250" t="s">
        <v>184</v>
      </c>
      <c r="EC250">
        <v>1000</v>
      </c>
      <c r="ED250" t="s">
        <v>198</v>
      </c>
      <c r="EE250" s="26" t="s">
        <v>197</v>
      </c>
      <c r="EF250" s="26" t="s">
        <v>197</v>
      </c>
      <c r="EG250" s="26" t="s">
        <v>197</v>
      </c>
      <c r="EH250" s="26" t="s">
        <v>197</v>
      </c>
      <c r="EI250" s="26" t="s">
        <v>197</v>
      </c>
      <c r="EJ250" s="26" t="s">
        <v>197</v>
      </c>
      <c r="EK250" s="26" t="s">
        <v>197</v>
      </c>
      <c r="EL250" s="26" t="s">
        <v>197</v>
      </c>
      <c r="EM250" s="26" t="s">
        <v>197</v>
      </c>
      <c r="EN250" s="26" t="s">
        <v>197</v>
      </c>
      <c r="EO250" s="26" t="s">
        <v>197</v>
      </c>
      <c r="EP250" s="26" t="s">
        <v>197</v>
      </c>
      <c r="EQ250" s="26" t="s">
        <v>197</v>
      </c>
      <c r="ER250" s="26" t="s">
        <v>197</v>
      </c>
      <c r="ES250" s="30" t="e">
        <f t="shared" si="97"/>
        <v>#DIV/0!</v>
      </c>
      <c r="ET250" s="30" t="e">
        <f t="shared" si="87"/>
        <v>#DIV/0!</v>
      </c>
      <c r="EU250" s="30" t="e">
        <f t="shared" si="88"/>
        <v>#DIV/0!</v>
      </c>
      <c r="EV250" s="30" t="s">
        <v>181</v>
      </c>
      <c r="EW250" t="s">
        <v>197</v>
      </c>
      <c r="EX250" t="s">
        <v>197</v>
      </c>
      <c r="EY250" s="30" t="s">
        <v>197</v>
      </c>
      <c r="EZ250" s="30" t="s">
        <v>181</v>
      </c>
      <c r="FA250" s="30" t="s">
        <v>181</v>
      </c>
      <c r="FB250" s="34">
        <v>1</v>
      </c>
      <c r="FC250" s="30" t="s">
        <v>181</v>
      </c>
      <c r="FD250" s="30" t="s">
        <v>181</v>
      </c>
      <c r="FE250" t="s">
        <v>181</v>
      </c>
      <c r="FF250">
        <v>1</v>
      </c>
      <c r="FG250" t="s">
        <v>181</v>
      </c>
      <c r="FH250" t="s">
        <v>197</v>
      </c>
      <c r="FI250" t="s">
        <v>197</v>
      </c>
      <c r="FJ250" t="s">
        <v>181</v>
      </c>
      <c r="FK250" t="s">
        <v>181</v>
      </c>
      <c r="FL250" t="s">
        <v>181</v>
      </c>
      <c r="FM250" t="s">
        <v>181</v>
      </c>
      <c r="FN250" t="s">
        <v>181</v>
      </c>
      <c r="FO250" t="s">
        <v>181</v>
      </c>
      <c r="FP250" t="s">
        <v>181</v>
      </c>
      <c r="FQ250" t="s">
        <v>181</v>
      </c>
      <c r="FR250">
        <v>6</v>
      </c>
      <c r="FS250" t="s">
        <v>199</v>
      </c>
      <c r="FT250" s="30" t="s">
        <v>181</v>
      </c>
      <c r="FU250">
        <f t="shared" si="89"/>
        <v>0</v>
      </c>
      <c r="FV250">
        <f t="shared" si="90"/>
        <v>0</v>
      </c>
    </row>
    <row r="251" spans="1:179" ht="15.5" x14ac:dyDescent="0.35">
      <c r="A251" s="48">
        <v>3074</v>
      </c>
      <c r="B251" t="s">
        <v>200</v>
      </c>
      <c r="C251" t="s">
        <v>317</v>
      </c>
      <c r="D251" s="28">
        <v>61</v>
      </c>
      <c r="E251" s="28">
        <v>1</v>
      </c>
      <c r="F251">
        <v>63</v>
      </c>
      <c r="G251">
        <v>170</v>
      </c>
      <c r="H251" s="28">
        <f t="shared" si="76"/>
        <v>21.79930795847751</v>
      </c>
      <c r="I251" s="29">
        <f t="shared" si="77"/>
        <v>1.7304598416217709</v>
      </c>
      <c r="J251" s="30">
        <v>3.9</v>
      </c>
      <c r="K251">
        <v>148</v>
      </c>
      <c r="L251" t="s">
        <v>180</v>
      </c>
      <c r="M251" s="29">
        <v>0.54</v>
      </c>
      <c r="N251" s="30">
        <v>1.9</v>
      </c>
      <c r="O251" s="29">
        <v>1.28</v>
      </c>
      <c r="P251">
        <f t="shared" si="78"/>
        <v>1</v>
      </c>
      <c r="Q251">
        <f t="shared" si="78"/>
        <v>1.9</v>
      </c>
      <c r="R251">
        <f t="shared" si="78"/>
        <v>1.28</v>
      </c>
      <c r="S251" s="31">
        <f t="shared" si="94"/>
        <v>12</v>
      </c>
      <c r="T251" t="s">
        <v>184</v>
      </c>
      <c r="U251" t="s">
        <v>181</v>
      </c>
      <c r="V251" t="s">
        <v>182</v>
      </c>
      <c r="W251" t="s">
        <v>181</v>
      </c>
      <c r="X251" t="s">
        <v>181</v>
      </c>
      <c r="Y251" t="s">
        <v>183</v>
      </c>
      <c r="Z251" t="s">
        <v>181</v>
      </c>
      <c r="AA251" t="s">
        <v>181</v>
      </c>
      <c r="AB251" t="s">
        <v>181</v>
      </c>
      <c r="AC251">
        <v>0</v>
      </c>
      <c r="AD251" s="27">
        <v>43270</v>
      </c>
      <c r="AE251">
        <v>157</v>
      </c>
      <c r="AG251">
        <v>0</v>
      </c>
      <c r="AH251" s="27">
        <v>43270</v>
      </c>
      <c r="AI251" s="33">
        <v>157</v>
      </c>
      <c r="AK251" t="s">
        <v>1145</v>
      </c>
      <c r="AL251" t="s">
        <v>184</v>
      </c>
      <c r="AM251" t="s">
        <v>184</v>
      </c>
      <c r="AN251" t="s">
        <v>181</v>
      </c>
      <c r="AO251" t="s">
        <v>181</v>
      </c>
      <c r="AP251" t="s">
        <v>181</v>
      </c>
      <c r="AQ251" t="s">
        <v>181</v>
      </c>
      <c r="AR251" t="s">
        <v>181</v>
      </c>
      <c r="AS251" t="s">
        <v>181</v>
      </c>
      <c r="AT251" t="s">
        <v>181</v>
      </c>
      <c r="AU251" t="s">
        <v>181</v>
      </c>
      <c r="AV251" t="s">
        <v>181</v>
      </c>
      <c r="AW251" s="27">
        <v>25640</v>
      </c>
      <c r="AX251" s="28">
        <v>47.833333333333336</v>
      </c>
      <c r="AY251" s="28" t="s">
        <v>185</v>
      </c>
      <c r="AZ251" s="28" t="s">
        <v>186</v>
      </c>
      <c r="BA251" s="28" t="s">
        <v>200</v>
      </c>
      <c r="BB251" s="28" t="s">
        <v>187</v>
      </c>
      <c r="BC251" s="28" t="s">
        <v>317</v>
      </c>
      <c r="BD251" s="28" t="s">
        <v>188</v>
      </c>
      <c r="BE251" s="28" t="s">
        <v>189</v>
      </c>
      <c r="BF251" t="s">
        <v>190</v>
      </c>
      <c r="BG251" s="28" t="s">
        <v>181</v>
      </c>
      <c r="BH251" s="28" t="s">
        <v>180</v>
      </c>
      <c r="BI251">
        <v>80</v>
      </c>
      <c r="BJ251">
        <v>180</v>
      </c>
      <c r="BK251" s="28">
        <f t="shared" si="79"/>
        <v>24.691358024691358</v>
      </c>
      <c r="BL251" s="29">
        <f t="shared" si="80"/>
        <v>1.9964210222750447</v>
      </c>
      <c r="BM251">
        <v>155</v>
      </c>
      <c r="BN251" s="29">
        <v>0.8</v>
      </c>
      <c r="BO251">
        <v>2</v>
      </c>
      <c r="BP251" t="s">
        <v>181</v>
      </c>
      <c r="BQ251">
        <v>0</v>
      </c>
      <c r="BR251" t="s">
        <v>184</v>
      </c>
      <c r="BS251" t="s">
        <v>191</v>
      </c>
      <c r="BT251">
        <v>1</v>
      </c>
      <c r="BU251">
        <v>15</v>
      </c>
      <c r="BV251" t="s">
        <v>192</v>
      </c>
      <c r="BW251">
        <v>2</v>
      </c>
      <c r="BX251">
        <v>0</v>
      </c>
      <c r="BY251" t="s">
        <v>1146</v>
      </c>
      <c r="BZ251" t="s">
        <v>181</v>
      </c>
      <c r="CA251" t="s">
        <v>1143</v>
      </c>
      <c r="CB251">
        <v>0</v>
      </c>
      <c r="CC251">
        <v>0</v>
      </c>
      <c r="CD251">
        <f t="shared" si="81"/>
        <v>574</v>
      </c>
      <c r="CE251">
        <f>SUM((IF(D251&lt;40.1,0,(IF(D251&gt;60,3,1)))),(IF(S251&lt;15.1,0,IF(15&lt;S251&lt;25.1,6,IF(25&lt;S251&lt;35.1,11,16)))),(IF(E251=1,0,5)),(IF(CQ251&lt;601,0,1)),(IF(AX251&lt;40.1,0,(IF(AX251&gt;60,2,1)))))</f>
        <v>4</v>
      </c>
      <c r="CF251">
        <f>(IF(AX251&gt;70,3,0))+(IF(10&lt;AX251&lt;20,-2,0))+(IF(BD251="Cerebrovascular",2,0))+(IF(BN251&gt;1.5,2,0))+(IF(CQ251&lt;360,-3,0))+(IF(D251&gt;70,4,0))+(IF(H251&gt;35,2,0))+(IF(E251=2,9,0))+(IF(E251=3,14,0))+(IF(T251="yes",2,0))+(IF(J251&lt;2,2,0))+(IF(U251="yes",3,0))+(IF(V251="hospital",3,0))+(IF(V251="ICU",6,0))+(IF(S251&gt;29,4,0))+(IF(W251="yes",9,0))+(IF(X251="yes",2,0))+(IF(AA251="yes",5,0))+(IF(AB251="yes",6,0))+(IF(Z251="yes",3,0))</f>
        <v>4</v>
      </c>
      <c r="CG251" s="29">
        <f>EXP((IF(39&lt;AX251&lt;50,0.154,0))+(IF(49&lt;AX251&lt;60,0.274,0))+(IF(59&lt;AX251&lt;70,0.424,0))+(IF(AX251&gt;69,0.501,0))+(IF(BD251="anoxia",0.079,0))+(IF(BD251="Cerebrovascular",0.145,0))+(IF(BD251="other",0.184,0))+(IF(BB251="African",0.176,0))+(IF(BB251="Other",0.126,0))+(IF(AY251="DCD",0.411,0))+(IF(AZ251="other",0.422,0))+(0.066*((170-BJ251)/10)+(IF(BE251="regional",0.105,0.244))+(0.01*(CQ251/60))))</f>
        <v>1.3021281963008942</v>
      </c>
      <c r="CH251">
        <v>75</v>
      </c>
      <c r="CI251">
        <v>10</v>
      </c>
      <c r="CJ251" t="s">
        <v>197</v>
      </c>
      <c r="CK251" t="s">
        <v>197</v>
      </c>
      <c r="CL251" t="s">
        <v>197</v>
      </c>
      <c r="CM251" t="s">
        <v>197</v>
      </c>
      <c r="CN251">
        <v>17</v>
      </c>
      <c r="CO251" t="s">
        <v>196</v>
      </c>
      <c r="CP251">
        <v>26</v>
      </c>
      <c r="CQ251" s="28">
        <v>480</v>
      </c>
      <c r="CR251">
        <f t="shared" si="82"/>
        <v>17</v>
      </c>
      <c r="CS251">
        <f t="shared" si="98"/>
        <v>92</v>
      </c>
      <c r="CT251">
        <f t="shared" si="99"/>
        <v>497</v>
      </c>
      <c r="CU251">
        <v>750</v>
      </c>
      <c r="CV251">
        <v>1500</v>
      </c>
      <c r="CW251">
        <v>6000</v>
      </c>
      <c r="CX251">
        <v>1000</v>
      </c>
      <c r="CY251">
        <v>293</v>
      </c>
      <c r="CZ251">
        <v>2</v>
      </c>
      <c r="DA251">
        <v>11</v>
      </c>
      <c r="DB251">
        <v>76</v>
      </c>
      <c r="DC251">
        <v>78</v>
      </c>
      <c r="DD251" s="28">
        <f t="shared" si="84"/>
        <v>-2.6315789473684248</v>
      </c>
      <c r="DF251" t="str">
        <f t="shared" si="85"/>
        <v>no</v>
      </c>
      <c r="DG251" t="s">
        <v>1147</v>
      </c>
      <c r="DH251" t="s">
        <v>197</v>
      </c>
      <c r="DI251" t="s">
        <v>197</v>
      </c>
      <c r="DJ251" t="s">
        <v>197</v>
      </c>
      <c r="DK251" t="s">
        <v>197</v>
      </c>
      <c r="DL251" t="s">
        <v>197</v>
      </c>
      <c r="DM251" t="s">
        <v>197</v>
      </c>
      <c r="DN251" t="s">
        <v>197</v>
      </c>
      <c r="DO251">
        <v>1510</v>
      </c>
      <c r="DP251" s="29">
        <f>((DO251/1000)*100)/F251</f>
        <v>2.3968253968253967</v>
      </c>
      <c r="DQ251">
        <v>1021</v>
      </c>
      <c r="DR251">
        <v>1123</v>
      </c>
      <c r="DS251">
        <v>0.8</v>
      </c>
      <c r="DT251">
        <v>1.23</v>
      </c>
      <c r="DU251">
        <v>0.64</v>
      </c>
      <c r="DV251">
        <v>0.64</v>
      </c>
      <c r="DW251" t="str">
        <f t="shared" si="86"/>
        <v>no</v>
      </c>
      <c r="DX251" t="str">
        <f t="shared" si="100"/>
        <v>no</v>
      </c>
      <c r="DY251" t="str">
        <f>IF(OR(DV251&gt;M251*2.9, DV251 &gt; 3.9, FD251="yes"), "3", IF(DV251&gt;M251*1.9, "2", IF(OR(DV251&gt;M251*1.4, DV251&gt;(M251+0.2)), "1", "no")))</f>
        <v>no</v>
      </c>
      <c r="DZ251" t="s">
        <v>181</v>
      </c>
      <c r="EA251" t="s">
        <v>197</v>
      </c>
      <c r="EB251" t="s">
        <v>184</v>
      </c>
      <c r="EC251">
        <v>1000</v>
      </c>
      <c r="ED251" t="s">
        <v>198</v>
      </c>
      <c r="EE251" s="26" t="s">
        <v>197</v>
      </c>
      <c r="EF251" s="26" t="s">
        <v>197</v>
      </c>
      <c r="EG251" s="26" t="s">
        <v>197</v>
      </c>
      <c r="EH251" s="26" t="s">
        <v>197</v>
      </c>
      <c r="EI251" s="26" t="s">
        <v>197</v>
      </c>
      <c r="EJ251" s="26" t="s">
        <v>197</v>
      </c>
      <c r="EK251" s="26" t="s">
        <v>197</v>
      </c>
      <c r="EL251" s="26" t="s">
        <v>197</v>
      </c>
      <c r="EM251" s="26" t="s">
        <v>197</v>
      </c>
      <c r="EN251" s="26" t="s">
        <v>197</v>
      </c>
      <c r="EO251" s="26" t="s">
        <v>197</v>
      </c>
      <c r="EP251" s="26" t="s">
        <v>197</v>
      </c>
      <c r="EQ251" s="26" t="s">
        <v>197</v>
      </c>
      <c r="ER251" s="26" t="s">
        <v>197</v>
      </c>
      <c r="ES251" s="30" t="e">
        <f t="shared" si="97"/>
        <v>#DIV/0!</v>
      </c>
      <c r="ET251" s="30" t="e">
        <f t="shared" si="87"/>
        <v>#DIV/0!</v>
      </c>
      <c r="EU251" s="30" t="e">
        <f t="shared" si="88"/>
        <v>#DIV/0!</v>
      </c>
      <c r="EV251" s="30" t="s">
        <v>181</v>
      </c>
      <c r="EW251" t="s">
        <v>197</v>
      </c>
      <c r="EX251" t="s">
        <v>197</v>
      </c>
      <c r="EY251" s="30" t="s">
        <v>197</v>
      </c>
      <c r="EZ251" s="30" t="s">
        <v>181</v>
      </c>
      <c r="FA251" s="30" t="s">
        <v>181</v>
      </c>
      <c r="FB251" s="34">
        <v>1</v>
      </c>
      <c r="FC251" s="30" t="s">
        <v>181</v>
      </c>
      <c r="FD251" s="30" t="s">
        <v>181</v>
      </c>
      <c r="FE251" t="s">
        <v>181</v>
      </c>
      <c r="FF251">
        <v>2</v>
      </c>
      <c r="FG251" t="s">
        <v>181</v>
      </c>
      <c r="FH251" t="s">
        <v>197</v>
      </c>
      <c r="FI251" t="s">
        <v>197</v>
      </c>
      <c r="FJ251" t="s">
        <v>181</v>
      </c>
      <c r="FK251" t="s">
        <v>181</v>
      </c>
      <c r="FL251" t="s">
        <v>181</v>
      </c>
      <c r="FM251" t="s">
        <v>181</v>
      </c>
      <c r="FN251" t="s">
        <v>181</v>
      </c>
      <c r="FO251" t="s">
        <v>181</v>
      </c>
      <c r="FP251" t="s">
        <v>181</v>
      </c>
      <c r="FQ251" t="s">
        <v>181</v>
      </c>
      <c r="FR251">
        <v>10</v>
      </c>
      <c r="FS251" t="s">
        <v>199</v>
      </c>
      <c r="FT251" s="30" t="s">
        <v>181</v>
      </c>
      <c r="FU251">
        <f t="shared" si="89"/>
        <v>0</v>
      </c>
      <c r="FV251">
        <f t="shared" si="90"/>
        <v>0</v>
      </c>
    </row>
    <row r="252" spans="1:179" ht="15.5" x14ac:dyDescent="0.35">
      <c r="A252" s="48">
        <v>3075</v>
      </c>
      <c r="B252" t="s">
        <v>178</v>
      </c>
      <c r="C252" t="s">
        <v>179</v>
      </c>
      <c r="D252" s="28">
        <v>56.927777777777777</v>
      </c>
      <c r="E252" s="28">
        <v>1</v>
      </c>
      <c r="F252">
        <v>75</v>
      </c>
      <c r="G252">
        <v>157</v>
      </c>
      <c r="H252" s="28">
        <f t="shared" si="76"/>
        <v>30.427197857925272</v>
      </c>
      <c r="I252" s="29">
        <f t="shared" si="77"/>
        <v>1.759116525987422</v>
      </c>
      <c r="J252" s="30">
        <v>1.9</v>
      </c>
      <c r="K252">
        <v>140</v>
      </c>
      <c r="L252" t="s">
        <v>180</v>
      </c>
      <c r="M252" s="29">
        <v>0.7</v>
      </c>
      <c r="N252" s="30">
        <v>1.7</v>
      </c>
      <c r="O252" s="29">
        <v>1.6</v>
      </c>
      <c r="P252">
        <f t="shared" si="78"/>
        <v>1</v>
      </c>
      <c r="Q252">
        <f t="shared" si="78"/>
        <v>1.7</v>
      </c>
      <c r="R252">
        <f t="shared" si="78"/>
        <v>1.6</v>
      </c>
      <c r="S252" s="31">
        <f t="shared" si="94"/>
        <v>14</v>
      </c>
      <c r="T252" t="s">
        <v>184</v>
      </c>
      <c r="U252" t="s">
        <v>181</v>
      </c>
      <c r="V252" t="s">
        <v>182</v>
      </c>
      <c r="W252" t="s">
        <v>181</v>
      </c>
      <c r="X252" t="s">
        <v>181</v>
      </c>
      <c r="Y252" t="s">
        <v>183</v>
      </c>
      <c r="Z252" t="s">
        <v>184</v>
      </c>
      <c r="AA252" t="s">
        <v>181</v>
      </c>
      <c r="AB252" t="s">
        <v>181</v>
      </c>
      <c r="AC252">
        <v>0</v>
      </c>
      <c r="AD252" s="27">
        <v>43234</v>
      </c>
      <c r="AE252">
        <v>120</v>
      </c>
      <c r="AG252">
        <v>0</v>
      </c>
      <c r="AH252" s="27">
        <v>43234</v>
      </c>
      <c r="AI252" s="33">
        <v>120</v>
      </c>
      <c r="AK252" t="s">
        <v>344</v>
      </c>
      <c r="AL252" t="s">
        <v>181</v>
      </c>
      <c r="AM252" t="s">
        <v>181</v>
      </c>
      <c r="AN252" t="s">
        <v>184</v>
      </c>
      <c r="AO252" t="s">
        <v>184</v>
      </c>
      <c r="AP252" t="s">
        <v>181</v>
      </c>
      <c r="AQ252" t="s">
        <v>181</v>
      </c>
      <c r="AR252" t="s">
        <v>181</v>
      </c>
      <c r="AS252" t="s">
        <v>181</v>
      </c>
      <c r="AT252" t="s">
        <v>181</v>
      </c>
      <c r="AU252" t="s">
        <v>181</v>
      </c>
      <c r="AV252" t="s">
        <v>181</v>
      </c>
      <c r="AW252" s="27">
        <v>14520</v>
      </c>
      <c r="AX252" s="28">
        <v>78.283333333333331</v>
      </c>
      <c r="AY252" s="28" t="s">
        <v>185</v>
      </c>
      <c r="AZ252" s="28" t="s">
        <v>186</v>
      </c>
      <c r="BA252" s="28" t="s">
        <v>178</v>
      </c>
      <c r="BB252" s="28" t="s">
        <v>187</v>
      </c>
      <c r="BC252" s="28" t="s">
        <v>179</v>
      </c>
      <c r="BD252" s="28" t="s">
        <v>188</v>
      </c>
      <c r="BE252" s="28" t="s">
        <v>189</v>
      </c>
      <c r="BF252" t="s">
        <v>190</v>
      </c>
      <c r="BG252" s="28" t="s">
        <v>181</v>
      </c>
      <c r="BH252" s="28" t="s">
        <v>180</v>
      </c>
      <c r="BI252">
        <v>100</v>
      </c>
      <c r="BJ252">
        <v>170</v>
      </c>
      <c r="BK252" s="28">
        <f t="shared" si="79"/>
        <v>34.602076124567475</v>
      </c>
      <c r="BL252" s="29">
        <f t="shared" si="80"/>
        <v>2.1059196243850327</v>
      </c>
      <c r="BM252">
        <v>139</v>
      </c>
      <c r="BN252" s="29">
        <v>1.37</v>
      </c>
      <c r="BO252">
        <v>3</v>
      </c>
      <c r="BP252" t="s">
        <v>181</v>
      </c>
      <c r="BQ252">
        <v>0</v>
      </c>
      <c r="BR252" t="s">
        <v>184</v>
      </c>
      <c r="BS252" t="s">
        <v>191</v>
      </c>
      <c r="BT252">
        <v>2</v>
      </c>
      <c r="BU252">
        <v>60</v>
      </c>
      <c r="BV252" t="s">
        <v>203</v>
      </c>
      <c r="BW252">
        <v>7</v>
      </c>
      <c r="BX252" t="s">
        <v>192</v>
      </c>
      <c r="BY252" t="s">
        <v>1148</v>
      </c>
      <c r="BZ252" t="s">
        <v>181</v>
      </c>
      <c r="CA252" t="s">
        <v>1143</v>
      </c>
      <c r="CB252">
        <v>0</v>
      </c>
      <c r="CC252">
        <v>0</v>
      </c>
      <c r="CD252">
        <f t="shared" si="81"/>
        <v>1096</v>
      </c>
      <c r="CE252">
        <f>SUM((IF(D252&lt;40.1,0,(IF(D252&gt;60,3,1)))),(IF(S252&lt;15.1,0,IF(15&lt;S252&lt;25.1,6,IF(25&lt;S252&lt;35.1,11,16)))),(IF(E252=1,0,5)),(IF(CQ252&lt;601,0,1)),(IF(AX252&lt;40.1,0,(IF(AX252&gt;60,2,1)))))</f>
        <v>3</v>
      </c>
      <c r="CF252">
        <f>(IF(AX252&gt;70,3,0))+(IF(10&lt;AX252&lt;20,-2,0))+(IF(BD252="Cerebrovascular",2,0))+(IF(BN252&gt;1.5,2,0))+(IF(CQ252&lt;360,-3,0))+(IF(D252&gt;70,4,0))+(IF(H252&gt;35,2,0))+(IF(E252=2,9,0))+(IF(E252=3,14,0))+(IF(T252="yes",2,0))+(IF(J252&lt;2,2,0))+(IF(U252="yes",3,0))+(IF(V252="hospital",3,0))+(IF(V252="ICU",6,0))+(IF(S252&gt;29,4,0))+(IF(W252="yes",9,0))+(IF(X252="yes",2,0))+(IF(AA252="yes",5,0))+(IF(AB252="yes",6,0))+(IF(Z252="yes",3,0))</f>
        <v>12</v>
      </c>
      <c r="CG252" s="29">
        <f>EXP((IF(39&lt;AX252&lt;50,0.154,0))+(IF(49&lt;AX252&lt;60,0.274,0))+(IF(59&lt;AX252&lt;70,0.424,0))+(IF(AX252&gt;69,0.501,0))+(IF(BD252="anoxia",0.079,0))+(IF(BD252="Cerebrovascular",0.145,0))+(IF(BD252="other",0.184,0))+(IF(BB252="African",0.176,0))+(IF(BB252="Other",0.126,0))+(IF(AY252="DCD",0.411,0))+(IF(AZ252="other",0.422,0))+(0.066*((170-BJ252)/10)+(IF(BE252="regional",0.105,0.244))+(0.01*(CQ252/60))))</f>
        <v>2.3217781436331757</v>
      </c>
      <c r="CH252">
        <v>41</v>
      </c>
      <c r="CI252">
        <v>30</v>
      </c>
      <c r="CJ252" t="s">
        <v>197</v>
      </c>
      <c r="CK252" t="s">
        <v>197</v>
      </c>
      <c r="CL252" t="s">
        <v>197</v>
      </c>
      <c r="CM252" t="s">
        <v>197</v>
      </c>
      <c r="CN252">
        <v>17</v>
      </c>
      <c r="CO252" t="s">
        <v>196</v>
      </c>
      <c r="CP252">
        <v>16</v>
      </c>
      <c r="CQ252" s="28">
        <v>548</v>
      </c>
      <c r="CR252">
        <f t="shared" si="82"/>
        <v>17</v>
      </c>
      <c r="CS252">
        <f t="shared" si="98"/>
        <v>58</v>
      </c>
      <c r="CT252">
        <f t="shared" si="99"/>
        <v>565</v>
      </c>
      <c r="CU252">
        <v>750</v>
      </c>
      <c r="CV252">
        <v>1000</v>
      </c>
      <c r="CW252">
        <v>9000</v>
      </c>
      <c r="CX252">
        <v>500</v>
      </c>
      <c r="CY252">
        <v>297</v>
      </c>
      <c r="CZ252">
        <v>1.8</v>
      </c>
      <c r="DA252">
        <v>11</v>
      </c>
      <c r="DB252">
        <v>72</v>
      </c>
      <c r="DC252">
        <v>63</v>
      </c>
      <c r="DD252" s="28">
        <f t="shared" si="84"/>
        <v>12.5</v>
      </c>
      <c r="DF252" t="str">
        <f t="shared" si="85"/>
        <v>no</v>
      </c>
      <c r="DG252" t="s">
        <v>1149</v>
      </c>
      <c r="DH252" t="s">
        <v>197</v>
      </c>
      <c r="DI252" t="s">
        <v>197</v>
      </c>
      <c r="DJ252" t="s">
        <v>197</v>
      </c>
      <c r="DK252" t="s">
        <v>197</v>
      </c>
      <c r="DL252" t="s">
        <v>197</v>
      </c>
      <c r="DM252" t="s">
        <v>197</v>
      </c>
      <c r="DN252" t="s">
        <v>197</v>
      </c>
      <c r="DO252">
        <v>1480</v>
      </c>
      <c r="DP252" s="29">
        <f>((DO252/1000)*100)/F252</f>
        <v>1.9733333333333334</v>
      </c>
      <c r="DQ252">
        <v>3269</v>
      </c>
      <c r="DR252">
        <v>628</v>
      </c>
      <c r="DS252">
        <v>3.4</v>
      </c>
      <c r="DT252">
        <v>1.05</v>
      </c>
      <c r="DU252">
        <v>1.03</v>
      </c>
      <c r="DV252">
        <v>1.03</v>
      </c>
      <c r="DW252" t="str">
        <f t="shared" si="86"/>
        <v>yes</v>
      </c>
      <c r="DX252" t="str">
        <f t="shared" si="100"/>
        <v>moderate</v>
      </c>
      <c r="DY252" t="str">
        <f>IF(OR(DV252&gt;M252*2.9, DV252 &gt; 3.9, FD252="yes"), "3", IF(DV252&gt;M252*1.9, "2", IF(OR(DV252&gt;M252*1.4, DV252&gt;(M252+0.2)), "1", "no")))</f>
        <v>1</v>
      </c>
      <c r="DZ252" t="s">
        <v>181</v>
      </c>
      <c r="EA252" t="s">
        <v>197</v>
      </c>
      <c r="EB252" t="s">
        <v>184</v>
      </c>
      <c r="EC252">
        <v>1000</v>
      </c>
      <c r="ED252" t="s">
        <v>198</v>
      </c>
      <c r="EE252" s="26" t="s">
        <v>197</v>
      </c>
      <c r="EF252" s="26" t="s">
        <v>197</v>
      </c>
      <c r="EG252" s="26" t="s">
        <v>197</v>
      </c>
      <c r="EH252" s="26" t="s">
        <v>197</v>
      </c>
      <c r="EI252" s="26" t="s">
        <v>197</v>
      </c>
      <c r="EJ252" s="26" t="s">
        <v>197</v>
      </c>
      <c r="EK252" s="26" t="s">
        <v>197</v>
      </c>
      <c r="EL252" s="26" t="s">
        <v>197</v>
      </c>
      <c r="EM252" s="26" t="s">
        <v>197</v>
      </c>
      <c r="EN252" s="26" t="s">
        <v>197</v>
      </c>
      <c r="EO252" s="26" t="s">
        <v>197</v>
      </c>
      <c r="EP252" s="26" t="s">
        <v>197</v>
      </c>
      <c r="EQ252" s="26" t="s">
        <v>197</v>
      </c>
      <c r="ER252" s="26" t="s">
        <v>197</v>
      </c>
      <c r="ES252" s="30" t="e">
        <f t="shared" si="97"/>
        <v>#DIV/0!</v>
      </c>
      <c r="ET252" s="30" t="e">
        <f t="shared" si="87"/>
        <v>#DIV/0!</v>
      </c>
      <c r="EU252" s="30" t="e">
        <f t="shared" si="88"/>
        <v>#DIV/0!</v>
      </c>
      <c r="EV252" s="30" t="s">
        <v>181</v>
      </c>
      <c r="EW252" t="s">
        <v>197</v>
      </c>
      <c r="EX252" t="s">
        <v>197</v>
      </c>
      <c r="EY252" s="30" t="s">
        <v>197</v>
      </c>
      <c r="EZ252" s="30" t="s">
        <v>181</v>
      </c>
      <c r="FA252" s="30" t="s">
        <v>181</v>
      </c>
      <c r="FB252" s="34">
        <v>2</v>
      </c>
      <c r="FC252" s="30" t="s">
        <v>181</v>
      </c>
      <c r="FD252" s="30" t="s">
        <v>181</v>
      </c>
      <c r="FE252" t="s">
        <v>181</v>
      </c>
      <c r="FF252">
        <v>4</v>
      </c>
      <c r="FG252" t="s">
        <v>181</v>
      </c>
      <c r="FH252" t="s">
        <v>197</v>
      </c>
      <c r="FI252" t="s">
        <v>197</v>
      </c>
      <c r="FJ252" t="s">
        <v>181</v>
      </c>
      <c r="FK252" t="s">
        <v>181</v>
      </c>
      <c r="FL252" t="s">
        <v>181</v>
      </c>
      <c r="FM252" t="s">
        <v>181</v>
      </c>
      <c r="FN252" t="s">
        <v>181</v>
      </c>
      <c r="FO252" t="s">
        <v>181</v>
      </c>
      <c r="FP252" t="s">
        <v>181</v>
      </c>
      <c r="FQ252" t="s">
        <v>181</v>
      </c>
      <c r="FR252">
        <v>11</v>
      </c>
      <c r="FS252" t="s">
        <v>1150</v>
      </c>
      <c r="FT252" s="30" t="s">
        <v>181</v>
      </c>
      <c r="FU252">
        <f t="shared" si="89"/>
        <v>0</v>
      </c>
      <c r="FV252">
        <f t="shared" si="90"/>
        <v>0</v>
      </c>
    </row>
    <row r="253" spans="1:179" ht="15.5" x14ac:dyDescent="0.35">
      <c r="A253" s="48">
        <v>3076</v>
      </c>
      <c r="B253" t="s">
        <v>200</v>
      </c>
      <c r="C253" t="s">
        <v>201</v>
      </c>
      <c r="D253" s="28">
        <v>51.863888888888887</v>
      </c>
      <c r="E253" s="28">
        <v>2</v>
      </c>
      <c r="F253">
        <v>79</v>
      </c>
      <c r="G253">
        <v>180</v>
      </c>
      <c r="H253" s="28">
        <f t="shared" si="76"/>
        <v>24.382716049382715</v>
      </c>
      <c r="I253" s="29">
        <f t="shared" si="77"/>
        <v>1.9857766681672118</v>
      </c>
      <c r="J253" s="30">
        <v>2.9</v>
      </c>
      <c r="K253">
        <v>142</v>
      </c>
      <c r="L253" t="s">
        <v>180</v>
      </c>
      <c r="M253" s="29">
        <v>0.69</v>
      </c>
      <c r="N253" s="30">
        <v>3.9</v>
      </c>
      <c r="O253" s="29">
        <v>2.73</v>
      </c>
      <c r="P253">
        <f t="shared" si="78"/>
        <v>1</v>
      </c>
      <c r="Q253">
        <f t="shared" si="78"/>
        <v>3.9</v>
      </c>
      <c r="R253">
        <f t="shared" si="78"/>
        <v>2.73</v>
      </c>
      <c r="S253" s="31">
        <f t="shared" si="94"/>
        <v>23</v>
      </c>
      <c r="T253" t="s">
        <v>184</v>
      </c>
      <c r="U253" t="s">
        <v>181</v>
      </c>
      <c r="V253" t="s">
        <v>182</v>
      </c>
      <c r="W253" t="s">
        <v>181</v>
      </c>
      <c r="X253" t="s">
        <v>181</v>
      </c>
      <c r="Y253" t="s">
        <v>183</v>
      </c>
      <c r="Z253" t="s">
        <v>184</v>
      </c>
      <c r="AA253" t="s">
        <v>184</v>
      </c>
      <c r="AB253" t="s">
        <v>181</v>
      </c>
      <c r="AC253">
        <v>0</v>
      </c>
      <c r="AD253" s="27">
        <v>43243</v>
      </c>
      <c r="AE253">
        <v>127</v>
      </c>
      <c r="AG253">
        <v>0</v>
      </c>
      <c r="AH253" s="27">
        <v>43243</v>
      </c>
      <c r="AI253" s="33">
        <v>127</v>
      </c>
      <c r="AK253" t="s">
        <v>1151</v>
      </c>
      <c r="AL253" t="s">
        <v>181</v>
      </c>
      <c r="AM253" t="s">
        <v>181</v>
      </c>
      <c r="AN253" t="s">
        <v>181</v>
      </c>
      <c r="AO253" t="s">
        <v>181</v>
      </c>
      <c r="AP253" t="s">
        <v>181</v>
      </c>
      <c r="AQ253" t="s">
        <v>181</v>
      </c>
      <c r="AR253" t="s">
        <v>181</v>
      </c>
      <c r="AS253" t="s">
        <v>181</v>
      </c>
      <c r="AT253" t="s">
        <v>181</v>
      </c>
      <c r="AU253" t="s">
        <v>181</v>
      </c>
      <c r="AV253" t="s">
        <v>184</v>
      </c>
      <c r="AW253" s="27">
        <v>26907</v>
      </c>
      <c r="AX253" s="28">
        <v>44.37777777777778</v>
      </c>
      <c r="AY253" s="28" t="s">
        <v>185</v>
      </c>
      <c r="AZ253" s="28" t="s">
        <v>186</v>
      </c>
      <c r="BA253" s="28" t="s">
        <v>178</v>
      </c>
      <c r="BB253" s="28" t="s">
        <v>187</v>
      </c>
      <c r="BC253" s="28" t="s">
        <v>201</v>
      </c>
      <c r="BD253" s="28" t="s">
        <v>188</v>
      </c>
      <c r="BE253" s="28" t="s">
        <v>202</v>
      </c>
      <c r="BF253" t="s">
        <v>190</v>
      </c>
      <c r="BG253" s="28" t="s">
        <v>181</v>
      </c>
      <c r="BH253" s="28" t="s">
        <v>190</v>
      </c>
      <c r="BI253">
        <v>69</v>
      </c>
      <c r="BJ253">
        <v>165</v>
      </c>
      <c r="BK253" s="28">
        <f t="shared" si="79"/>
        <v>25.344352617079888</v>
      </c>
      <c r="BL253" s="29">
        <f t="shared" si="80"/>
        <v>1.7601636453664717</v>
      </c>
      <c r="BM253">
        <v>152</v>
      </c>
      <c r="BN253" s="29">
        <v>0.8</v>
      </c>
      <c r="BO253">
        <v>10</v>
      </c>
      <c r="BP253" t="s">
        <v>181</v>
      </c>
      <c r="BQ253">
        <v>0</v>
      </c>
      <c r="BR253" t="s">
        <v>181</v>
      </c>
      <c r="BS253" t="s">
        <v>181</v>
      </c>
      <c r="BT253">
        <v>2</v>
      </c>
      <c r="BU253">
        <v>2</v>
      </c>
      <c r="BV253" t="s">
        <v>192</v>
      </c>
      <c r="BW253">
        <v>5</v>
      </c>
      <c r="BX253" t="s">
        <v>192</v>
      </c>
      <c r="BY253" t="s">
        <v>1152</v>
      </c>
      <c r="BZ253" t="s">
        <v>1153</v>
      </c>
      <c r="CA253" t="s">
        <v>1154</v>
      </c>
      <c r="CB253">
        <v>0</v>
      </c>
      <c r="CC253">
        <v>0</v>
      </c>
      <c r="CD253">
        <f t="shared" si="81"/>
        <v>1021</v>
      </c>
      <c r="CE253">
        <f>SUM((IF(D253&lt;40.1,0,(IF(D253&gt;60,3,1)))),(IF(S253&lt;15.1,0,IF(15&lt;S253&lt;25.1,6,IF(25&lt;S253&lt;35.1,11,16)))),(IF(E253=1,0,5)),(IF(CQ253&lt;601,0,1)),(IF(AX253&lt;40.1,0,(IF(AX253&gt;60,2,1)))))</f>
        <v>23</v>
      </c>
      <c r="CF253">
        <f>(IF(AX253&gt;70,3,0))+(IF(10&lt;AX253&lt;20,-2,0))+(IF(BD253="Cerebrovascular",2,0))+(IF(BN253&gt;1.5,2,0))+(IF(CQ253&lt;360,-3,0))+(IF(D253&gt;70,4,0))+(IF(H253&gt;35,2,0))+(IF(E253=2,9,0))+(IF(E253=3,14,0))+(IF(T253="yes",2,0))+(IF(J253&lt;2,2,0))+(IF(U253="yes",3,0))+(IF(V253="hospital",3,0))+(IF(V253="ICU",6,0))+(IF(S253&gt;29,4,0))+(IF(W253="yes",9,0))+(IF(X253="yes",2,0))+(IF(AA253="yes",5,0))+(IF(AB253="yes",6,0))+(IF(Z253="yes",3,0))</f>
        <v>21</v>
      </c>
      <c r="CG253" s="29">
        <f>EXP((IF(39&lt;AX253&lt;50,0.154,0))+(IF(49&lt;AX253&lt;60,0.274,0))+(IF(59&lt;AX253&lt;70,0.424,0))+(IF(AX253&gt;69,0.501,0))+(IF(BD253="anoxia",0.079,0))+(IF(BD253="Cerebrovascular",0.145,0))+(IF(BD253="other",0.184,0))+(IF(BB253="African",0.176,0))+(IF(BB253="Other",0.126,0))+(IF(AY253="DCD",0.411,0))+(IF(AZ253="other",0.422,0))+(0.066*((170-BJ253)/10)+(IF(BE253="regional",0.105,0.244))+(0.01*(CQ253/60))))</f>
        <v>1.6312283717984184</v>
      </c>
      <c r="CH253">
        <v>40</v>
      </c>
      <c r="CI253">
        <v>20</v>
      </c>
      <c r="CJ253" t="s">
        <v>197</v>
      </c>
      <c r="CK253" t="s">
        <v>197</v>
      </c>
      <c r="CL253" t="s">
        <v>197</v>
      </c>
      <c r="CM253" t="s">
        <v>197</v>
      </c>
      <c r="CN253">
        <v>31</v>
      </c>
      <c r="CO253" t="s">
        <v>196</v>
      </c>
      <c r="CP253">
        <v>55</v>
      </c>
      <c r="CQ253" s="28">
        <v>404</v>
      </c>
      <c r="CR253">
        <f t="shared" si="82"/>
        <v>31</v>
      </c>
      <c r="CS253">
        <f t="shared" si="98"/>
        <v>71</v>
      </c>
      <c r="CT253">
        <f t="shared" si="99"/>
        <v>435</v>
      </c>
      <c r="CU253">
        <v>3000</v>
      </c>
      <c r="CV253">
        <v>3500</v>
      </c>
      <c r="CW253">
        <v>6500</v>
      </c>
      <c r="CX253">
        <v>1250</v>
      </c>
      <c r="CY253">
        <v>455</v>
      </c>
      <c r="CZ253">
        <v>3.3</v>
      </c>
      <c r="DA253">
        <v>24</v>
      </c>
      <c r="DB253">
        <v>64</v>
      </c>
      <c r="DC253">
        <v>74</v>
      </c>
      <c r="DD253" s="28">
        <f t="shared" si="84"/>
        <v>-15.625</v>
      </c>
      <c r="DF253" t="str">
        <f t="shared" si="85"/>
        <v>no</v>
      </c>
      <c r="DG253" t="s">
        <v>1155</v>
      </c>
      <c r="DH253" t="s">
        <v>197</v>
      </c>
      <c r="DI253" t="s">
        <v>197</v>
      </c>
      <c r="DJ253" t="s">
        <v>197</v>
      </c>
      <c r="DK253" t="s">
        <v>197</v>
      </c>
      <c r="DL253" t="s">
        <v>197</v>
      </c>
      <c r="DM253" t="s">
        <v>197</v>
      </c>
      <c r="DN253" t="s">
        <v>197</v>
      </c>
      <c r="DO253">
        <v>1380</v>
      </c>
      <c r="DP253" s="29">
        <f>((DO253/1000)*100)/F253</f>
        <v>1.7468354430379747</v>
      </c>
      <c r="DQ253">
        <v>433</v>
      </c>
      <c r="DR253">
        <v>491</v>
      </c>
      <c r="DS253">
        <v>3.2</v>
      </c>
      <c r="DT253">
        <v>1.18</v>
      </c>
      <c r="DU253">
        <v>1.31</v>
      </c>
      <c r="DV253">
        <v>1.31</v>
      </c>
      <c r="DW253" t="str">
        <f t="shared" si="86"/>
        <v>no</v>
      </c>
      <c r="DX253" t="str">
        <f t="shared" si="100"/>
        <v>no</v>
      </c>
      <c r="DY253" t="str">
        <f>IF(OR(DV253&gt;M253*2.9, DV253 &gt; 3.9, FD253="yes"), "3", IF(DV253&gt;M253*1.9, "2", IF(OR(DV253&gt;M253*1.4, DV253&gt;(M253+0.2)), "1", "no")))</f>
        <v>1</v>
      </c>
      <c r="DZ253" t="s">
        <v>181</v>
      </c>
      <c r="EA253" t="s">
        <v>197</v>
      </c>
      <c r="EB253" t="s">
        <v>184</v>
      </c>
      <c r="EC253">
        <v>1000</v>
      </c>
      <c r="ED253" t="s">
        <v>198</v>
      </c>
      <c r="EE253" s="26" t="s">
        <v>197</v>
      </c>
      <c r="EF253" s="26" t="s">
        <v>197</v>
      </c>
      <c r="EG253" s="26" t="s">
        <v>197</v>
      </c>
      <c r="EH253" s="26" t="s">
        <v>197</v>
      </c>
      <c r="EI253" s="26" t="s">
        <v>197</v>
      </c>
      <c r="EJ253" s="26" t="s">
        <v>197</v>
      </c>
      <c r="EK253" s="26" t="s">
        <v>197</v>
      </c>
      <c r="EL253" s="26" t="s">
        <v>197</v>
      </c>
      <c r="EM253" s="26" t="s">
        <v>197</v>
      </c>
      <c r="EN253" s="26" t="s">
        <v>197</v>
      </c>
      <c r="EO253" s="26" t="s">
        <v>197</v>
      </c>
      <c r="EP253" s="26" t="s">
        <v>197</v>
      </c>
      <c r="EQ253" s="26" t="s">
        <v>197</v>
      </c>
      <c r="ER253" s="26" t="s">
        <v>197</v>
      </c>
      <c r="ES253" s="30" t="e">
        <f t="shared" si="97"/>
        <v>#DIV/0!</v>
      </c>
      <c r="ET253" s="30" t="e">
        <f t="shared" si="87"/>
        <v>#DIV/0!</v>
      </c>
      <c r="EU253" s="30" t="e">
        <f t="shared" si="88"/>
        <v>#DIV/0!</v>
      </c>
      <c r="EV253" s="30" t="s">
        <v>181</v>
      </c>
      <c r="EW253" t="s">
        <v>197</v>
      </c>
      <c r="EX253" t="s">
        <v>197</v>
      </c>
      <c r="EY253" s="30" t="s">
        <v>197</v>
      </c>
      <c r="EZ253" s="30" t="s">
        <v>181</v>
      </c>
      <c r="FA253" s="30" t="s">
        <v>181</v>
      </c>
      <c r="FB253" s="34">
        <v>2</v>
      </c>
      <c r="FC253" s="30" t="s">
        <v>181</v>
      </c>
      <c r="FD253" s="30" t="s">
        <v>181</v>
      </c>
      <c r="FE253" t="s">
        <v>181</v>
      </c>
      <c r="FF253">
        <v>4</v>
      </c>
      <c r="FG253" t="s">
        <v>181</v>
      </c>
      <c r="FH253" t="s">
        <v>197</v>
      </c>
      <c r="FI253" t="s">
        <v>197</v>
      </c>
      <c r="FJ253" t="s">
        <v>181</v>
      </c>
      <c r="FK253" t="s">
        <v>181</v>
      </c>
      <c r="FL253" t="s">
        <v>181</v>
      </c>
      <c r="FM253" t="s">
        <v>181</v>
      </c>
      <c r="FN253" t="s">
        <v>181</v>
      </c>
      <c r="FO253" t="s">
        <v>181</v>
      </c>
      <c r="FP253" t="s">
        <v>181</v>
      </c>
      <c r="FQ253" t="s">
        <v>181</v>
      </c>
      <c r="FR253">
        <v>11</v>
      </c>
      <c r="FS253" t="s">
        <v>199</v>
      </c>
      <c r="FT253" s="30" t="s">
        <v>181</v>
      </c>
      <c r="FU253">
        <f t="shared" si="89"/>
        <v>0</v>
      </c>
      <c r="FV253">
        <f t="shared" si="90"/>
        <v>0</v>
      </c>
    </row>
    <row r="254" spans="1:179" ht="15.5" x14ac:dyDescent="0.35">
      <c r="A254" s="48">
        <v>3077</v>
      </c>
      <c r="B254" t="s">
        <v>178</v>
      </c>
      <c r="C254" t="s">
        <v>201</v>
      </c>
      <c r="D254" s="28">
        <v>54.897222222222226</v>
      </c>
      <c r="E254" s="28">
        <v>1</v>
      </c>
      <c r="F254">
        <v>60</v>
      </c>
      <c r="G254">
        <v>153</v>
      </c>
      <c r="H254" s="28">
        <f t="shared" si="76"/>
        <v>25.631167499679609</v>
      </c>
      <c r="I254" s="29">
        <f t="shared" si="77"/>
        <v>1.5702973305910384</v>
      </c>
      <c r="J254" s="30">
        <v>3.2</v>
      </c>
      <c r="K254">
        <v>142</v>
      </c>
      <c r="L254" t="s">
        <v>180</v>
      </c>
      <c r="M254" s="29">
        <v>0.63</v>
      </c>
      <c r="N254" s="30">
        <v>4.3</v>
      </c>
      <c r="O254" s="29">
        <v>1.1200000000000001</v>
      </c>
      <c r="P254">
        <f t="shared" si="78"/>
        <v>1</v>
      </c>
      <c r="Q254">
        <f t="shared" si="78"/>
        <v>4.3</v>
      </c>
      <c r="R254">
        <f t="shared" si="78"/>
        <v>1.1200000000000001</v>
      </c>
      <c r="S254" s="31">
        <f t="shared" si="94"/>
        <v>13</v>
      </c>
      <c r="T254" t="s">
        <v>181</v>
      </c>
      <c r="U254" t="s">
        <v>181</v>
      </c>
      <c r="V254" t="s">
        <v>182</v>
      </c>
      <c r="W254" t="s">
        <v>181</v>
      </c>
      <c r="X254" t="s">
        <v>181</v>
      </c>
      <c r="Y254" t="s">
        <v>183</v>
      </c>
      <c r="Z254" t="s">
        <v>181</v>
      </c>
      <c r="AA254" t="s">
        <v>181</v>
      </c>
      <c r="AB254" t="s">
        <v>181</v>
      </c>
      <c r="AC254">
        <v>0</v>
      </c>
      <c r="AD254" s="27">
        <v>43255</v>
      </c>
      <c r="AE254">
        <v>129</v>
      </c>
      <c r="AG254">
        <v>0</v>
      </c>
      <c r="AH254" s="27">
        <v>43255</v>
      </c>
      <c r="AI254" s="33">
        <v>129</v>
      </c>
      <c r="AK254" t="s">
        <v>651</v>
      </c>
      <c r="AL254" t="s">
        <v>184</v>
      </c>
      <c r="AM254" t="s">
        <v>181</v>
      </c>
      <c r="AN254" t="s">
        <v>181</v>
      </c>
      <c r="AO254" t="s">
        <v>181</v>
      </c>
      <c r="AP254" t="s">
        <v>181</v>
      </c>
      <c r="AQ254" t="s">
        <v>181</v>
      </c>
      <c r="AR254" t="s">
        <v>181</v>
      </c>
      <c r="AS254" t="s">
        <v>181</v>
      </c>
      <c r="AT254" t="s">
        <v>181</v>
      </c>
      <c r="AU254" t="s">
        <v>181</v>
      </c>
      <c r="AV254" t="s">
        <v>181</v>
      </c>
      <c r="AW254" s="27">
        <v>18700</v>
      </c>
      <c r="AX254" s="28">
        <v>66.86944444444444</v>
      </c>
      <c r="AY254" s="28" t="s">
        <v>185</v>
      </c>
      <c r="AZ254" s="28" t="s">
        <v>186</v>
      </c>
      <c r="BA254" s="28" t="s">
        <v>178</v>
      </c>
      <c r="BB254" s="28" t="s">
        <v>187</v>
      </c>
      <c r="BC254" s="28" t="s">
        <v>201</v>
      </c>
      <c r="BD254" s="28" t="s">
        <v>188</v>
      </c>
      <c r="BE254" s="28" t="s">
        <v>189</v>
      </c>
      <c r="BF254" t="s">
        <v>190</v>
      </c>
      <c r="BG254" s="28" t="s">
        <v>181</v>
      </c>
      <c r="BH254" s="28" t="s">
        <v>180</v>
      </c>
      <c r="BI254">
        <v>65</v>
      </c>
      <c r="BJ254">
        <v>160</v>
      </c>
      <c r="BK254" s="28">
        <f t="shared" si="79"/>
        <v>25.390625</v>
      </c>
      <c r="BL254" s="29">
        <f t="shared" si="80"/>
        <v>1.6781913863486266</v>
      </c>
      <c r="BM254">
        <v>159</v>
      </c>
      <c r="BN254" s="29">
        <v>0.62</v>
      </c>
      <c r="BO254">
        <v>6</v>
      </c>
      <c r="BP254" t="s">
        <v>181</v>
      </c>
      <c r="BQ254">
        <v>0</v>
      </c>
      <c r="BR254" t="s">
        <v>184</v>
      </c>
      <c r="BS254" t="s">
        <v>191</v>
      </c>
      <c r="BT254">
        <v>0</v>
      </c>
      <c r="BU254">
        <v>0</v>
      </c>
      <c r="BV254" t="s">
        <v>192</v>
      </c>
      <c r="BW254">
        <v>5</v>
      </c>
      <c r="BX254">
        <v>0</v>
      </c>
      <c r="BY254" t="s">
        <v>1156</v>
      </c>
      <c r="BZ254" t="s">
        <v>181</v>
      </c>
      <c r="CA254" t="s">
        <v>1157</v>
      </c>
      <c r="CB254">
        <v>0</v>
      </c>
      <c r="CC254">
        <v>0</v>
      </c>
      <c r="CD254">
        <f t="shared" si="81"/>
        <v>869</v>
      </c>
      <c r="CE254">
        <f>SUM((IF(D254&lt;40.1,0,(IF(D254&gt;60,3,1)))),(IF(S254&lt;15.1,0,IF(15&lt;S254&lt;25.1,6,IF(25&lt;S254&lt;35.1,11,16)))),(IF(E254=1,0,5)),(IF(CQ254&lt;601,0,1)),(IF(AX254&lt;40.1,0,(IF(AX254&gt;60,2,1)))))</f>
        <v>3</v>
      </c>
      <c r="CF254">
        <f>(IF(AX254&gt;70,3,0))+(IF(10&lt;AX254&lt;20,-2,0))+(IF(BD254="Cerebrovascular",2,0))+(IF(BN254&gt;1.5,2,0))+(IF(CQ254&lt;360,-3,0))+(IF(D254&gt;70,4,0))+(IF(H254&gt;35,2,0))+(IF(E254=2,9,0))+(IF(E254=3,14,0))+(IF(T254="yes",2,0))+(IF(J254&lt;2,2,0))+(IF(U254="yes",3,0))+(IF(V254="hospital",3,0))+(IF(V254="ICU",6,0))+(IF(S254&gt;29,4,0))+(IF(W254="yes",9,0))+(IF(X254="yes",2,0))+(IF(AA254="yes",5,0))+(IF(AB254="yes",6,0))+(IF(Z254="yes",3,0))</f>
        <v>-1</v>
      </c>
      <c r="CG254" s="29">
        <f>EXP((IF(39&lt;AX254&lt;50,0.154,0))+(IF(49&lt;AX254&lt;60,0.274,0))+(IF(59&lt;AX254&lt;70,0.424,0))+(IF(AX254&gt;69,0.501,0))+(IF(BD254="anoxia",0.079,0))+(IF(BD254="Cerebrovascular",0.145,0))+(IF(BD254="other",0.184,0))+(IF(BB254="African",0.176,0))+(IF(BB254="Other",0.126,0))+(IF(AY254="DCD",0.411,0))+(IF(AZ254="other",0.422,0))+(0.066*((170-BJ254)/10)+(IF(BE254="regional",0.105,0.244))+(0.01*(CQ254/60))))</f>
        <v>1.4458055881472325</v>
      </c>
      <c r="CH254">
        <v>58</v>
      </c>
      <c r="CI254">
        <v>10</v>
      </c>
      <c r="CJ254" t="s">
        <v>197</v>
      </c>
      <c r="CK254" t="s">
        <v>197</v>
      </c>
      <c r="CL254" t="s">
        <v>197</v>
      </c>
      <c r="CM254" t="s">
        <v>197</v>
      </c>
      <c r="CN254">
        <v>19</v>
      </c>
      <c r="CO254" t="s">
        <v>196</v>
      </c>
      <c r="CP254">
        <v>23</v>
      </c>
      <c r="CQ254" s="28">
        <v>316</v>
      </c>
      <c r="CR254">
        <f t="shared" si="82"/>
        <v>19</v>
      </c>
      <c r="CS254">
        <f t="shared" si="98"/>
        <v>77</v>
      </c>
      <c r="CT254">
        <f t="shared" si="99"/>
        <v>335</v>
      </c>
      <c r="CU254">
        <v>500</v>
      </c>
      <c r="CV254">
        <v>0</v>
      </c>
      <c r="CW254">
        <v>6000</v>
      </c>
      <c r="CX254">
        <v>1000</v>
      </c>
      <c r="CY254">
        <v>453</v>
      </c>
      <c r="CZ254">
        <v>2.4</v>
      </c>
      <c r="DA254">
        <v>21</v>
      </c>
      <c r="DB254">
        <v>73</v>
      </c>
      <c r="DC254">
        <v>60</v>
      </c>
      <c r="DD254" s="28">
        <f t="shared" si="84"/>
        <v>17.808219178082197</v>
      </c>
      <c r="DF254" t="str">
        <f t="shared" si="85"/>
        <v>no</v>
      </c>
      <c r="DG254" t="s">
        <v>181</v>
      </c>
      <c r="DH254" t="s">
        <v>197</v>
      </c>
      <c r="DI254" t="s">
        <v>197</v>
      </c>
      <c r="DJ254" t="s">
        <v>197</v>
      </c>
      <c r="DK254" t="s">
        <v>197</v>
      </c>
      <c r="DL254" t="s">
        <v>197</v>
      </c>
      <c r="DM254" t="s">
        <v>197</v>
      </c>
      <c r="DN254" t="s">
        <v>197</v>
      </c>
      <c r="DO254">
        <v>1510</v>
      </c>
      <c r="DP254" s="29">
        <f>((DO254/1000)*100)/F254</f>
        <v>2.5166666666666666</v>
      </c>
      <c r="DQ254">
        <v>1155</v>
      </c>
      <c r="DR254">
        <v>306</v>
      </c>
      <c r="DS254">
        <v>1.2</v>
      </c>
      <c r="DT254">
        <v>1.32</v>
      </c>
      <c r="DU254">
        <v>0.8</v>
      </c>
      <c r="DV254">
        <v>0.8</v>
      </c>
      <c r="DW254" t="str">
        <f t="shared" si="86"/>
        <v>no</v>
      </c>
      <c r="DX254" t="str">
        <f t="shared" si="100"/>
        <v>no</v>
      </c>
      <c r="DY254" t="str">
        <f>IF(OR(DV254&gt;M254*2.9, DV254 &gt; 3.9, FD254="yes"), "3", IF(DV254&gt;M254*1.9, "2", IF(OR(DV254&gt;M254*1.4, DV254&gt;(M254+0.2)), "1", "no")))</f>
        <v>no</v>
      </c>
      <c r="DZ254" t="s">
        <v>184</v>
      </c>
      <c r="EA254" t="s">
        <v>263</v>
      </c>
      <c r="EB254" t="s">
        <v>184</v>
      </c>
      <c r="EC254">
        <v>1000</v>
      </c>
      <c r="ED254" t="s">
        <v>198</v>
      </c>
      <c r="EE254" s="26" t="s">
        <v>197</v>
      </c>
      <c r="EF254" s="26" t="s">
        <v>197</v>
      </c>
      <c r="EG254" s="26" t="s">
        <v>197</v>
      </c>
      <c r="EH254" s="26" t="s">
        <v>197</v>
      </c>
      <c r="EI254" s="26" t="s">
        <v>197</v>
      </c>
      <c r="EJ254" s="26" t="s">
        <v>197</v>
      </c>
      <c r="EK254" s="26" t="s">
        <v>197</v>
      </c>
      <c r="EL254" s="26" t="s">
        <v>197</v>
      </c>
      <c r="EM254" s="26" t="s">
        <v>197</v>
      </c>
      <c r="EN254" s="26" t="s">
        <v>197</v>
      </c>
      <c r="EO254" s="26" t="s">
        <v>197</v>
      </c>
      <c r="EP254" s="26" t="s">
        <v>197</v>
      </c>
      <c r="EQ254" s="26" t="s">
        <v>197</v>
      </c>
      <c r="ER254" s="26" t="s">
        <v>197</v>
      </c>
      <c r="ES254" s="30" t="e">
        <f t="shared" si="97"/>
        <v>#DIV/0!</v>
      </c>
      <c r="ET254" s="30" t="e">
        <f t="shared" si="87"/>
        <v>#DIV/0!</v>
      </c>
      <c r="EU254" s="30" t="e">
        <f t="shared" si="88"/>
        <v>#DIV/0!</v>
      </c>
      <c r="EV254" s="30" t="s">
        <v>181</v>
      </c>
      <c r="EW254" t="s">
        <v>197</v>
      </c>
      <c r="EX254" t="s">
        <v>197</v>
      </c>
      <c r="EY254" s="30" t="s">
        <v>197</v>
      </c>
      <c r="EZ254" s="30" t="s">
        <v>181</v>
      </c>
      <c r="FA254" s="30" t="s">
        <v>181</v>
      </c>
      <c r="FB254" s="34" t="s">
        <v>287</v>
      </c>
      <c r="FC254" s="30" t="s">
        <v>181</v>
      </c>
      <c r="FD254" s="30" t="s">
        <v>181</v>
      </c>
      <c r="FE254" s="30" t="s">
        <v>181</v>
      </c>
      <c r="FF254">
        <v>7</v>
      </c>
      <c r="FG254" s="30" t="s">
        <v>181</v>
      </c>
      <c r="FH254" s="30" t="s">
        <v>197</v>
      </c>
      <c r="FI254" s="30" t="s">
        <v>197</v>
      </c>
      <c r="FJ254" s="30" t="s">
        <v>181</v>
      </c>
      <c r="FK254" s="30" t="s">
        <v>181</v>
      </c>
      <c r="FL254" s="30" t="s">
        <v>181</v>
      </c>
      <c r="FM254" s="30" t="s">
        <v>181</v>
      </c>
      <c r="FN254" s="30" t="s">
        <v>181</v>
      </c>
      <c r="FO254" s="30" t="s">
        <v>181</v>
      </c>
      <c r="FP254" s="30" t="s">
        <v>181</v>
      </c>
      <c r="FQ254" s="30" t="s">
        <v>181</v>
      </c>
      <c r="FR254">
        <v>22</v>
      </c>
      <c r="FS254" s="30" t="s">
        <v>1158</v>
      </c>
      <c r="FT254" s="30" t="s">
        <v>181</v>
      </c>
      <c r="FU254">
        <f t="shared" si="89"/>
        <v>0</v>
      </c>
      <c r="FV254">
        <f t="shared" si="90"/>
        <v>0</v>
      </c>
    </row>
    <row r="255" spans="1:179" ht="15.5" x14ac:dyDescent="0.35">
      <c r="A255" s="48">
        <v>3078</v>
      </c>
      <c r="B255" t="s">
        <v>200</v>
      </c>
      <c r="C255" t="s">
        <v>179</v>
      </c>
      <c r="D255" s="28">
        <v>63.541666666666664</v>
      </c>
      <c r="E255" s="28">
        <v>1</v>
      </c>
      <c r="F255">
        <v>78</v>
      </c>
      <c r="G255">
        <v>172</v>
      </c>
      <c r="H255" s="28">
        <f t="shared" si="76"/>
        <v>26.365603028664143</v>
      </c>
      <c r="I255" s="29">
        <f t="shared" si="77"/>
        <v>1.9110174547570953</v>
      </c>
      <c r="J255" s="30">
        <v>3.4</v>
      </c>
      <c r="K255">
        <v>144</v>
      </c>
      <c r="L255" t="s">
        <v>180</v>
      </c>
      <c r="M255" s="29">
        <v>1.23</v>
      </c>
      <c r="N255" s="30">
        <v>0.3</v>
      </c>
      <c r="O255" s="29">
        <v>1.18</v>
      </c>
      <c r="P255">
        <f t="shared" si="78"/>
        <v>1.23</v>
      </c>
      <c r="Q255">
        <f t="shared" si="78"/>
        <v>1</v>
      </c>
      <c r="R255">
        <f t="shared" si="78"/>
        <v>1.18</v>
      </c>
      <c r="S255" s="31">
        <f t="shared" si="94"/>
        <v>10</v>
      </c>
      <c r="T255" t="s">
        <v>184</v>
      </c>
      <c r="U255" t="s">
        <v>181</v>
      </c>
      <c r="V255" t="s">
        <v>182</v>
      </c>
      <c r="W255" t="s">
        <v>181</v>
      </c>
      <c r="X255" t="s">
        <v>181</v>
      </c>
      <c r="Y255" t="s">
        <v>183</v>
      </c>
      <c r="Z255" t="s">
        <v>181</v>
      </c>
      <c r="AA255" t="s">
        <v>181</v>
      </c>
      <c r="AB255" t="s">
        <v>181</v>
      </c>
      <c r="AC255">
        <v>0</v>
      </c>
      <c r="AD255" s="27">
        <v>43259</v>
      </c>
      <c r="AE255">
        <v>131</v>
      </c>
      <c r="AG255">
        <v>0</v>
      </c>
      <c r="AH255" s="27">
        <v>43259</v>
      </c>
      <c r="AI255" s="33">
        <v>131</v>
      </c>
      <c r="AK255" t="s">
        <v>233</v>
      </c>
      <c r="AL255" t="s">
        <v>184</v>
      </c>
      <c r="AM255" t="s">
        <v>184</v>
      </c>
      <c r="AN255" t="s">
        <v>181</v>
      </c>
      <c r="AO255" t="s">
        <v>181</v>
      </c>
      <c r="AP255" t="s">
        <v>181</v>
      </c>
      <c r="AQ255" t="s">
        <v>181</v>
      </c>
      <c r="AR255" t="s">
        <v>181</v>
      </c>
      <c r="AS255" t="s">
        <v>181</v>
      </c>
      <c r="AT255" t="s">
        <v>181</v>
      </c>
      <c r="AU255" t="s">
        <v>181</v>
      </c>
      <c r="AV255" t="s">
        <v>181</v>
      </c>
      <c r="AW255" s="27">
        <v>20480</v>
      </c>
      <c r="AX255" s="28">
        <v>62.005555555555553</v>
      </c>
      <c r="AY255" s="28" t="s">
        <v>185</v>
      </c>
      <c r="AZ255" s="28" t="s">
        <v>186</v>
      </c>
      <c r="BA255" s="28" t="s">
        <v>200</v>
      </c>
      <c r="BB255" s="28" t="s">
        <v>187</v>
      </c>
      <c r="BC255" s="28" t="s">
        <v>179</v>
      </c>
      <c r="BD255" s="28" t="s">
        <v>188</v>
      </c>
      <c r="BE255" s="28" t="s">
        <v>189</v>
      </c>
      <c r="BF255" t="s">
        <v>190</v>
      </c>
      <c r="BG255" s="28" t="s">
        <v>181</v>
      </c>
      <c r="BH255" s="28" t="s">
        <v>197</v>
      </c>
      <c r="BI255">
        <v>95</v>
      </c>
      <c r="BJ255">
        <v>172</v>
      </c>
      <c r="BK255" s="28">
        <f t="shared" si="79"/>
        <v>32.11195240670633</v>
      </c>
      <c r="BL255" s="29">
        <f t="shared" si="80"/>
        <v>2.0780547226908821</v>
      </c>
      <c r="BM255">
        <v>145</v>
      </c>
      <c r="BN255" s="29">
        <v>0.72</v>
      </c>
      <c r="BO255">
        <v>8</v>
      </c>
      <c r="BP255" t="s">
        <v>181</v>
      </c>
      <c r="BQ255">
        <v>0</v>
      </c>
      <c r="BR255" t="s">
        <v>184</v>
      </c>
      <c r="BS255" t="s">
        <v>191</v>
      </c>
      <c r="BT255">
        <v>0</v>
      </c>
      <c r="BU255">
        <v>0</v>
      </c>
      <c r="BV255" t="s">
        <v>846</v>
      </c>
      <c r="BW255">
        <v>15</v>
      </c>
      <c r="BX255">
        <v>0</v>
      </c>
      <c r="BY255" t="s">
        <v>1159</v>
      </c>
      <c r="BZ255" t="s">
        <v>1160</v>
      </c>
      <c r="CA255" t="s">
        <v>1161</v>
      </c>
      <c r="CB255">
        <v>0</v>
      </c>
      <c r="CC255">
        <v>0</v>
      </c>
      <c r="CD255">
        <f t="shared" si="81"/>
        <v>620</v>
      </c>
      <c r="CE255">
        <f>SUM((IF(D255&lt;40.1,0,(IF(D255&gt;60,3,1)))),(IF(S255&lt;15.1,0,IF(15&lt;S255&lt;25.1,6,IF(25&lt;S255&lt;35.1,11,16)))),(IF(E255=1,0,5)),(IF(CQ255&lt;601,0,1)),(IF(AX255&lt;40.1,0,(IF(AX255&gt;60,2,1)))))</f>
        <v>5</v>
      </c>
      <c r="CF255">
        <f>(IF(AX255&gt;70,3,0))+(IF(10&lt;AX255&lt;20,-2,0))+(IF(BD255="Cerebrovascular",2,0))+(IF(BN255&gt;1.5,2,0))+(IF(CQ255&lt;360,-3,0))+(IF(D255&gt;70,4,0))+(IF(H255&gt;35,2,0))+(IF(E255=2,9,0))+(IF(E255=3,14,0))+(IF(T255="yes",2,0))+(IF(J255&lt;2,2,0))+(IF(U255="yes",3,0))+(IF(V255="hospital",3,0))+(IF(V255="ICU",6,0))+(IF(S255&gt;29,4,0))+(IF(W255="yes",9,0))+(IF(X255="yes",2,0))+(IF(AA255="yes",5,0))+(IF(AB255="yes",6,0))+(IF(Z255="yes",3,0))</f>
        <v>4</v>
      </c>
      <c r="CG255" s="29">
        <f>EXP((IF(39&lt;AX255&lt;50,0.154,0))+(IF(49&lt;AX255&lt;60,0.274,0))+(IF(59&lt;AX255&lt;70,0.424,0))+(IF(AX255&gt;69,0.501,0))+(IF(BD255="anoxia",0.079,0))+(IF(BD255="Cerebrovascular",0.145,0))+(IF(BD255="other",0.184,0))+(IF(BB255="African",0.176,0))+(IF(BB255="Other",0.126,0))+(IF(AY255="DCD",0.411,0))+(IF(AZ255="other",0.422,0))+(0.066*((170-BJ255)/10)+(IF(BE255="regional",0.105,0.244))+(0.01*(CQ255/60))))</f>
        <v>1.3588426344171074</v>
      </c>
      <c r="CH255">
        <v>36</v>
      </c>
      <c r="CI255">
        <v>18</v>
      </c>
      <c r="CJ255" t="s">
        <v>197</v>
      </c>
      <c r="CK255" t="s">
        <v>197</v>
      </c>
      <c r="CL255" t="s">
        <v>197</v>
      </c>
      <c r="CM255" t="s">
        <v>197</v>
      </c>
      <c r="CN255">
        <v>26</v>
      </c>
      <c r="CO255" t="s">
        <v>196</v>
      </c>
      <c r="CP255">
        <v>22</v>
      </c>
      <c r="CQ255" s="28">
        <v>419</v>
      </c>
      <c r="CR255">
        <f t="shared" si="82"/>
        <v>26</v>
      </c>
      <c r="CS255">
        <f t="shared" si="98"/>
        <v>62</v>
      </c>
      <c r="CT255">
        <f t="shared" si="99"/>
        <v>445</v>
      </c>
      <c r="CU255">
        <v>1250</v>
      </c>
      <c r="CV255">
        <v>0</v>
      </c>
      <c r="CW255">
        <v>8000</v>
      </c>
      <c r="CX255">
        <v>1500</v>
      </c>
      <c r="CY255">
        <v>258</v>
      </c>
      <c r="CZ255">
        <v>0.6</v>
      </c>
      <c r="DA255">
        <v>10</v>
      </c>
      <c r="DB255">
        <v>77</v>
      </c>
      <c r="DC255">
        <v>68</v>
      </c>
      <c r="DD255" s="28">
        <f t="shared" si="84"/>
        <v>11.688311688311686</v>
      </c>
      <c r="DF255" t="str">
        <f t="shared" si="85"/>
        <v>no</v>
      </c>
      <c r="DG255" t="s">
        <v>181</v>
      </c>
      <c r="DH255" t="s">
        <v>197</v>
      </c>
      <c r="DI255" t="s">
        <v>197</v>
      </c>
      <c r="DJ255" t="s">
        <v>197</v>
      </c>
      <c r="DK255" t="s">
        <v>197</v>
      </c>
      <c r="DL255" t="s">
        <v>197</v>
      </c>
      <c r="DM255" t="s">
        <v>197</v>
      </c>
      <c r="DN255" t="s">
        <v>197</v>
      </c>
      <c r="DO255">
        <v>1810</v>
      </c>
      <c r="DP255" s="29">
        <f>((DO255/1000)*100)/F255</f>
        <v>2.3205128205128207</v>
      </c>
      <c r="DQ255">
        <v>1359</v>
      </c>
      <c r="DR255">
        <v>985</v>
      </c>
      <c r="DS255">
        <v>0.6</v>
      </c>
      <c r="DT255">
        <v>1.34</v>
      </c>
      <c r="DU255">
        <v>1.08</v>
      </c>
      <c r="DV255">
        <v>1.08</v>
      </c>
      <c r="DW255" t="str">
        <f t="shared" si="86"/>
        <v>no</v>
      </c>
      <c r="DX255" t="str">
        <f t="shared" si="100"/>
        <v>no</v>
      </c>
      <c r="DY255" t="str">
        <f>IF(OR(DV255&gt;M255*2.9, DV255 &gt; 3.9, FD255="yes"), "3", IF(DV255&gt;M255*1.9, "2", IF(OR(DV255&gt;M255*1.4, DV255&gt;(M255+0.2)), "1", "no")))</f>
        <v>no</v>
      </c>
      <c r="DZ255" t="s">
        <v>184</v>
      </c>
      <c r="EA255" t="s">
        <v>263</v>
      </c>
      <c r="EB255" t="s">
        <v>184</v>
      </c>
      <c r="EC255">
        <v>1000</v>
      </c>
      <c r="ED255" t="s">
        <v>198</v>
      </c>
      <c r="EE255" s="26" t="s">
        <v>197</v>
      </c>
      <c r="EF255" s="26" t="s">
        <v>197</v>
      </c>
      <c r="EG255" s="26" t="s">
        <v>197</v>
      </c>
      <c r="EH255" s="26" t="s">
        <v>197</v>
      </c>
      <c r="EI255" s="26" t="s">
        <v>197</v>
      </c>
      <c r="EJ255" s="26" t="s">
        <v>197</v>
      </c>
      <c r="EK255" s="26" t="s">
        <v>197</v>
      </c>
      <c r="EL255" s="26" t="s">
        <v>197</v>
      </c>
      <c r="EM255" s="26" t="s">
        <v>197</v>
      </c>
      <c r="EN255" s="26" t="s">
        <v>197</v>
      </c>
      <c r="EO255" s="26" t="s">
        <v>197</v>
      </c>
      <c r="EP255" s="26" t="s">
        <v>197</v>
      </c>
      <c r="EQ255" s="26" t="s">
        <v>197</v>
      </c>
      <c r="ER255" s="26" t="s">
        <v>197</v>
      </c>
      <c r="ES255" s="30" t="e">
        <f t="shared" si="97"/>
        <v>#DIV/0!</v>
      </c>
      <c r="ET255" s="30" t="e">
        <f t="shared" si="87"/>
        <v>#DIV/0!</v>
      </c>
      <c r="EU255" s="30" t="e">
        <f t="shared" si="88"/>
        <v>#DIV/0!</v>
      </c>
      <c r="EV255" s="30" t="s">
        <v>181</v>
      </c>
      <c r="EW255" t="s">
        <v>197</v>
      </c>
      <c r="EX255" t="s">
        <v>197</v>
      </c>
      <c r="EY255" s="30" t="s">
        <v>197</v>
      </c>
      <c r="EZ255" s="30" t="s">
        <v>181</v>
      </c>
      <c r="FA255" s="30" t="s">
        <v>181</v>
      </c>
      <c r="FB255" s="34">
        <v>2</v>
      </c>
      <c r="FC255" s="30" t="s">
        <v>181</v>
      </c>
      <c r="FD255" s="30" t="s">
        <v>181</v>
      </c>
      <c r="FE255" t="s">
        <v>181</v>
      </c>
      <c r="FF255">
        <v>2</v>
      </c>
      <c r="FG255" t="s">
        <v>181</v>
      </c>
      <c r="FH255" t="s">
        <v>197</v>
      </c>
      <c r="FI255" t="s">
        <v>197</v>
      </c>
      <c r="FJ255" t="s">
        <v>181</v>
      </c>
      <c r="FK255" t="s">
        <v>181</v>
      </c>
      <c r="FL255" t="s">
        <v>181</v>
      </c>
      <c r="FM255" t="s">
        <v>181</v>
      </c>
      <c r="FN255" t="s">
        <v>181</v>
      </c>
      <c r="FO255" t="s">
        <v>181</v>
      </c>
      <c r="FP255" t="s">
        <v>181</v>
      </c>
      <c r="FQ255" t="s">
        <v>181</v>
      </c>
      <c r="FR255">
        <v>9</v>
      </c>
      <c r="FS255" t="s">
        <v>1162</v>
      </c>
      <c r="FT255" s="30" t="s">
        <v>181</v>
      </c>
      <c r="FU255">
        <f t="shared" si="89"/>
        <v>0</v>
      </c>
      <c r="FV255">
        <f t="shared" si="90"/>
        <v>0</v>
      </c>
    </row>
    <row r="256" spans="1:179" ht="15.5" x14ac:dyDescent="0.35">
      <c r="A256" s="48">
        <v>3079</v>
      </c>
      <c r="B256" t="s">
        <v>200</v>
      </c>
      <c r="C256" t="s">
        <v>201</v>
      </c>
      <c r="D256" s="28">
        <v>54.219444444444441</v>
      </c>
      <c r="E256" s="28">
        <v>1</v>
      </c>
      <c r="F256">
        <v>87</v>
      </c>
      <c r="G256">
        <v>180</v>
      </c>
      <c r="H256" s="28">
        <f t="shared" si="76"/>
        <v>26.851851851851851</v>
      </c>
      <c r="I256" s="29">
        <f t="shared" si="77"/>
        <v>2.0688765269602274</v>
      </c>
      <c r="J256" s="30">
        <v>2.8</v>
      </c>
      <c r="K256">
        <v>144</v>
      </c>
      <c r="L256" t="s">
        <v>180</v>
      </c>
      <c r="M256" s="29">
        <v>0.88</v>
      </c>
      <c r="N256" s="30">
        <v>1.2</v>
      </c>
      <c r="O256" s="29">
        <v>1.24</v>
      </c>
      <c r="P256">
        <f t="shared" si="78"/>
        <v>1</v>
      </c>
      <c r="Q256">
        <f t="shared" si="78"/>
        <v>1.2</v>
      </c>
      <c r="R256">
        <f t="shared" si="78"/>
        <v>1.24</v>
      </c>
      <c r="S256" s="31">
        <f t="shared" si="94"/>
        <v>10</v>
      </c>
      <c r="T256" t="s">
        <v>181</v>
      </c>
      <c r="U256" t="s">
        <v>181</v>
      </c>
      <c r="V256" t="s">
        <v>182</v>
      </c>
      <c r="W256" t="s">
        <v>181</v>
      </c>
      <c r="X256" t="s">
        <v>181</v>
      </c>
      <c r="Y256" t="s">
        <v>183</v>
      </c>
      <c r="Z256" t="s">
        <v>184</v>
      </c>
      <c r="AA256" t="s">
        <v>184</v>
      </c>
      <c r="AB256" t="s">
        <v>181</v>
      </c>
      <c r="AC256">
        <v>0</v>
      </c>
      <c r="AD256" s="27">
        <v>43258</v>
      </c>
      <c r="AE256">
        <v>127</v>
      </c>
      <c r="AG256">
        <v>0</v>
      </c>
      <c r="AH256" s="27">
        <v>43258</v>
      </c>
      <c r="AI256" s="33">
        <v>127</v>
      </c>
      <c r="AK256" t="s">
        <v>248</v>
      </c>
      <c r="AL256" t="s">
        <v>184</v>
      </c>
      <c r="AM256" t="s">
        <v>181</v>
      </c>
      <c r="AN256" t="s">
        <v>181</v>
      </c>
      <c r="AO256" t="s">
        <v>181</v>
      </c>
      <c r="AP256" t="s">
        <v>181</v>
      </c>
      <c r="AQ256" t="s">
        <v>181</v>
      </c>
      <c r="AR256" t="s">
        <v>181</v>
      </c>
      <c r="AS256" t="s">
        <v>181</v>
      </c>
      <c r="AT256" t="s">
        <v>184</v>
      </c>
      <c r="AU256" t="s">
        <v>181</v>
      </c>
      <c r="AV256" t="s">
        <v>181</v>
      </c>
      <c r="AW256" s="27">
        <v>16429</v>
      </c>
      <c r="AX256" s="28">
        <v>73.105555555555554</v>
      </c>
      <c r="AY256" s="28" t="s">
        <v>185</v>
      </c>
      <c r="AZ256" s="28" t="s">
        <v>186</v>
      </c>
      <c r="BA256" s="28" t="s">
        <v>200</v>
      </c>
      <c r="BB256" s="28" t="s">
        <v>187</v>
      </c>
      <c r="BC256" s="28" t="s">
        <v>201</v>
      </c>
      <c r="BD256" s="28" t="s">
        <v>188</v>
      </c>
      <c r="BE256" s="28" t="s">
        <v>189</v>
      </c>
      <c r="BF256" t="s">
        <v>190</v>
      </c>
      <c r="BG256" s="28" t="s">
        <v>181</v>
      </c>
      <c r="BH256" s="28" t="s">
        <v>180</v>
      </c>
      <c r="BI256">
        <v>98</v>
      </c>
      <c r="BJ256">
        <v>180</v>
      </c>
      <c r="BK256" s="28">
        <f t="shared" si="79"/>
        <v>30.246913580246915</v>
      </c>
      <c r="BL256" s="29">
        <f t="shared" si="80"/>
        <v>2.1762559525913732</v>
      </c>
      <c r="BM256">
        <v>161</v>
      </c>
      <c r="BN256" s="29">
        <v>1.35</v>
      </c>
      <c r="BO256">
        <v>13</v>
      </c>
      <c r="BP256" t="s">
        <v>181</v>
      </c>
      <c r="BQ256">
        <v>0</v>
      </c>
      <c r="BR256" t="s">
        <v>184</v>
      </c>
      <c r="BS256" t="s">
        <v>191</v>
      </c>
      <c r="BT256">
        <v>10</v>
      </c>
      <c r="BU256">
        <v>10</v>
      </c>
      <c r="BV256" t="s">
        <v>208</v>
      </c>
      <c r="BW256">
        <v>20</v>
      </c>
      <c r="BX256">
        <v>0</v>
      </c>
      <c r="BY256" t="s">
        <v>1163</v>
      </c>
      <c r="BZ256" t="s">
        <v>181</v>
      </c>
      <c r="CA256" t="s">
        <v>1161</v>
      </c>
      <c r="CB256">
        <v>1</v>
      </c>
      <c r="CC256">
        <v>165</v>
      </c>
      <c r="CD256">
        <f t="shared" si="81"/>
        <v>731</v>
      </c>
      <c r="CE256">
        <f>SUM((IF(D256&lt;40.1,0,(IF(D256&gt;60,3,1)))),(IF(S256&lt;15.1,0,IF(15&lt;S256&lt;25.1,6,IF(25&lt;S256&lt;35.1,11,16)))),(IF(E256=1,0,5)),(IF(CQ256&lt;601,0,1)),(IF(AX256&lt;40.1,0,(IF(AX256&gt;60,2,1)))))</f>
        <v>3</v>
      </c>
      <c r="CF256">
        <f>(IF(AX256&gt;70,3,0))+(IF(10&lt;AX256&lt;20,-2,0))+(IF(BD256="Cerebrovascular",2,0))+(IF(BN256&gt;1.5,2,0))+(IF(CQ256&lt;360,-3,0))+(IF(D256&gt;70,4,0))+(IF(H256&gt;35,2,0))+(IF(E256=2,9,0))+(IF(E256=3,14,0))+(IF(T256="yes",2,0))+(IF(J256&lt;2,2,0))+(IF(U256="yes",3,0))+(IF(V256="hospital",3,0))+(IF(V256="ICU",6,0))+(IF(S256&gt;29,4,0))+(IF(W256="yes",9,0))+(IF(X256="yes",2,0))+(IF(AA256="yes",5,0))+(IF(AB256="yes",6,0))+(IF(Z256="yes",3,0))</f>
        <v>13</v>
      </c>
      <c r="CG256" s="29">
        <f>EXP((IF(39&lt;AX256&lt;50,0.154,0))+(IF(49&lt;AX256&lt;60,0.274,0))+(IF(59&lt;AX256&lt;70,0.424,0))+(IF(AX256&gt;69,0.501,0))+(IF(BD256="anoxia",0.079,0))+(IF(BD256="Cerebrovascular",0.145,0))+(IF(BD256="other",0.184,0))+(IF(BB256="African",0.176,0))+(IF(BB256="Other",0.126,0))+(IF(AY256="DCD",0.411,0))+(IF(AZ256="other",0.422,0))+(0.066*((170-BJ256)/10)+(IF(BE256="regional",0.105,0.244))+(0.01*(CQ256/60))))</f>
        <v>2.1265479835007413</v>
      </c>
      <c r="CH256">
        <v>45</v>
      </c>
      <c r="CI256">
        <v>10</v>
      </c>
      <c r="CJ256" t="s">
        <v>197</v>
      </c>
      <c r="CK256" t="s">
        <v>197</v>
      </c>
      <c r="CL256" t="s">
        <v>197</v>
      </c>
      <c r="CM256" t="s">
        <v>197</v>
      </c>
      <c r="CN256">
        <v>34</v>
      </c>
      <c r="CO256" t="s">
        <v>196</v>
      </c>
      <c r="CP256">
        <v>27</v>
      </c>
      <c r="CQ256" s="28">
        <v>417</v>
      </c>
      <c r="CR256">
        <f t="shared" si="82"/>
        <v>34</v>
      </c>
      <c r="CS256">
        <f t="shared" si="98"/>
        <v>79</v>
      </c>
      <c r="CT256">
        <f t="shared" si="99"/>
        <v>451</v>
      </c>
      <c r="CU256">
        <v>500</v>
      </c>
      <c r="CV256">
        <v>0</v>
      </c>
      <c r="CW256">
        <v>11000</v>
      </c>
      <c r="CX256">
        <v>1750</v>
      </c>
      <c r="CY256">
        <v>350</v>
      </c>
      <c r="CZ256">
        <v>1</v>
      </c>
      <c r="DA256">
        <v>13</v>
      </c>
      <c r="DB256">
        <v>90</v>
      </c>
      <c r="DC256">
        <v>67</v>
      </c>
      <c r="DD256" s="28">
        <f t="shared" si="84"/>
        <v>25.555555555555557</v>
      </c>
      <c r="DF256" t="str">
        <f t="shared" si="85"/>
        <v>no</v>
      </c>
      <c r="DG256" t="s">
        <v>1121</v>
      </c>
      <c r="DH256" t="s">
        <v>197</v>
      </c>
      <c r="DI256" t="s">
        <v>197</v>
      </c>
      <c r="DJ256" t="s">
        <v>197</v>
      </c>
      <c r="DK256" t="s">
        <v>197</v>
      </c>
      <c r="DL256" t="s">
        <v>197</v>
      </c>
      <c r="DM256" t="s">
        <v>197</v>
      </c>
      <c r="DN256" t="s">
        <v>197</v>
      </c>
      <c r="DO256">
        <v>1670</v>
      </c>
      <c r="DP256" s="29">
        <f>((DO256/1000)*100)/F256</f>
        <v>1.9195402298850575</v>
      </c>
      <c r="DQ256">
        <v>856</v>
      </c>
      <c r="DR256">
        <v>336</v>
      </c>
      <c r="DS256">
        <v>1.8</v>
      </c>
      <c r="DT256">
        <v>1.3</v>
      </c>
      <c r="DU256">
        <v>1.45</v>
      </c>
      <c r="DV256">
        <v>1.45</v>
      </c>
      <c r="DW256" t="str">
        <f t="shared" si="86"/>
        <v>no</v>
      </c>
      <c r="DX256" t="str">
        <f t="shared" si="100"/>
        <v>no</v>
      </c>
      <c r="DY256" t="str">
        <f>IF(OR(DV256&gt;M256*2.9, DV256 &gt; 3.9, FD256="yes"), "3", IF(DV256&gt;M256*1.9, "2", IF(OR(DV256&gt;M256*1.4, DV256&gt;(M256+0.2)), "1", "no")))</f>
        <v>1</v>
      </c>
      <c r="DZ256" t="s">
        <v>184</v>
      </c>
      <c r="EA256" t="s">
        <v>263</v>
      </c>
      <c r="EB256" t="s">
        <v>184</v>
      </c>
      <c r="EC256">
        <v>1000</v>
      </c>
      <c r="ED256" t="s">
        <v>198</v>
      </c>
      <c r="EE256" s="26" t="s">
        <v>197</v>
      </c>
      <c r="EF256" s="26" t="s">
        <v>197</v>
      </c>
      <c r="EG256" s="26" t="s">
        <v>197</v>
      </c>
      <c r="EH256" s="26" t="s">
        <v>197</v>
      </c>
      <c r="EI256" s="26" t="s">
        <v>197</v>
      </c>
      <c r="EJ256" s="26" t="s">
        <v>197</v>
      </c>
      <c r="EK256" s="26" t="s">
        <v>197</v>
      </c>
      <c r="EL256" s="26" t="s">
        <v>197</v>
      </c>
      <c r="EM256" s="26" t="s">
        <v>197</v>
      </c>
      <c r="EN256" s="26" t="s">
        <v>197</v>
      </c>
      <c r="EO256" s="26" t="s">
        <v>197</v>
      </c>
      <c r="EP256" s="26" t="s">
        <v>197</v>
      </c>
      <c r="EQ256" s="26" t="s">
        <v>197</v>
      </c>
      <c r="ER256" s="26" t="s">
        <v>197</v>
      </c>
      <c r="ES256" s="30" t="e">
        <f t="shared" si="97"/>
        <v>#DIV/0!</v>
      </c>
      <c r="ET256" s="30" t="e">
        <f t="shared" si="87"/>
        <v>#DIV/0!</v>
      </c>
      <c r="EU256" s="30" t="e">
        <f t="shared" si="88"/>
        <v>#DIV/0!</v>
      </c>
      <c r="EV256" s="30" t="s">
        <v>181</v>
      </c>
      <c r="EW256" t="s">
        <v>197</v>
      </c>
      <c r="EX256" t="s">
        <v>197</v>
      </c>
      <c r="EY256" s="30" t="s">
        <v>197</v>
      </c>
      <c r="EZ256" s="30" t="s">
        <v>181</v>
      </c>
      <c r="FA256" s="30" t="s">
        <v>181</v>
      </c>
      <c r="FB256" s="34">
        <v>2</v>
      </c>
      <c r="FC256" s="30" t="s">
        <v>181</v>
      </c>
      <c r="FD256" s="30" t="s">
        <v>181</v>
      </c>
      <c r="FE256" t="s">
        <v>181</v>
      </c>
      <c r="FF256">
        <v>1</v>
      </c>
      <c r="FG256" t="s">
        <v>181</v>
      </c>
      <c r="FH256" t="s">
        <v>197</v>
      </c>
      <c r="FI256" t="s">
        <v>197</v>
      </c>
      <c r="FJ256" t="s">
        <v>181</v>
      </c>
      <c r="FK256" t="s">
        <v>181</v>
      </c>
      <c r="FL256" t="s">
        <v>181</v>
      </c>
      <c r="FM256" t="s">
        <v>181</v>
      </c>
      <c r="FN256" t="s">
        <v>181</v>
      </c>
      <c r="FO256" t="s">
        <v>181</v>
      </c>
      <c r="FP256" t="s">
        <v>181</v>
      </c>
      <c r="FQ256" t="s">
        <v>181</v>
      </c>
      <c r="FR256">
        <v>16</v>
      </c>
      <c r="FS256" t="s">
        <v>232</v>
      </c>
      <c r="FT256" s="30" t="s">
        <v>181</v>
      </c>
      <c r="FU256">
        <f t="shared" si="89"/>
        <v>0</v>
      </c>
      <c r="FV256">
        <f t="shared" si="90"/>
        <v>0</v>
      </c>
    </row>
    <row r="257" spans="1:179" ht="15.5" x14ac:dyDescent="0.35">
      <c r="A257" s="48">
        <v>3080</v>
      </c>
      <c r="B257" t="s">
        <v>200</v>
      </c>
      <c r="C257" t="s">
        <v>179</v>
      </c>
      <c r="D257" s="28">
        <v>64.519444444444446</v>
      </c>
      <c r="E257" s="28">
        <v>1</v>
      </c>
      <c r="F257">
        <v>75</v>
      </c>
      <c r="G257">
        <v>176</v>
      </c>
      <c r="H257" s="28">
        <f t="shared" si="76"/>
        <v>24.212293388429753</v>
      </c>
      <c r="I257" s="29">
        <f t="shared" si="77"/>
        <v>1.9110147747915944</v>
      </c>
      <c r="J257" s="30">
        <v>3.3136000000000001</v>
      </c>
      <c r="K257">
        <v>136</v>
      </c>
      <c r="L257" t="s">
        <v>180</v>
      </c>
      <c r="M257" s="29">
        <v>1.68</v>
      </c>
      <c r="N257" s="30">
        <v>4.2</v>
      </c>
      <c r="O257" s="29">
        <v>1.65</v>
      </c>
      <c r="P257">
        <f t="shared" si="78"/>
        <v>1.68</v>
      </c>
      <c r="Q257">
        <f t="shared" si="78"/>
        <v>4.2</v>
      </c>
      <c r="R257">
        <f t="shared" si="78"/>
        <v>1.65</v>
      </c>
      <c r="S257" s="31">
        <f t="shared" si="94"/>
        <v>22</v>
      </c>
      <c r="T257" t="s">
        <v>181</v>
      </c>
      <c r="U257" t="s">
        <v>181</v>
      </c>
      <c r="V257" t="s">
        <v>182</v>
      </c>
      <c r="W257" t="s">
        <v>181</v>
      </c>
      <c r="X257" t="s">
        <v>184</v>
      </c>
      <c r="Y257" t="s">
        <v>183</v>
      </c>
      <c r="Z257" t="s">
        <v>181</v>
      </c>
      <c r="AA257" t="s">
        <v>181</v>
      </c>
      <c r="AB257" t="s">
        <v>181</v>
      </c>
      <c r="AC257">
        <v>0</v>
      </c>
      <c r="AD257" s="27">
        <v>43248</v>
      </c>
      <c r="AE257">
        <v>116</v>
      </c>
      <c r="AG257">
        <v>0</v>
      </c>
      <c r="AH257" s="27">
        <v>43248</v>
      </c>
      <c r="AI257" s="33">
        <v>116</v>
      </c>
      <c r="AK257" t="s">
        <v>1164</v>
      </c>
      <c r="AL257" t="s">
        <v>181</v>
      </c>
      <c r="AM257" t="s">
        <v>181</v>
      </c>
      <c r="AN257" t="s">
        <v>181</v>
      </c>
      <c r="AO257" t="s">
        <v>181</v>
      </c>
      <c r="AP257" t="s">
        <v>184</v>
      </c>
      <c r="AQ257" t="s">
        <v>181</v>
      </c>
      <c r="AR257" t="s">
        <v>181</v>
      </c>
      <c r="AS257" t="s">
        <v>181</v>
      </c>
      <c r="AT257" t="s">
        <v>184</v>
      </c>
      <c r="AU257" t="s">
        <v>181</v>
      </c>
      <c r="AV257" t="s">
        <v>181</v>
      </c>
      <c r="AW257" s="27">
        <v>15963</v>
      </c>
      <c r="AX257" s="28">
        <v>74.38055555555556</v>
      </c>
      <c r="AY257" s="28" t="s">
        <v>185</v>
      </c>
      <c r="AZ257" s="28" t="s">
        <v>186</v>
      </c>
      <c r="BA257" s="28" t="s">
        <v>200</v>
      </c>
      <c r="BB257" s="28" t="s">
        <v>187</v>
      </c>
      <c r="BC257" s="28" t="s">
        <v>179</v>
      </c>
      <c r="BD257" s="28" t="s">
        <v>220</v>
      </c>
      <c r="BE257" s="28" t="s">
        <v>189</v>
      </c>
      <c r="BF257" t="s">
        <v>190</v>
      </c>
      <c r="BG257" s="28" t="s">
        <v>181</v>
      </c>
      <c r="BH257" s="28" t="s">
        <v>190</v>
      </c>
      <c r="BI257">
        <v>65</v>
      </c>
      <c r="BJ257">
        <v>175</v>
      </c>
      <c r="BK257" s="28">
        <f t="shared" si="79"/>
        <v>21.224489795918366</v>
      </c>
      <c r="BL257" s="29">
        <f t="shared" si="80"/>
        <v>1.790841234420639</v>
      </c>
      <c r="BM257">
        <v>138</v>
      </c>
      <c r="BN257" s="29">
        <v>0.57999999999999996</v>
      </c>
      <c r="BO257">
        <v>2</v>
      </c>
      <c r="BP257" t="s">
        <v>181</v>
      </c>
      <c r="BQ257">
        <v>0</v>
      </c>
      <c r="BR257" t="s">
        <v>184</v>
      </c>
      <c r="BS257" t="s">
        <v>191</v>
      </c>
      <c r="BT257">
        <v>0</v>
      </c>
      <c r="BU257">
        <v>0</v>
      </c>
      <c r="BV257" t="s">
        <v>192</v>
      </c>
      <c r="BW257">
        <v>5</v>
      </c>
      <c r="BX257">
        <v>0</v>
      </c>
      <c r="BY257" t="s">
        <v>1165</v>
      </c>
      <c r="BZ257" t="s">
        <v>1094</v>
      </c>
      <c r="CA257" t="s">
        <v>1161</v>
      </c>
      <c r="CB257">
        <v>0</v>
      </c>
      <c r="CC257">
        <v>0</v>
      </c>
      <c r="CD257">
        <f t="shared" si="81"/>
        <v>1636</v>
      </c>
      <c r="CE257">
        <f>SUM((IF(D257&lt;40.1,0,(IF(D257&gt;60,3,1)))),(IF(S257&lt;15.1,0,IF(15&lt;S257&lt;25.1,6,IF(25&lt;S257&lt;35.1,11,16)))),(IF(E257=1,0,5)),(IF(CQ257&lt;601,0,1)),(IF(AX257&lt;40.1,0,(IF(AX257&gt;60,2,1)))))</f>
        <v>21</v>
      </c>
      <c r="CF257">
        <f>(IF(AX257&gt;70,3,0))+(IF(10&lt;AX257&lt;20,-2,0))+(IF(BD257="Cerebrovascular",2,0))+(IF(BN257&gt;1.5,2,0))+(IF(CQ257&lt;360,-3,0))+(IF(D257&gt;70,4,0))+(IF(H257&gt;35,2,0))+(IF(E257=2,9,0))+(IF(E257=3,14,0))+(IF(T257="yes",2,0))+(IF(J257&lt;2,2,0))+(IF(U257="yes",3,0))+(IF(V257="hospital",3,0))+(IF(V257="ICU",6,0))+(IF(S257&gt;29,4,0))+(IF(W257="yes",9,0))+(IF(X257="yes",2,0))+(IF(AA257="yes",5,0))+(IF(AB257="yes",6,0))+(IF(Z257="yes",3,0))</f>
        <v>5</v>
      </c>
      <c r="CG257" s="29">
        <f>EXP((IF(39&lt;AX257&lt;50,0.154,0))+(IF(49&lt;AX257&lt;60,0.274,0))+(IF(59&lt;AX257&lt;70,0.424,0))+(IF(AX257&gt;69,0.501,0))+(IF(BD257="anoxia",0.079,0))+(IF(BD257="Cerebrovascular",0.145,0))+(IF(BD257="other",0.184,0))+(IF(BB257="African",0.176,0))+(IF(BB257="Other",0.126,0))+(IF(AY257="DCD",0.411,0))+(IF(AZ257="other",0.422,0))+(0.066*((170-BJ257)/10)+(IF(BE257="regional",0.105,0.244))+(0.01*(CQ257/60))))</f>
        <v>1.9015449106907052</v>
      </c>
      <c r="CH257">
        <v>70</v>
      </c>
      <c r="CI257">
        <v>12</v>
      </c>
      <c r="CJ257" t="s">
        <v>197</v>
      </c>
      <c r="CK257" t="s">
        <v>197</v>
      </c>
      <c r="CL257" t="s">
        <v>197</v>
      </c>
      <c r="CM257" t="s">
        <v>197</v>
      </c>
      <c r="CN257">
        <v>20</v>
      </c>
      <c r="CO257" t="s">
        <v>196</v>
      </c>
      <c r="CP257">
        <v>24</v>
      </c>
      <c r="CQ257" s="28">
        <v>418</v>
      </c>
      <c r="CR257">
        <f t="shared" si="82"/>
        <v>20</v>
      </c>
      <c r="CS257">
        <f t="shared" si="98"/>
        <v>90</v>
      </c>
      <c r="CT257">
        <f t="shared" si="99"/>
        <v>438</v>
      </c>
      <c r="CU257">
        <v>2250</v>
      </c>
      <c r="CV257">
        <v>2500</v>
      </c>
      <c r="CW257">
        <v>5500</v>
      </c>
      <c r="CX257">
        <v>1750</v>
      </c>
      <c r="CY257">
        <v>520</v>
      </c>
      <c r="CZ257">
        <v>1.2</v>
      </c>
      <c r="DA257">
        <v>12</v>
      </c>
      <c r="DB257">
        <v>63</v>
      </c>
      <c r="DC257">
        <v>89</v>
      </c>
      <c r="DD257" s="28">
        <f t="shared" si="84"/>
        <v>-41.269841269841265</v>
      </c>
      <c r="DF257" t="str">
        <f t="shared" si="85"/>
        <v>no</v>
      </c>
      <c r="DG257" t="s">
        <v>181</v>
      </c>
      <c r="DH257" t="s">
        <v>197</v>
      </c>
      <c r="DI257" t="s">
        <v>197</v>
      </c>
      <c r="DJ257" t="s">
        <v>197</v>
      </c>
      <c r="DK257" t="s">
        <v>197</v>
      </c>
      <c r="DL257" t="s">
        <v>197</v>
      </c>
      <c r="DM257" t="s">
        <v>197</v>
      </c>
      <c r="DN257" t="s">
        <v>197</v>
      </c>
      <c r="DO257">
        <v>1190</v>
      </c>
      <c r="DP257" s="29">
        <f>((DO257/1000)*100)/F257</f>
        <v>1.5866666666666667</v>
      </c>
      <c r="DQ257">
        <v>750</v>
      </c>
      <c r="DR257">
        <v>476</v>
      </c>
      <c r="DS257">
        <v>1.8</v>
      </c>
      <c r="DT257">
        <v>1.03</v>
      </c>
      <c r="DU257">
        <v>2.46</v>
      </c>
      <c r="DV257">
        <v>3.1</v>
      </c>
      <c r="DW257" t="str">
        <f t="shared" si="86"/>
        <v>no</v>
      </c>
      <c r="DX257" t="str">
        <f t="shared" si="100"/>
        <v>no</v>
      </c>
      <c r="DY257" t="str">
        <f>IF(OR(DV257&gt;M257*2.9, DV257 &gt; 3.9, FD257="yes"), "3", IF(DV257&gt;M257*1.9, "2", IF(OR(DV257&gt;M257*1.4, DV257&gt;(M257+0.2)), "1", "no")))</f>
        <v>1</v>
      </c>
      <c r="DZ257" t="s">
        <v>184</v>
      </c>
      <c r="EA257" t="s">
        <v>263</v>
      </c>
      <c r="EB257" t="s">
        <v>184</v>
      </c>
      <c r="EC257">
        <v>1000</v>
      </c>
      <c r="ED257" t="s">
        <v>198</v>
      </c>
      <c r="EE257" s="26" t="s">
        <v>197</v>
      </c>
      <c r="EF257" s="26" t="s">
        <v>197</v>
      </c>
      <c r="EG257" s="26" t="s">
        <v>197</v>
      </c>
      <c r="EH257" s="26" t="s">
        <v>197</v>
      </c>
      <c r="EI257" s="26" t="s">
        <v>197</v>
      </c>
      <c r="EJ257" s="26" t="s">
        <v>197</v>
      </c>
      <c r="EK257" s="26" t="s">
        <v>197</v>
      </c>
      <c r="EL257" s="26" t="s">
        <v>197</v>
      </c>
      <c r="EM257" s="26" t="s">
        <v>197</v>
      </c>
      <c r="EN257" s="26" t="s">
        <v>197</v>
      </c>
      <c r="EO257" s="26" t="s">
        <v>197</v>
      </c>
      <c r="EP257" s="26" t="s">
        <v>197</v>
      </c>
      <c r="EQ257" s="26" t="s">
        <v>197</v>
      </c>
      <c r="ER257" s="26" t="s">
        <v>197</v>
      </c>
      <c r="ES257" s="30" t="e">
        <f t="shared" si="97"/>
        <v>#DIV/0!</v>
      </c>
      <c r="ET257" s="30" t="e">
        <f t="shared" si="87"/>
        <v>#DIV/0!</v>
      </c>
      <c r="EU257" s="30" t="e">
        <f t="shared" si="88"/>
        <v>#DIV/0!</v>
      </c>
      <c r="EV257" s="30" t="s">
        <v>181</v>
      </c>
      <c r="EW257" t="s">
        <v>197</v>
      </c>
      <c r="EX257" t="s">
        <v>197</v>
      </c>
      <c r="EY257" s="30" t="s">
        <v>197</v>
      </c>
      <c r="EZ257" s="30" t="s">
        <v>181</v>
      </c>
      <c r="FA257" s="30" t="s">
        <v>181</v>
      </c>
      <c r="FB257" s="44">
        <v>2</v>
      </c>
      <c r="FC257" s="30" t="s">
        <v>181</v>
      </c>
      <c r="FD257" s="30" t="s">
        <v>181</v>
      </c>
      <c r="FE257" t="s">
        <v>181</v>
      </c>
      <c r="FF257">
        <v>4</v>
      </c>
      <c r="FG257" t="s">
        <v>181</v>
      </c>
      <c r="FH257" t="s">
        <v>197</v>
      </c>
      <c r="FI257" t="s">
        <v>197</v>
      </c>
      <c r="FJ257" t="s">
        <v>181</v>
      </c>
      <c r="FK257" t="s">
        <v>181</v>
      </c>
      <c r="FL257" t="s">
        <v>181</v>
      </c>
      <c r="FM257" t="s">
        <v>181</v>
      </c>
      <c r="FN257" t="s">
        <v>181</v>
      </c>
      <c r="FO257" t="s">
        <v>181</v>
      </c>
      <c r="FP257" t="s">
        <v>181</v>
      </c>
      <c r="FQ257" t="s">
        <v>181</v>
      </c>
      <c r="FR257">
        <v>33</v>
      </c>
      <c r="FS257" t="s">
        <v>1166</v>
      </c>
      <c r="FT257" s="30" t="s">
        <v>181</v>
      </c>
      <c r="FU257">
        <f t="shared" si="89"/>
        <v>0</v>
      </c>
      <c r="FV257">
        <f t="shared" si="90"/>
        <v>0</v>
      </c>
    </row>
    <row r="258" spans="1:179" ht="15.5" x14ac:dyDescent="0.35">
      <c r="A258" s="48">
        <v>3081</v>
      </c>
      <c r="B258" t="s">
        <v>200</v>
      </c>
      <c r="C258" t="s">
        <v>179</v>
      </c>
      <c r="D258" s="28">
        <v>62.338888888888889</v>
      </c>
      <c r="E258" s="28">
        <v>1</v>
      </c>
      <c r="F258">
        <v>74</v>
      </c>
      <c r="G258">
        <v>167</v>
      </c>
      <c r="H258" s="28">
        <f t="shared" ref="H258:H310" si="101">10000*F258/(G258)^2</f>
        <v>26.533758829646096</v>
      </c>
      <c r="I258" s="29">
        <f t="shared" ref="I258:I310" si="102">0.007184*(G258^0.725)*(F258^0.425)</f>
        <v>1.8291918012328607</v>
      </c>
      <c r="J258" s="30">
        <v>3.8144999999999998</v>
      </c>
      <c r="K258">
        <v>145</v>
      </c>
      <c r="L258" t="s">
        <v>180</v>
      </c>
      <c r="M258" s="29">
        <v>1.25</v>
      </c>
      <c r="N258" s="30">
        <v>0.9</v>
      </c>
      <c r="O258" s="29">
        <v>1.32</v>
      </c>
      <c r="P258">
        <f t="shared" ref="P258:R310" si="103">IF(M258&lt;1,1,M258)</f>
        <v>1.25</v>
      </c>
      <c r="Q258">
        <f t="shared" si="103"/>
        <v>1</v>
      </c>
      <c r="R258">
        <f t="shared" si="103"/>
        <v>1.32</v>
      </c>
      <c r="S258" s="31">
        <f t="shared" si="94"/>
        <v>12</v>
      </c>
      <c r="T258" t="s">
        <v>184</v>
      </c>
      <c r="U258" t="s">
        <v>181</v>
      </c>
      <c r="V258" t="s">
        <v>182</v>
      </c>
      <c r="W258" t="s">
        <v>181</v>
      </c>
      <c r="X258" t="s">
        <v>184</v>
      </c>
      <c r="Y258" t="s">
        <v>183</v>
      </c>
      <c r="Z258" t="s">
        <v>184</v>
      </c>
      <c r="AA258" t="s">
        <v>181</v>
      </c>
      <c r="AB258" t="s">
        <v>181</v>
      </c>
      <c r="AC258">
        <v>0</v>
      </c>
      <c r="AD258" s="27">
        <v>43256</v>
      </c>
      <c r="AE258">
        <v>124</v>
      </c>
      <c r="AG258">
        <v>0</v>
      </c>
      <c r="AH258" s="27">
        <v>43256</v>
      </c>
      <c r="AI258" s="33">
        <v>124</v>
      </c>
      <c r="AK258" t="s">
        <v>224</v>
      </c>
      <c r="AL258" t="s">
        <v>184</v>
      </c>
      <c r="AM258" t="s">
        <v>184</v>
      </c>
      <c r="AN258" t="s">
        <v>181</v>
      </c>
      <c r="AO258" t="s">
        <v>181</v>
      </c>
      <c r="AP258" t="s">
        <v>184</v>
      </c>
      <c r="AQ258" t="s">
        <v>181</v>
      </c>
      <c r="AR258" t="s">
        <v>181</v>
      </c>
      <c r="AS258" t="s">
        <v>181</v>
      </c>
      <c r="AT258" t="s">
        <v>181</v>
      </c>
      <c r="AU258" t="s">
        <v>181</v>
      </c>
      <c r="AV258" t="s">
        <v>181</v>
      </c>
      <c r="AW258" s="27">
        <v>14476</v>
      </c>
      <c r="AX258" s="28">
        <v>78.45</v>
      </c>
      <c r="AY258" s="28" t="s">
        <v>185</v>
      </c>
      <c r="AZ258" s="28" t="s">
        <v>186</v>
      </c>
      <c r="BA258" s="28" t="s">
        <v>178</v>
      </c>
      <c r="BB258" s="28" t="s">
        <v>187</v>
      </c>
      <c r="BC258" s="28" t="s">
        <v>179</v>
      </c>
      <c r="BD258" s="28" t="s">
        <v>188</v>
      </c>
      <c r="BE258" s="28" t="s">
        <v>189</v>
      </c>
      <c r="BF258" t="s">
        <v>190</v>
      </c>
      <c r="BG258" s="28" t="s">
        <v>181</v>
      </c>
      <c r="BH258" s="28" t="s">
        <v>180</v>
      </c>
      <c r="BI258">
        <v>65</v>
      </c>
      <c r="BJ258">
        <v>165</v>
      </c>
      <c r="BK258" s="28">
        <f t="shared" ref="BK258:BK310" si="104">10000*BI258/(BJ258)^2</f>
        <v>23.875114784205692</v>
      </c>
      <c r="BL258" s="29">
        <f t="shared" ref="BL258:BL310" si="105">0.007184*(BJ258^0.725)*(BI258^0.425)</f>
        <v>1.7160516682260571</v>
      </c>
      <c r="BM258">
        <v>145</v>
      </c>
      <c r="BN258" s="29">
        <v>0.4</v>
      </c>
      <c r="BO258">
        <v>3</v>
      </c>
      <c r="BP258" t="s">
        <v>181</v>
      </c>
      <c r="BQ258">
        <v>0</v>
      </c>
      <c r="BR258" t="s">
        <v>184</v>
      </c>
      <c r="BS258" t="s">
        <v>191</v>
      </c>
      <c r="BT258">
        <v>10</v>
      </c>
      <c r="BU258">
        <v>15</v>
      </c>
      <c r="BV258" t="s">
        <v>203</v>
      </c>
      <c r="BW258">
        <v>10</v>
      </c>
      <c r="BX258">
        <v>0</v>
      </c>
      <c r="BY258" t="s">
        <v>1167</v>
      </c>
      <c r="BZ258" t="s">
        <v>181</v>
      </c>
      <c r="CA258" t="s">
        <v>1161</v>
      </c>
      <c r="CB258">
        <v>0</v>
      </c>
      <c r="CC258">
        <v>0</v>
      </c>
      <c r="CD258">
        <f t="shared" ref="CD258:CD310" si="106">ROUND((S258*AX258),0)</f>
        <v>941</v>
      </c>
      <c r="CE258">
        <f>SUM((IF(D258&lt;40.1,0,(IF(D258&gt;60,3,1)))),(IF(S258&lt;15.1,0,IF(15&lt;S258&lt;25.1,6,IF(25&lt;S258&lt;35.1,11,16)))),(IF(E258=1,0,5)),(IF(CQ258&lt;601,0,1)),(IF(AX258&lt;40.1,0,(IF(AX258&gt;60,2,1)))))</f>
        <v>5</v>
      </c>
      <c r="CF258">
        <f>(IF(AX258&gt;70,3,0))+(IF(10&lt;AX258&lt;20,-2,0))+(IF(BD258="Cerebrovascular",2,0))+(IF(BN258&gt;1.5,2,0))+(IF(CQ258&lt;360,-3,0))+(IF(D258&gt;70,4,0))+(IF(H258&gt;35,2,0))+(IF(E258=2,9,0))+(IF(E258=3,14,0))+(IF(T258="yes",2,0))+(IF(J258&lt;2,2,0))+(IF(U258="yes",3,0))+(IF(V258="hospital",3,0))+(IF(V258="ICU",6,0))+(IF(S258&gt;29,4,0))+(IF(W258="yes",9,0))+(IF(X258="yes",2,0))+(IF(AA258="yes",5,0))+(IF(AB258="yes",6,0))+(IF(Z258="yes",3,0))</f>
        <v>12</v>
      </c>
      <c r="CG258" s="29">
        <f>EXP((IF(39&lt;AX258&lt;50,0.154,0))+(IF(49&lt;AX258&lt;60,0.274,0))+(IF(59&lt;AX258&lt;70,0.424,0))+(IF(AX258&gt;69,0.501,0))+(IF(BD258="anoxia",0.079,0))+(IF(BD258="Cerebrovascular",0.145,0))+(IF(BD258="other",0.184,0))+(IF(BB258="African",0.176,0))+(IF(BB258="Other",0.126,0))+(IF(AY258="DCD",0.411,0))+(IF(AZ258="other",0.422,0))+(0.066*((170-BJ258)/10)+(IF(BE258="regional",0.105,0.244))+(0.01*(CQ258/60))))</f>
        <v>2.3388670996079552</v>
      </c>
      <c r="CH258">
        <v>60</v>
      </c>
      <c r="CI258">
        <v>15</v>
      </c>
      <c r="CJ258" t="s">
        <v>197</v>
      </c>
      <c r="CK258" t="s">
        <v>197</v>
      </c>
      <c r="CL258" t="s">
        <v>197</v>
      </c>
      <c r="CM258" t="s">
        <v>197</v>
      </c>
      <c r="CN258">
        <v>22</v>
      </c>
      <c r="CO258" t="s">
        <v>196</v>
      </c>
      <c r="CP258">
        <v>19</v>
      </c>
      <c r="CQ258" s="28">
        <v>394</v>
      </c>
      <c r="CR258">
        <f t="shared" ref="CR258:CR310" si="107">CN258</f>
        <v>22</v>
      </c>
      <c r="CS258">
        <f t="shared" si="98"/>
        <v>82</v>
      </c>
      <c r="CT258">
        <f t="shared" si="99"/>
        <v>416</v>
      </c>
      <c r="CU258">
        <v>3250</v>
      </c>
      <c r="CV258">
        <v>5300</v>
      </c>
      <c r="CW258">
        <v>5000</v>
      </c>
      <c r="CX258">
        <v>1750</v>
      </c>
      <c r="CY258">
        <v>376</v>
      </c>
      <c r="CZ258">
        <v>2.9</v>
      </c>
      <c r="DA258">
        <v>8</v>
      </c>
      <c r="DB258">
        <v>67</v>
      </c>
      <c r="DC258">
        <v>62</v>
      </c>
      <c r="DD258" s="28">
        <f t="shared" ref="DD258:DD310" si="108">100-(DC258*100/DB258)</f>
        <v>7.4626865671641838</v>
      </c>
      <c r="DF258" t="str">
        <f t="shared" ref="DF258:DF310" si="109">IF(OR(DD258&gt;=30,DE258&gt;5),"yes","no")</f>
        <v>no</v>
      </c>
      <c r="DG258" t="s">
        <v>1168</v>
      </c>
      <c r="DH258" t="s">
        <v>197</v>
      </c>
      <c r="DI258" t="s">
        <v>197</v>
      </c>
      <c r="DJ258" t="s">
        <v>197</v>
      </c>
      <c r="DK258" t="s">
        <v>197</v>
      </c>
      <c r="DL258" t="s">
        <v>197</v>
      </c>
      <c r="DM258" t="s">
        <v>197</v>
      </c>
      <c r="DN258" t="s">
        <v>197</v>
      </c>
      <c r="DO258">
        <v>1040</v>
      </c>
      <c r="DP258" s="29">
        <f>((DO258/1000)*100)/F258</f>
        <v>1.4054054054054055</v>
      </c>
      <c r="DQ258">
        <v>661</v>
      </c>
      <c r="DR258">
        <v>322</v>
      </c>
      <c r="DS258">
        <v>1.3</v>
      </c>
      <c r="DT258">
        <v>1.38</v>
      </c>
      <c r="DU258">
        <v>2.13</v>
      </c>
      <c r="DV258">
        <v>2.13</v>
      </c>
      <c r="DW258" t="str">
        <f t="shared" ref="DW258:DW310" si="110">IF(DQ258&gt;1999,"yes",(IF(DR258&gt;1999,"yes",(IF(DS258&gt;9.9,"yes",(IF(DT258&gt;1.6,"yes","no")))))))</f>
        <v>no</v>
      </c>
      <c r="DX258" t="str">
        <f t="shared" si="100"/>
        <v>no</v>
      </c>
      <c r="DY258" t="str">
        <f>IF(OR(DV258&gt;M258*2.9, DV258 &gt; 3.9, FD258="yes"), "3", IF(DV258&gt;M258*1.9, "2", IF(OR(DV258&gt;M258*1.4, DV258&gt;(M258+0.2)), "1", "no")))</f>
        <v>1</v>
      </c>
      <c r="DZ258" t="s">
        <v>184</v>
      </c>
      <c r="EA258" t="s">
        <v>263</v>
      </c>
      <c r="EB258" t="s">
        <v>184</v>
      </c>
      <c r="EC258">
        <v>1000</v>
      </c>
      <c r="ED258" t="s">
        <v>198</v>
      </c>
      <c r="EE258" s="26" t="s">
        <v>197</v>
      </c>
      <c r="EF258" s="26" t="s">
        <v>197</v>
      </c>
      <c r="EG258" s="26" t="s">
        <v>197</v>
      </c>
      <c r="EH258" s="26" t="s">
        <v>197</v>
      </c>
      <c r="EI258" s="26" t="s">
        <v>197</v>
      </c>
      <c r="EJ258" s="26" t="s">
        <v>197</v>
      </c>
      <c r="EK258" s="26" t="s">
        <v>197</v>
      </c>
      <c r="EL258" s="26" t="s">
        <v>197</v>
      </c>
      <c r="EM258" s="26" t="s">
        <v>197</v>
      </c>
      <c r="EN258" s="26" t="s">
        <v>197</v>
      </c>
      <c r="EO258" s="26" t="s">
        <v>197</v>
      </c>
      <c r="EP258" s="26" t="s">
        <v>197</v>
      </c>
      <c r="EQ258" s="26" t="s">
        <v>197</v>
      </c>
      <c r="ER258" s="26" t="s">
        <v>197</v>
      </c>
      <c r="ES258" s="30" t="e">
        <f t="shared" si="97"/>
        <v>#DIV/0!</v>
      </c>
      <c r="ET258" s="30" t="e">
        <f t="shared" ref="ET258:ET310" si="111">AVERAGEIF(EE258:EN258,"&gt;0")</f>
        <v>#DIV/0!</v>
      </c>
      <c r="EU258" s="30" t="e">
        <f t="shared" ref="EU258:EU310" si="112">AVERAGEIF(EE258:ER258,"&gt;0")</f>
        <v>#DIV/0!</v>
      </c>
      <c r="EV258" s="30" t="s">
        <v>181</v>
      </c>
      <c r="EW258" t="s">
        <v>197</v>
      </c>
      <c r="EX258" t="s">
        <v>197</v>
      </c>
      <c r="EY258" s="30" t="s">
        <v>197</v>
      </c>
      <c r="EZ258" s="30" t="s">
        <v>181</v>
      </c>
      <c r="FA258" s="30" t="s">
        <v>181</v>
      </c>
      <c r="FB258" s="34">
        <v>2</v>
      </c>
      <c r="FC258" s="30" t="s">
        <v>184</v>
      </c>
      <c r="FD258" s="30" t="s">
        <v>181</v>
      </c>
      <c r="FE258" t="s">
        <v>181</v>
      </c>
      <c r="FF258">
        <v>2</v>
      </c>
      <c r="FG258" t="s">
        <v>181</v>
      </c>
      <c r="FH258" t="s">
        <v>197</v>
      </c>
      <c r="FI258" t="s">
        <v>197</v>
      </c>
      <c r="FJ258" t="s">
        <v>181</v>
      </c>
      <c r="FK258" t="s">
        <v>181</v>
      </c>
      <c r="FL258" t="s">
        <v>181</v>
      </c>
      <c r="FM258" t="s">
        <v>181</v>
      </c>
      <c r="FN258" t="s">
        <v>181</v>
      </c>
      <c r="FO258" t="s">
        <v>181</v>
      </c>
      <c r="FP258" t="s">
        <v>181</v>
      </c>
      <c r="FQ258" t="s">
        <v>181</v>
      </c>
      <c r="FR258">
        <v>12</v>
      </c>
      <c r="FS258" t="s">
        <v>1169</v>
      </c>
      <c r="FT258" s="30" t="s">
        <v>181</v>
      </c>
      <c r="FU258">
        <f t="shared" ref="FU258:FU310" si="113">IF(FR258&lt;22,0,IF(DW258="no",0,1))</f>
        <v>0</v>
      </c>
      <c r="FV258">
        <f t="shared" ref="FV258:FV310" si="114">IF(FT258="YES",1,IF(FU258=1,1,0))</f>
        <v>0</v>
      </c>
    </row>
    <row r="259" spans="1:179" ht="15.5" x14ac:dyDescent="0.35">
      <c r="A259" s="48">
        <v>3082</v>
      </c>
      <c r="B259" t="s">
        <v>178</v>
      </c>
      <c r="C259" t="s">
        <v>201</v>
      </c>
      <c r="D259" s="28">
        <v>37.263888888888886</v>
      </c>
      <c r="E259" s="28">
        <v>1</v>
      </c>
      <c r="F259">
        <v>71</v>
      </c>
      <c r="G259">
        <v>181</v>
      </c>
      <c r="H259" s="28">
        <f t="shared" si="101"/>
        <v>21.672110130948383</v>
      </c>
      <c r="I259" s="29">
        <f t="shared" si="102"/>
        <v>1.9053207125014981</v>
      </c>
      <c r="J259" s="30">
        <v>3</v>
      </c>
      <c r="K259">
        <v>145</v>
      </c>
      <c r="L259" t="s">
        <v>180</v>
      </c>
      <c r="M259" s="29">
        <v>0.63</v>
      </c>
      <c r="N259" s="30">
        <v>2.2000000000000002</v>
      </c>
      <c r="O259" s="29">
        <v>1.39</v>
      </c>
      <c r="P259">
        <f t="shared" si="103"/>
        <v>1</v>
      </c>
      <c r="Q259">
        <f t="shared" si="103"/>
        <v>2.2000000000000002</v>
      </c>
      <c r="R259">
        <f t="shared" si="103"/>
        <v>1.39</v>
      </c>
      <c r="S259" s="31">
        <f t="shared" si="94"/>
        <v>13</v>
      </c>
      <c r="T259" t="s">
        <v>181</v>
      </c>
      <c r="U259" t="s">
        <v>181</v>
      </c>
      <c r="V259" t="s">
        <v>182</v>
      </c>
      <c r="W259" t="s">
        <v>181</v>
      </c>
      <c r="X259" t="s">
        <v>181</v>
      </c>
      <c r="Y259" t="s">
        <v>183</v>
      </c>
      <c r="Z259" t="s">
        <v>181</v>
      </c>
      <c r="AA259" t="s">
        <v>181</v>
      </c>
      <c r="AB259" t="s">
        <v>181</v>
      </c>
      <c r="AC259">
        <v>0</v>
      </c>
      <c r="AD259" s="27">
        <v>43257</v>
      </c>
      <c r="AE259">
        <v>124</v>
      </c>
      <c r="AG259">
        <v>0</v>
      </c>
      <c r="AH259" s="27">
        <v>43257</v>
      </c>
      <c r="AI259" s="33">
        <v>124</v>
      </c>
      <c r="AK259" t="s">
        <v>1170</v>
      </c>
      <c r="AL259" t="s">
        <v>181</v>
      </c>
      <c r="AM259" t="s">
        <v>181</v>
      </c>
      <c r="AN259" t="s">
        <v>181</v>
      </c>
      <c r="AO259" t="s">
        <v>181</v>
      </c>
      <c r="AP259" t="s">
        <v>181</v>
      </c>
      <c r="AQ259" t="s">
        <v>181</v>
      </c>
      <c r="AR259" t="s">
        <v>181</v>
      </c>
      <c r="AS259" t="s">
        <v>181</v>
      </c>
      <c r="AT259" t="s">
        <v>181</v>
      </c>
      <c r="AU259" t="s">
        <v>184</v>
      </c>
      <c r="AV259" t="s">
        <v>184</v>
      </c>
      <c r="AW259" s="27">
        <v>29127</v>
      </c>
      <c r="AX259" s="28">
        <v>38.341666666666669</v>
      </c>
      <c r="AY259" s="28" t="s">
        <v>185</v>
      </c>
      <c r="AZ259" s="28" t="s">
        <v>186</v>
      </c>
      <c r="BA259" s="28" t="s">
        <v>200</v>
      </c>
      <c r="BB259" s="28" t="s">
        <v>187</v>
      </c>
      <c r="BC259" s="28" t="s">
        <v>201</v>
      </c>
      <c r="BD259" s="28" t="s">
        <v>220</v>
      </c>
      <c r="BE259" s="28" t="s">
        <v>189</v>
      </c>
      <c r="BF259" t="s">
        <v>190</v>
      </c>
      <c r="BG259" s="28" t="s">
        <v>181</v>
      </c>
      <c r="BH259" s="28" t="s">
        <v>180</v>
      </c>
      <c r="BI259">
        <v>75</v>
      </c>
      <c r="BJ259">
        <v>185</v>
      </c>
      <c r="BK259" s="28">
        <f t="shared" si="104"/>
        <v>21.913805697589481</v>
      </c>
      <c r="BL259" s="29">
        <f t="shared" si="105"/>
        <v>1.9813758427117754</v>
      </c>
      <c r="BM259">
        <v>166</v>
      </c>
      <c r="BN259" s="29">
        <v>1.51</v>
      </c>
      <c r="BO259">
        <v>3</v>
      </c>
      <c r="BP259" t="s">
        <v>181</v>
      </c>
      <c r="BQ259">
        <v>0</v>
      </c>
      <c r="BR259" t="s">
        <v>184</v>
      </c>
      <c r="BS259" t="s">
        <v>249</v>
      </c>
      <c r="BT259" t="s">
        <v>197</v>
      </c>
      <c r="BU259" t="s">
        <v>197</v>
      </c>
      <c r="BV259" t="s">
        <v>197</v>
      </c>
      <c r="BW259" t="s">
        <v>197</v>
      </c>
      <c r="BX259" t="s">
        <v>197</v>
      </c>
      <c r="BY259" t="s">
        <v>1171</v>
      </c>
      <c r="BZ259" t="s">
        <v>1094</v>
      </c>
      <c r="CA259" t="s">
        <v>1161</v>
      </c>
      <c r="CB259">
        <v>0</v>
      </c>
      <c r="CC259">
        <v>0</v>
      </c>
      <c r="CD259">
        <f t="shared" si="106"/>
        <v>498</v>
      </c>
      <c r="CE259">
        <f>SUM((IF(D259&lt;40.1,0,(IF(D259&gt;60,3,1)))),(IF(S259&lt;15.1,0,IF(15&lt;S259&lt;25.1,6,IF(25&lt;S259&lt;35.1,11,16)))),(IF(E259=1,0,5)),(IF(CQ259&lt;601,0,1)),(IF(AX259&lt;40.1,0,(IF(AX259&gt;60,2,1)))))</f>
        <v>0</v>
      </c>
      <c r="CF259">
        <f>(IF(AX259&gt;70,3,0))+(IF(10&lt;AX259&lt;20,-2,0))+(IF(BD259="Cerebrovascular",2,0))+(IF(BN259&gt;1.5,2,0))+(IF(CQ259&lt;360,-3,0))+(IF(D259&gt;70,4,0))+(IF(H259&gt;35,2,0))+(IF(E259=2,9,0))+(IF(E259=3,14,0))+(IF(T259="yes",2,0))+(IF(J259&lt;2,2,0))+(IF(U259="yes",3,0))+(IF(V259="hospital",3,0))+(IF(V259="ICU",6,0))+(IF(S259&gt;29,4,0))+(IF(W259="yes",9,0))+(IF(X259="yes",2,0))+(IF(AA259="yes",5,0))+(IF(AB259="yes",6,0))+(IF(Z259="yes",3,0))</f>
        <v>-1</v>
      </c>
      <c r="CG259" s="29">
        <f>EXP((IF(39&lt;AX259&lt;50,0.154,0))+(IF(49&lt;AX259&lt;60,0.274,0))+(IF(59&lt;AX259&lt;70,0.424,0))+(IF(AX259&gt;69,0.501,0))+(IF(BD259="anoxia",0.079,0))+(IF(BD259="Cerebrovascular",0.145,0))+(IF(BD259="other",0.184,0))+(IF(BB259="African",0.176,0))+(IF(BB259="Other",0.126,0))+(IF(AY259="DCD",0.411,0))+(IF(AZ259="other",0.422,0))+(0.066*((170-BJ259)/10)+(IF(BE259="regional",0.105,0.244))+(0.01*(CQ259/60))))</f>
        <v>1.0583029839330456</v>
      </c>
      <c r="CH259">
        <v>55</v>
      </c>
      <c r="CI259">
        <v>10</v>
      </c>
      <c r="CJ259" t="s">
        <v>197</v>
      </c>
      <c r="CK259" t="s">
        <v>197</v>
      </c>
      <c r="CL259" t="s">
        <v>197</v>
      </c>
      <c r="CM259" t="s">
        <v>197</v>
      </c>
      <c r="CN259">
        <v>28</v>
      </c>
      <c r="CO259" t="s">
        <v>196</v>
      </c>
      <c r="CP259">
        <v>25</v>
      </c>
      <c r="CQ259" s="28">
        <v>304</v>
      </c>
      <c r="CR259">
        <f t="shared" si="107"/>
        <v>28</v>
      </c>
      <c r="CS259">
        <f t="shared" si="98"/>
        <v>83</v>
      </c>
      <c r="CT259">
        <f t="shared" si="99"/>
        <v>332</v>
      </c>
      <c r="CU259">
        <v>250</v>
      </c>
      <c r="CV259">
        <v>0</v>
      </c>
      <c r="CW259">
        <v>8500</v>
      </c>
      <c r="CX259">
        <v>1500</v>
      </c>
      <c r="CY259">
        <v>293</v>
      </c>
      <c r="CZ259">
        <v>1.2</v>
      </c>
      <c r="DA259">
        <v>14</v>
      </c>
      <c r="DB259">
        <v>65</v>
      </c>
      <c r="DC259">
        <v>60</v>
      </c>
      <c r="DD259" s="28">
        <f t="shared" si="108"/>
        <v>7.6923076923076934</v>
      </c>
      <c r="DF259" t="str">
        <f t="shared" si="109"/>
        <v>no</v>
      </c>
      <c r="DG259" t="s">
        <v>1172</v>
      </c>
      <c r="DH259" t="s">
        <v>197</v>
      </c>
      <c r="DI259" t="s">
        <v>197</v>
      </c>
      <c r="DJ259" t="s">
        <v>197</v>
      </c>
      <c r="DK259" t="s">
        <v>197</v>
      </c>
      <c r="DL259" t="s">
        <v>197</v>
      </c>
      <c r="DM259" t="s">
        <v>197</v>
      </c>
      <c r="DN259" t="s">
        <v>197</v>
      </c>
      <c r="DO259">
        <v>1500</v>
      </c>
      <c r="DP259" s="29">
        <f>((DO259/1000)*100)/F259</f>
        <v>2.112676056338028</v>
      </c>
      <c r="DQ259">
        <v>795</v>
      </c>
      <c r="DR259">
        <v>634</v>
      </c>
      <c r="DS259">
        <v>2.8</v>
      </c>
      <c r="DT259">
        <v>1.24</v>
      </c>
      <c r="DU259">
        <v>0.66</v>
      </c>
      <c r="DV259">
        <v>0.66</v>
      </c>
      <c r="DW259" t="str">
        <f t="shared" si="110"/>
        <v>no</v>
      </c>
      <c r="DX259" t="str">
        <f t="shared" si="100"/>
        <v>no</v>
      </c>
      <c r="DY259" t="str">
        <f>IF(OR(DV259&gt;M259*2.9, DV259 &gt; 3.9, FD259="yes"), "3", IF(DV259&gt;M259*1.9, "2", IF(OR(DV259&gt;M259*1.4, DV259&gt;(M259+0.2)), "1", "no")))</f>
        <v>no</v>
      </c>
      <c r="DZ259" t="s">
        <v>184</v>
      </c>
      <c r="EA259" t="s">
        <v>263</v>
      </c>
      <c r="EB259" t="s">
        <v>184</v>
      </c>
      <c r="EC259">
        <v>1000</v>
      </c>
      <c r="ED259" t="s">
        <v>198</v>
      </c>
      <c r="EE259" s="26" t="s">
        <v>197</v>
      </c>
      <c r="EF259" s="26" t="s">
        <v>197</v>
      </c>
      <c r="EG259" s="26" t="s">
        <v>197</v>
      </c>
      <c r="EH259" s="26" t="s">
        <v>197</v>
      </c>
      <c r="EI259" s="26" t="s">
        <v>197</v>
      </c>
      <c r="EJ259" s="26" t="s">
        <v>197</v>
      </c>
      <c r="EK259" s="26" t="s">
        <v>197</v>
      </c>
      <c r="EL259" s="26" t="s">
        <v>197</v>
      </c>
      <c r="EM259" s="26" t="s">
        <v>197</v>
      </c>
      <c r="EN259" s="26" t="s">
        <v>197</v>
      </c>
      <c r="EO259" s="26" t="s">
        <v>197</v>
      </c>
      <c r="EP259" s="26" t="s">
        <v>197</v>
      </c>
      <c r="EQ259" s="26" t="s">
        <v>197</v>
      </c>
      <c r="ER259" s="26" t="s">
        <v>197</v>
      </c>
      <c r="ES259" s="30" t="e">
        <f t="shared" si="97"/>
        <v>#DIV/0!</v>
      </c>
      <c r="ET259" s="30" t="e">
        <f t="shared" si="111"/>
        <v>#DIV/0!</v>
      </c>
      <c r="EU259" s="30" t="e">
        <f t="shared" si="112"/>
        <v>#DIV/0!</v>
      </c>
      <c r="EV259" s="30" t="s">
        <v>181</v>
      </c>
      <c r="EW259" t="s">
        <v>197</v>
      </c>
      <c r="EX259" t="s">
        <v>197</v>
      </c>
      <c r="EY259" s="30" t="s">
        <v>197</v>
      </c>
      <c r="EZ259" t="s">
        <v>181</v>
      </c>
      <c r="FA259" t="s">
        <v>181</v>
      </c>
      <c r="FB259" s="34">
        <v>2</v>
      </c>
      <c r="FC259" s="30" t="s">
        <v>181</v>
      </c>
      <c r="FD259" s="30" t="s">
        <v>181</v>
      </c>
      <c r="FE259" t="s">
        <v>181</v>
      </c>
      <c r="FF259">
        <v>5</v>
      </c>
      <c r="FG259" t="s">
        <v>181</v>
      </c>
      <c r="FH259" t="s">
        <v>197</v>
      </c>
      <c r="FI259" t="s">
        <v>197</v>
      </c>
      <c r="FJ259" t="s">
        <v>181</v>
      </c>
      <c r="FK259" t="s">
        <v>181</v>
      </c>
      <c r="FL259" t="s">
        <v>181</v>
      </c>
      <c r="FM259" t="s">
        <v>181</v>
      </c>
      <c r="FN259" t="s">
        <v>181</v>
      </c>
      <c r="FO259" t="s">
        <v>181</v>
      </c>
      <c r="FP259" t="s">
        <v>181</v>
      </c>
      <c r="FQ259" t="s">
        <v>181</v>
      </c>
      <c r="FR259">
        <v>15</v>
      </c>
      <c r="FS259" t="s">
        <v>1173</v>
      </c>
      <c r="FT259" s="30" t="s">
        <v>181</v>
      </c>
      <c r="FU259">
        <f t="shared" si="113"/>
        <v>0</v>
      </c>
      <c r="FV259">
        <f t="shared" si="114"/>
        <v>0</v>
      </c>
    </row>
    <row r="260" spans="1:179" ht="15.5" x14ac:dyDescent="0.35">
      <c r="A260" s="48">
        <v>3083</v>
      </c>
      <c r="B260" t="s">
        <v>178</v>
      </c>
      <c r="C260" t="s">
        <v>201</v>
      </c>
      <c r="D260" s="28">
        <v>53.888888888888886</v>
      </c>
      <c r="E260" s="28">
        <v>1</v>
      </c>
      <c r="F260">
        <v>68</v>
      </c>
      <c r="G260">
        <v>167</v>
      </c>
      <c r="H260" s="28">
        <f t="shared" si="101"/>
        <v>24.382372978593711</v>
      </c>
      <c r="I260" s="29">
        <f t="shared" si="102"/>
        <v>1.7646234780072318</v>
      </c>
      <c r="J260" s="30">
        <v>4.5</v>
      </c>
      <c r="K260">
        <v>150</v>
      </c>
      <c r="L260" t="s">
        <v>180</v>
      </c>
      <c r="M260" s="29">
        <v>1.65</v>
      </c>
      <c r="N260" s="30">
        <v>0.4</v>
      </c>
      <c r="O260" s="29">
        <v>1.01</v>
      </c>
      <c r="P260">
        <f t="shared" si="103"/>
        <v>1.65</v>
      </c>
      <c r="Q260">
        <f t="shared" si="103"/>
        <v>1</v>
      </c>
      <c r="R260">
        <f t="shared" si="103"/>
        <v>1.01</v>
      </c>
      <c r="S260" s="31">
        <f t="shared" si="94"/>
        <v>11</v>
      </c>
      <c r="T260" s="26" t="s">
        <v>184</v>
      </c>
      <c r="U260" s="26" t="s">
        <v>181</v>
      </c>
      <c r="V260" s="26" t="s">
        <v>182</v>
      </c>
      <c r="W260" s="26" t="s">
        <v>181</v>
      </c>
      <c r="X260" s="26" t="s">
        <v>181</v>
      </c>
      <c r="Y260" s="26" t="s">
        <v>183</v>
      </c>
      <c r="Z260" s="26" t="s">
        <v>181</v>
      </c>
      <c r="AA260" s="26" t="s">
        <v>181</v>
      </c>
      <c r="AB260" s="26" t="s">
        <v>181</v>
      </c>
      <c r="AC260">
        <v>0</v>
      </c>
      <c r="AD260" s="27">
        <v>43251</v>
      </c>
      <c r="AE260">
        <v>117</v>
      </c>
      <c r="AG260">
        <v>0</v>
      </c>
      <c r="AH260" s="27">
        <v>43251</v>
      </c>
      <c r="AI260" s="33">
        <v>117</v>
      </c>
      <c r="AK260" t="s">
        <v>311</v>
      </c>
      <c r="AL260" t="s">
        <v>181</v>
      </c>
      <c r="AM260" t="s">
        <v>181</v>
      </c>
      <c r="AN260" t="s">
        <v>181</v>
      </c>
      <c r="AO260" t="s">
        <v>181</v>
      </c>
      <c r="AP260" t="s">
        <v>181</v>
      </c>
      <c r="AQ260" t="s">
        <v>181</v>
      </c>
      <c r="AR260" t="s">
        <v>181</v>
      </c>
      <c r="AS260" t="s">
        <v>181</v>
      </c>
      <c r="AT260" t="s">
        <v>181</v>
      </c>
      <c r="AU260" t="s">
        <v>181</v>
      </c>
      <c r="AV260" t="s">
        <v>184</v>
      </c>
      <c r="AW260" s="27">
        <v>24713</v>
      </c>
      <c r="AX260" s="28">
        <v>50.427777777777777</v>
      </c>
      <c r="AY260" s="28" t="s">
        <v>185</v>
      </c>
      <c r="AZ260" s="28" t="s">
        <v>186</v>
      </c>
      <c r="BA260" s="28" t="s">
        <v>200</v>
      </c>
      <c r="BB260" s="28" t="s">
        <v>187</v>
      </c>
      <c r="BC260" s="28" t="s">
        <v>201</v>
      </c>
      <c r="BD260" s="28" t="s">
        <v>220</v>
      </c>
      <c r="BE260" s="28" t="s">
        <v>189</v>
      </c>
      <c r="BF260" t="s">
        <v>190</v>
      </c>
      <c r="BG260" s="28" t="s">
        <v>181</v>
      </c>
      <c r="BH260" s="28" t="s">
        <v>180</v>
      </c>
      <c r="BI260">
        <v>60</v>
      </c>
      <c r="BJ260">
        <v>172</v>
      </c>
      <c r="BK260" s="28">
        <f t="shared" si="104"/>
        <v>20.281233098972418</v>
      </c>
      <c r="BL260" s="29">
        <f t="shared" si="105"/>
        <v>1.709380435861652</v>
      </c>
      <c r="BM260">
        <v>153</v>
      </c>
      <c r="BN260" s="29">
        <v>0.64</v>
      </c>
      <c r="BO260">
        <v>6</v>
      </c>
      <c r="BP260" t="s">
        <v>181</v>
      </c>
      <c r="BQ260">
        <v>0</v>
      </c>
      <c r="BR260" t="s">
        <v>184</v>
      </c>
      <c r="BS260" t="s">
        <v>829</v>
      </c>
      <c r="BT260">
        <v>10</v>
      </c>
      <c r="BU260">
        <v>50</v>
      </c>
      <c r="BV260" t="s">
        <v>203</v>
      </c>
      <c r="BW260">
        <v>10</v>
      </c>
      <c r="BX260">
        <v>0</v>
      </c>
      <c r="BY260" t="s">
        <v>1174</v>
      </c>
      <c r="BZ260" t="s">
        <v>856</v>
      </c>
      <c r="CA260" t="s">
        <v>1175</v>
      </c>
      <c r="CB260">
        <v>1</v>
      </c>
      <c r="CC260">
        <v>146</v>
      </c>
      <c r="CD260">
        <f t="shared" si="106"/>
        <v>555</v>
      </c>
      <c r="CE260">
        <f>SUM((IF(D260&lt;40.1,0,(IF(D260&gt;60,3,1)))),(IF(S260&lt;15.1,0,IF(15&lt;S260&lt;25.1,6,IF(25&lt;S260&lt;35.1,11,16)))),(IF(E260=1,0,5)),(IF(CQ260&lt;601,0,1)),(IF(AX260&lt;40.1,0,(IF(AX260&gt;60,2,1)))))</f>
        <v>2</v>
      </c>
      <c r="CF260">
        <f>(IF(AX260&gt;70,3,0))+(IF(10&lt;AX260&lt;20,-2,0))+(IF(BD260="Cerebrovascular",2,0))+(IF(BN260&gt;1.5,2,0))+(IF(CQ260&lt;360,-3,0))+(IF(D260&gt;70,4,0))+(IF(H260&gt;35,2,0))+(IF(E260=2,9,0))+(IF(E260=3,14,0))+(IF(T260="yes",2,0))+(IF(J260&lt;2,2,0))+(IF(U260="yes",3,0))+(IF(V260="hospital",3,0))+(IF(V260="ICU",6,0))+(IF(S260&gt;29,4,0))+(IF(W260="yes",9,0))+(IF(X260="yes",2,0))+(IF(AA260="yes",5,0))+(IF(AB260="yes",6,0))+(IF(Z260="yes",3,0))</f>
        <v>2</v>
      </c>
      <c r="CG260" s="29">
        <f>EXP((IF(39&lt;AX260&lt;50,0.154,0))+(IF(49&lt;AX260&lt;60,0.274,0))+(IF(59&lt;AX260&lt;70,0.424,0))+(IF(AX260&gt;69,0.501,0))+(IF(BD260="anoxia",0.079,0))+(IF(BD260="Cerebrovascular",0.145,0))+(IF(BD260="other",0.184,0))+(IF(BB260="African",0.176,0))+(IF(BB260="Other",0.126,0))+(IF(AY260="DCD",0.411,0))+(IF(AZ260="other",0.422,0))+(0.066*((170-BJ260)/10)+(IF(BE260="regional",0.105,0.244))+(0.01*(CQ260/60))))</f>
        <v>1.1756250927883725</v>
      </c>
      <c r="CH260">
        <v>48</v>
      </c>
      <c r="CI260">
        <v>10</v>
      </c>
      <c r="CJ260" t="s">
        <v>197</v>
      </c>
      <c r="CK260" t="s">
        <v>197</v>
      </c>
      <c r="CL260" t="s">
        <v>197</v>
      </c>
      <c r="CM260" t="s">
        <v>197</v>
      </c>
      <c r="CN260">
        <v>28</v>
      </c>
      <c r="CO260" t="s">
        <v>196</v>
      </c>
      <c r="CP260">
        <v>19</v>
      </c>
      <c r="CQ260" s="28">
        <v>420</v>
      </c>
      <c r="CR260">
        <f t="shared" si="107"/>
        <v>28</v>
      </c>
      <c r="CS260">
        <f t="shared" si="98"/>
        <v>76</v>
      </c>
      <c r="CT260">
        <f t="shared" si="99"/>
        <v>448</v>
      </c>
      <c r="CU260">
        <v>750</v>
      </c>
      <c r="CV260">
        <v>0</v>
      </c>
      <c r="CW260">
        <v>6500</v>
      </c>
      <c r="CX260">
        <v>2500</v>
      </c>
      <c r="CY260">
        <v>403</v>
      </c>
      <c r="CZ260">
        <v>1.7</v>
      </c>
      <c r="DA260" s="26">
        <v>11</v>
      </c>
      <c r="DB260">
        <v>88</v>
      </c>
      <c r="DC260">
        <v>95</v>
      </c>
      <c r="DD260" s="28">
        <f t="shared" si="108"/>
        <v>-7.9545454545454533</v>
      </c>
      <c r="DF260" t="str">
        <f t="shared" si="109"/>
        <v>no</v>
      </c>
      <c r="DG260" t="s">
        <v>1121</v>
      </c>
      <c r="DH260" t="s">
        <v>197</v>
      </c>
      <c r="DI260" t="s">
        <v>197</v>
      </c>
      <c r="DJ260" t="s">
        <v>197</v>
      </c>
      <c r="DK260" t="s">
        <v>197</v>
      </c>
      <c r="DL260" t="s">
        <v>197</v>
      </c>
      <c r="DM260" t="s">
        <v>197</v>
      </c>
      <c r="DN260" t="s">
        <v>197</v>
      </c>
      <c r="DO260">
        <v>1680</v>
      </c>
      <c r="DP260" s="29">
        <f>((DO260/1000)*100)/F260</f>
        <v>2.4705882352941178</v>
      </c>
      <c r="DQ260">
        <v>490</v>
      </c>
      <c r="DR260">
        <v>351</v>
      </c>
      <c r="DS260">
        <v>0.6</v>
      </c>
      <c r="DT260">
        <v>1</v>
      </c>
      <c r="DU260">
        <v>1.59</v>
      </c>
      <c r="DV260">
        <v>2.15</v>
      </c>
      <c r="DW260" t="str">
        <f t="shared" si="110"/>
        <v>no</v>
      </c>
      <c r="DX260" t="str">
        <f t="shared" si="100"/>
        <v>no</v>
      </c>
      <c r="DY260" t="str">
        <f>IF(OR(DV260&gt;M260*2.9, DV260 &gt; 3.9, FD260="yes"), "3", IF(DV260&gt;M260*1.9, "2", IF(OR(DV260&gt;M260*1.4, DV260&gt;(M260+0.2)), "1", "no")))</f>
        <v>1</v>
      </c>
      <c r="DZ260" t="s">
        <v>184</v>
      </c>
      <c r="EA260" t="s">
        <v>263</v>
      </c>
      <c r="EB260" t="s">
        <v>184</v>
      </c>
      <c r="EC260">
        <v>1000</v>
      </c>
      <c r="ED260" t="s">
        <v>198</v>
      </c>
      <c r="EE260" s="26" t="s">
        <v>197</v>
      </c>
      <c r="EF260" s="26" t="s">
        <v>197</v>
      </c>
      <c r="EG260" s="26" t="s">
        <v>197</v>
      </c>
      <c r="EH260" s="26" t="s">
        <v>197</v>
      </c>
      <c r="EI260" s="26" t="s">
        <v>197</v>
      </c>
      <c r="EJ260" s="26" t="s">
        <v>197</v>
      </c>
      <c r="EK260" s="26" t="s">
        <v>197</v>
      </c>
      <c r="EL260" s="26" t="s">
        <v>197</v>
      </c>
      <c r="EM260" s="26" t="s">
        <v>197</v>
      </c>
      <c r="EN260" s="26" t="s">
        <v>197</v>
      </c>
      <c r="EO260" s="26" t="s">
        <v>197</v>
      </c>
      <c r="EP260" s="26" t="s">
        <v>197</v>
      </c>
      <c r="EQ260" s="26" t="s">
        <v>197</v>
      </c>
      <c r="ER260" s="26" t="s">
        <v>197</v>
      </c>
      <c r="ES260" s="30" t="e">
        <f t="shared" si="97"/>
        <v>#DIV/0!</v>
      </c>
      <c r="ET260" s="30" t="e">
        <f t="shared" si="111"/>
        <v>#DIV/0!</v>
      </c>
      <c r="EU260" s="30" t="e">
        <f t="shared" si="112"/>
        <v>#DIV/0!</v>
      </c>
      <c r="EV260" s="30" t="s">
        <v>181</v>
      </c>
      <c r="EW260" t="s">
        <v>197</v>
      </c>
      <c r="EX260" t="s">
        <v>197</v>
      </c>
      <c r="EY260" s="30" t="s">
        <v>197</v>
      </c>
      <c r="EZ260" s="30" t="s">
        <v>181</v>
      </c>
      <c r="FA260" s="30" t="s">
        <v>181</v>
      </c>
      <c r="FB260" s="44" t="s">
        <v>237</v>
      </c>
      <c r="FC260" s="30" t="s">
        <v>181</v>
      </c>
      <c r="FD260" s="30" t="s">
        <v>181</v>
      </c>
      <c r="FE260" s="30" t="s">
        <v>1176</v>
      </c>
      <c r="FF260" s="33">
        <v>4</v>
      </c>
      <c r="FG260" s="30" t="s">
        <v>181</v>
      </c>
      <c r="FH260" s="30" t="s">
        <v>197</v>
      </c>
      <c r="FI260" s="30" t="s">
        <v>197</v>
      </c>
      <c r="FJ260" s="30" t="s">
        <v>181</v>
      </c>
      <c r="FK260" s="30" t="s">
        <v>181</v>
      </c>
      <c r="FL260" s="30" t="s">
        <v>181</v>
      </c>
      <c r="FM260" s="30" t="s">
        <v>181</v>
      </c>
      <c r="FN260" s="30" t="s">
        <v>181</v>
      </c>
      <c r="FO260" s="30" t="s">
        <v>181</v>
      </c>
      <c r="FP260" s="30" t="s">
        <v>181</v>
      </c>
      <c r="FQ260" s="30" t="s">
        <v>181</v>
      </c>
      <c r="FR260" s="53">
        <v>13</v>
      </c>
      <c r="FS260" s="30" t="s">
        <v>1177</v>
      </c>
      <c r="FT260" s="30" t="s">
        <v>181</v>
      </c>
      <c r="FU260">
        <f t="shared" si="113"/>
        <v>0</v>
      </c>
      <c r="FV260">
        <f t="shared" si="114"/>
        <v>0</v>
      </c>
    </row>
    <row r="261" spans="1:179" ht="15.5" x14ac:dyDescent="0.35">
      <c r="A261" s="48">
        <v>3084</v>
      </c>
      <c r="B261" t="s">
        <v>178</v>
      </c>
      <c r="C261" t="s">
        <v>179</v>
      </c>
      <c r="D261" s="28">
        <v>59.827777777777776</v>
      </c>
      <c r="E261" s="28">
        <v>1</v>
      </c>
      <c r="F261" s="26">
        <v>52</v>
      </c>
      <c r="G261">
        <v>150</v>
      </c>
      <c r="H261" s="28">
        <f t="shared" si="101"/>
        <v>23.111111111111111</v>
      </c>
      <c r="I261" s="29">
        <f t="shared" si="102"/>
        <v>1.4565785412835794</v>
      </c>
      <c r="J261" s="30">
        <v>2.6</v>
      </c>
      <c r="K261">
        <v>136</v>
      </c>
      <c r="L261" t="s">
        <v>180</v>
      </c>
      <c r="M261" s="29">
        <v>0.94</v>
      </c>
      <c r="N261" s="30">
        <v>3</v>
      </c>
      <c r="O261" s="29">
        <v>1.32</v>
      </c>
      <c r="P261">
        <f t="shared" si="103"/>
        <v>1</v>
      </c>
      <c r="Q261">
        <f t="shared" si="103"/>
        <v>3</v>
      </c>
      <c r="R261">
        <f t="shared" si="103"/>
        <v>1.32</v>
      </c>
      <c r="S261" s="31">
        <f t="shared" si="94"/>
        <v>14</v>
      </c>
      <c r="T261" t="s">
        <v>181</v>
      </c>
      <c r="U261" t="s">
        <v>181</v>
      </c>
      <c r="V261" t="s">
        <v>182</v>
      </c>
      <c r="W261" t="s">
        <v>181</v>
      </c>
      <c r="X261" t="s">
        <v>181</v>
      </c>
      <c r="Y261" t="s">
        <v>183</v>
      </c>
      <c r="Z261" t="s">
        <v>184</v>
      </c>
      <c r="AA261" t="s">
        <v>181</v>
      </c>
      <c r="AB261" t="s">
        <v>181</v>
      </c>
      <c r="AC261">
        <v>0</v>
      </c>
      <c r="AD261" s="27">
        <v>43265</v>
      </c>
      <c r="AE261">
        <v>129</v>
      </c>
      <c r="AG261">
        <v>0</v>
      </c>
      <c r="AH261" s="27">
        <v>43265</v>
      </c>
      <c r="AI261" s="33">
        <v>129</v>
      </c>
      <c r="AK261" t="s">
        <v>41</v>
      </c>
      <c r="AL261" t="s">
        <v>181</v>
      </c>
      <c r="AM261" t="s">
        <v>181</v>
      </c>
      <c r="AN261" t="s">
        <v>181</v>
      </c>
      <c r="AO261" t="s">
        <v>181</v>
      </c>
      <c r="AP261" t="s">
        <v>184</v>
      </c>
      <c r="AQ261" t="s">
        <v>181</v>
      </c>
      <c r="AR261" t="s">
        <v>181</v>
      </c>
      <c r="AS261" t="s">
        <v>181</v>
      </c>
      <c r="AT261" t="s">
        <v>181</v>
      </c>
      <c r="AU261" t="s">
        <v>181</v>
      </c>
      <c r="AV261" t="s">
        <v>181</v>
      </c>
      <c r="AW261" s="27">
        <v>17530</v>
      </c>
      <c r="AX261" s="28">
        <v>70.099999999999994</v>
      </c>
      <c r="AY261" s="28" t="s">
        <v>185</v>
      </c>
      <c r="AZ261" s="28" t="s">
        <v>186</v>
      </c>
      <c r="BA261" s="28" t="s">
        <v>178</v>
      </c>
      <c r="BB261" s="28" t="s">
        <v>187</v>
      </c>
      <c r="BC261" s="28" t="s">
        <v>179</v>
      </c>
      <c r="BD261" s="28" t="s">
        <v>188</v>
      </c>
      <c r="BE261" s="28" t="s">
        <v>189</v>
      </c>
      <c r="BF261" t="s">
        <v>190</v>
      </c>
      <c r="BG261" s="28" t="s">
        <v>181</v>
      </c>
      <c r="BH261" s="28" t="s">
        <v>197</v>
      </c>
      <c r="BI261">
        <v>60</v>
      </c>
      <c r="BJ261">
        <v>165</v>
      </c>
      <c r="BK261" s="28">
        <f t="shared" si="104"/>
        <v>22.038567493112946</v>
      </c>
      <c r="BL261" s="29">
        <f t="shared" si="105"/>
        <v>1.6586565368409387</v>
      </c>
      <c r="BM261">
        <v>145</v>
      </c>
      <c r="BN261" s="29">
        <v>0.91</v>
      </c>
      <c r="BO261">
        <v>7</v>
      </c>
      <c r="BP261" t="s">
        <v>181</v>
      </c>
      <c r="BQ261">
        <v>0</v>
      </c>
      <c r="BR261" t="s">
        <v>184</v>
      </c>
      <c r="BS261" t="s">
        <v>191</v>
      </c>
      <c r="BT261">
        <v>10</v>
      </c>
      <c r="BU261">
        <v>20</v>
      </c>
      <c r="BV261" t="s">
        <v>203</v>
      </c>
      <c r="BW261">
        <v>10</v>
      </c>
      <c r="BX261">
        <v>0</v>
      </c>
      <c r="BY261" t="s">
        <v>1178</v>
      </c>
      <c r="BZ261" t="s">
        <v>1179</v>
      </c>
      <c r="CA261" t="s">
        <v>856</v>
      </c>
      <c r="CB261">
        <v>0</v>
      </c>
      <c r="CC261">
        <v>0</v>
      </c>
      <c r="CD261">
        <f t="shared" si="106"/>
        <v>981</v>
      </c>
      <c r="CE261">
        <f>SUM((IF(D261&lt;40.1,0,(IF(D261&gt;60,3,1)))),(IF(S261&lt;15.1,0,IF(15&lt;S261&lt;25.1,6,IF(25&lt;S261&lt;35.1,11,16)))),(IF(E261=1,0,5)),(IF(CQ261&lt;601,0,1)),(IF(AX261&lt;40.1,0,(IF(AX261&gt;60,2,1)))))</f>
        <v>3</v>
      </c>
      <c r="CF261">
        <f>(IF(AX261&gt;70,3,0))+(IF(10&lt;AX261&lt;20,-2,0))+(IF(BD261="Cerebrovascular",2,0))+(IF(BN261&gt;1.5,2,0))+(IF(CQ261&lt;360,-3,0))+(IF(D261&gt;70,4,0))+(IF(H261&gt;35,2,0))+(IF(E261=2,9,0))+(IF(E261=3,14,0))+(IF(T261="yes",2,0))+(IF(J261&lt;2,2,0))+(IF(U261="yes",3,0))+(IF(V261="hospital",3,0))+(IF(V261="ICU",6,0))+(IF(S261&gt;29,4,0))+(IF(W261="yes",9,0))+(IF(X261="yes",2,0))+(IF(AA261="yes",5,0))+(IF(AB261="yes",6,0))+(IF(Z261="yes",3,0))</f>
        <v>5</v>
      </c>
      <c r="CG261" s="29">
        <f>EXP((IF(39&lt;AX261&lt;50,0.154,0))+(IF(49&lt;AX261&lt;60,0.274,0))+(IF(59&lt;AX261&lt;70,0.424,0))+(IF(AX261&gt;69,0.501,0))+(IF(BD261="anoxia",0.079,0))+(IF(BD261="Cerebrovascular",0.145,0))+(IF(BD261="other",0.184,0))+(IF(BB261="African",0.176,0))+(IF(BB261="Other",0.126,0))+(IF(AY261="DCD",0.411,0))+(IF(AZ261="other",0.422,0))+(0.066*((170-BJ261)/10)+(IF(BE261="regional",0.105,0.244))+(0.01*(CQ261/60))))</f>
        <v>2.3237137651498201</v>
      </c>
      <c r="CH261">
        <v>30</v>
      </c>
      <c r="CI261" t="s">
        <v>197</v>
      </c>
      <c r="CJ261" t="s">
        <v>197</v>
      </c>
      <c r="CK261" t="s">
        <v>197</v>
      </c>
      <c r="CL261" t="s">
        <v>197</v>
      </c>
      <c r="CM261" t="s">
        <v>197</v>
      </c>
      <c r="CN261">
        <v>23</v>
      </c>
      <c r="CO261" t="s">
        <v>196</v>
      </c>
      <c r="CP261">
        <v>38</v>
      </c>
      <c r="CQ261" s="28">
        <v>355</v>
      </c>
      <c r="CR261">
        <f t="shared" si="107"/>
        <v>23</v>
      </c>
      <c r="CS261">
        <f t="shared" si="98"/>
        <v>53</v>
      </c>
      <c r="CT261">
        <f t="shared" si="99"/>
        <v>378</v>
      </c>
      <c r="CU261">
        <v>1000</v>
      </c>
      <c r="CV261">
        <v>500</v>
      </c>
      <c r="CW261">
        <v>7000</v>
      </c>
      <c r="CX261">
        <v>750</v>
      </c>
      <c r="CY261">
        <v>287</v>
      </c>
      <c r="CZ261">
        <v>1.1000000000000001</v>
      </c>
      <c r="DA261">
        <v>17</v>
      </c>
      <c r="DB261">
        <v>75</v>
      </c>
      <c r="DC261">
        <v>59</v>
      </c>
      <c r="DD261" s="28">
        <f t="shared" si="108"/>
        <v>21.333333333333329</v>
      </c>
      <c r="DE261">
        <v>10</v>
      </c>
      <c r="DF261" t="str">
        <f t="shared" si="109"/>
        <v>yes</v>
      </c>
      <c r="DG261" t="s">
        <v>181</v>
      </c>
      <c r="DH261" t="s">
        <v>197</v>
      </c>
      <c r="DI261" t="s">
        <v>197</v>
      </c>
      <c r="DJ261" t="s">
        <v>197</v>
      </c>
      <c r="DK261" t="s">
        <v>197</v>
      </c>
      <c r="DL261" t="s">
        <v>197</v>
      </c>
      <c r="DM261" t="s">
        <v>197</v>
      </c>
      <c r="DN261" t="s">
        <v>197</v>
      </c>
      <c r="DO261">
        <v>1470</v>
      </c>
      <c r="DP261" s="29">
        <f>((DO261/1000)*100)/F261</f>
        <v>2.8269230769230771</v>
      </c>
      <c r="DQ261">
        <v>1111</v>
      </c>
      <c r="DR261">
        <v>913</v>
      </c>
      <c r="DS261">
        <v>1.3</v>
      </c>
      <c r="DT261">
        <v>1.1000000000000001</v>
      </c>
      <c r="DU261">
        <v>1.61</v>
      </c>
      <c r="DV261">
        <v>1.61</v>
      </c>
      <c r="DW261" t="str">
        <f t="shared" si="110"/>
        <v>no</v>
      </c>
      <c r="DX261" t="str">
        <f t="shared" si="100"/>
        <v>no</v>
      </c>
      <c r="DY261" t="str">
        <f>IF(OR(DV261&gt;M261*2.9, DV261 &gt; 3.9, FD261="yes"), "3", IF(DV261&gt;M261*1.9, "2", IF(OR(DV261&gt;M261*1.4, DV261&gt;(M261+0.2)), "1", "no")))</f>
        <v>1</v>
      </c>
      <c r="DZ261" t="s">
        <v>181</v>
      </c>
      <c r="EA261" t="s">
        <v>197</v>
      </c>
      <c r="EB261" t="s">
        <v>184</v>
      </c>
      <c r="EC261">
        <v>1000</v>
      </c>
      <c r="ED261" t="s">
        <v>198</v>
      </c>
      <c r="EE261" s="26" t="s">
        <v>197</v>
      </c>
      <c r="EF261" s="26" t="s">
        <v>197</v>
      </c>
      <c r="EG261" s="26" t="s">
        <v>197</v>
      </c>
      <c r="EH261" s="26" t="s">
        <v>197</v>
      </c>
      <c r="EI261" s="26" t="s">
        <v>197</v>
      </c>
      <c r="EJ261" s="26" t="s">
        <v>197</v>
      </c>
      <c r="EK261" s="26" t="s">
        <v>197</v>
      </c>
      <c r="EL261" s="26" t="s">
        <v>197</v>
      </c>
      <c r="EM261" s="26" t="s">
        <v>197</v>
      </c>
      <c r="EN261" s="26" t="s">
        <v>197</v>
      </c>
      <c r="EO261" s="26" t="s">
        <v>197</v>
      </c>
      <c r="EP261" s="26" t="s">
        <v>197</v>
      </c>
      <c r="EQ261" s="26" t="s">
        <v>197</v>
      </c>
      <c r="ER261" s="26" t="s">
        <v>197</v>
      </c>
      <c r="ES261" s="30" t="e">
        <f t="shared" si="97"/>
        <v>#DIV/0!</v>
      </c>
      <c r="ET261" s="30" t="e">
        <f t="shared" si="111"/>
        <v>#DIV/0!</v>
      </c>
      <c r="EU261" s="30" t="e">
        <f t="shared" si="112"/>
        <v>#DIV/0!</v>
      </c>
      <c r="EV261" s="30" t="s">
        <v>181</v>
      </c>
      <c r="EW261" t="s">
        <v>197</v>
      </c>
      <c r="EX261" t="s">
        <v>197</v>
      </c>
      <c r="EY261" s="30" t="s">
        <v>197</v>
      </c>
      <c r="EZ261" s="30" t="s">
        <v>181</v>
      </c>
      <c r="FA261" s="30" t="s">
        <v>181</v>
      </c>
      <c r="FB261" s="34">
        <v>2</v>
      </c>
      <c r="FC261" s="30" t="s">
        <v>181</v>
      </c>
      <c r="FD261" s="30" t="s">
        <v>181</v>
      </c>
      <c r="FE261" t="s">
        <v>181</v>
      </c>
      <c r="FF261">
        <v>2</v>
      </c>
      <c r="FG261" t="s">
        <v>184</v>
      </c>
      <c r="FH261">
        <v>3</v>
      </c>
      <c r="FI261">
        <v>1</v>
      </c>
      <c r="FJ261" t="s">
        <v>184</v>
      </c>
      <c r="FK261" t="s">
        <v>181</v>
      </c>
      <c r="FL261" t="s">
        <v>181</v>
      </c>
      <c r="FM261" t="s">
        <v>316</v>
      </c>
      <c r="FN261" t="s">
        <v>181</v>
      </c>
      <c r="FO261" t="s">
        <v>181</v>
      </c>
      <c r="FP261" t="s">
        <v>181</v>
      </c>
      <c r="FQ261" t="s">
        <v>181</v>
      </c>
      <c r="FR261">
        <v>7</v>
      </c>
      <c r="FS261" t="s">
        <v>199</v>
      </c>
      <c r="FT261" s="30" t="s">
        <v>181</v>
      </c>
      <c r="FU261">
        <f t="shared" si="113"/>
        <v>0</v>
      </c>
      <c r="FV261">
        <f t="shared" si="114"/>
        <v>0</v>
      </c>
    </row>
    <row r="262" spans="1:179" s="26" customFormat="1" ht="15.5" x14ac:dyDescent="0.35">
      <c r="A262" s="48">
        <v>3085</v>
      </c>
      <c r="B262" s="26" t="s">
        <v>200</v>
      </c>
      <c r="C262" s="26" t="s">
        <v>201</v>
      </c>
      <c r="D262" s="28">
        <v>47.386111111111113</v>
      </c>
      <c r="E262" s="36">
        <v>1</v>
      </c>
      <c r="F262" s="26">
        <v>80</v>
      </c>
      <c r="G262" s="26">
        <v>190</v>
      </c>
      <c r="H262" s="36">
        <f t="shared" si="101"/>
        <v>22.1606648199446</v>
      </c>
      <c r="I262" s="37">
        <f t="shared" si="102"/>
        <v>2.0762322317883628</v>
      </c>
      <c r="J262" s="38">
        <v>3</v>
      </c>
      <c r="K262" s="26">
        <v>148</v>
      </c>
      <c r="L262" s="26" t="s">
        <v>180</v>
      </c>
      <c r="M262" s="37">
        <v>1.73</v>
      </c>
      <c r="N262" s="38">
        <v>2.9</v>
      </c>
      <c r="O262" s="37">
        <v>1.48</v>
      </c>
      <c r="P262" s="26">
        <f t="shared" si="103"/>
        <v>1.73</v>
      </c>
      <c r="Q262" s="26">
        <f t="shared" si="103"/>
        <v>2.9</v>
      </c>
      <c r="R262" s="26">
        <f t="shared" si="103"/>
        <v>1.48</v>
      </c>
      <c r="S262" s="54">
        <f t="shared" si="94"/>
        <v>20</v>
      </c>
      <c r="T262" s="26" t="s">
        <v>197</v>
      </c>
      <c r="U262" s="26" t="s">
        <v>197</v>
      </c>
      <c r="V262" s="26" t="s">
        <v>197</v>
      </c>
      <c r="W262" s="26" t="s">
        <v>197</v>
      </c>
      <c r="X262" s="26" t="s">
        <v>197</v>
      </c>
      <c r="Y262" s="26" t="s">
        <v>197</v>
      </c>
      <c r="Z262" s="26" t="s">
        <v>197</v>
      </c>
      <c r="AA262" s="26" t="s">
        <v>197</v>
      </c>
      <c r="AB262" s="26" t="s">
        <v>197</v>
      </c>
      <c r="AC262" s="26">
        <v>1</v>
      </c>
      <c r="AD262" s="32">
        <v>43159</v>
      </c>
      <c r="AE262" s="26">
        <v>23</v>
      </c>
      <c r="AF262" s="26" t="s">
        <v>1180</v>
      </c>
      <c r="AG262" s="26">
        <v>1</v>
      </c>
      <c r="AH262" s="32">
        <v>43159</v>
      </c>
      <c r="AI262" s="53">
        <v>23</v>
      </c>
      <c r="AK262" s="26" t="s">
        <v>340</v>
      </c>
      <c r="AL262" s="26" t="s">
        <v>181</v>
      </c>
      <c r="AM262" s="26" t="s">
        <v>184</v>
      </c>
      <c r="AN262" s="26" t="s">
        <v>181</v>
      </c>
      <c r="AO262" s="26" t="s">
        <v>181</v>
      </c>
      <c r="AP262" s="26" t="s">
        <v>184</v>
      </c>
      <c r="AQ262" s="26" t="s">
        <v>181</v>
      </c>
      <c r="AR262" s="26" t="s">
        <v>181</v>
      </c>
      <c r="AS262" s="26" t="s">
        <v>181</v>
      </c>
      <c r="AT262" s="26" t="s">
        <v>181</v>
      </c>
      <c r="AU262" s="26" t="s">
        <v>181</v>
      </c>
      <c r="AV262" s="26" t="s">
        <v>181</v>
      </c>
      <c r="AW262" s="32">
        <v>15450</v>
      </c>
      <c r="AX262" s="28">
        <v>75.794444444444451</v>
      </c>
      <c r="AY262" s="36" t="s">
        <v>185</v>
      </c>
      <c r="AZ262" s="36" t="s">
        <v>186</v>
      </c>
      <c r="BA262" s="36" t="s">
        <v>178</v>
      </c>
      <c r="BB262" s="36" t="s">
        <v>187</v>
      </c>
      <c r="BC262" s="36" t="s">
        <v>201</v>
      </c>
      <c r="BD262" s="36" t="s">
        <v>188</v>
      </c>
      <c r="BE262" s="36" t="s">
        <v>189</v>
      </c>
      <c r="BF262" t="s">
        <v>190</v>
      </c>
      <c r="BG262" s="36" t="s">
        <v>181</v>
      </c>
      <c r="BH262" s="36" t="s">
        <v>180</v>
      </c>
      <c r="BI262" s="26">
        <v>65</v>
      </c>
      <c r="BJ262" s="26">
        <v>160</v>
      </c>
      <c r="BK262" s="36">
        <f t="shared" si="104"/>
        <v>25.390625</v>
      </c>
      <c r="BL262" s="37">
        <f t="shared" si="105"/>
        <v>1.6781913863486266</v>
      </c>
      <c r="BM262" s="26">
        <v>139</v>
      </c>
      <c r="BN262" s="37">
        <v>0.53</v>
      </c>
      <c r="BO262" s="26">
        <v>9</v>
      </c>
      <c r="BP262" s="26" t="s">
        <v>181</v>
      </c>
      <c r="BQ262" s="26">
        <v>0</v>
      </c>
      <c r="BR262" s="26" t="s">
        <v>184</v>
      </c>
      <c r="BS262" s="26" t="s">
        <v>191</v>
      </c>
      <c r="BT262" s="26" t="s">
        <v>197</v>
      </c>
      <c r="BU262" s="26" t="s">
        <v>197</v>
      </c>
      <c r="BV262" s="26" t="s">
        <v>197</v>
      </c>
      <c r="BW262" s="26" t="s">
        <v>197</v>
      </c>
      <c r="BX262" s="26" t="s">
        <v>197</v>
      </c>
      <c r="BY262" s="26" t="s">
        <v>1181</v>
      </c>
      <c r="BZ262" s="26" t="s">
        <v>181</v>
      </c>
      <c r="CA262" s="26" t="s">
        <v>197</v>
      </c>
      <c r="CB262">
        <v>0</v>
      </c>
      <c r="CC262" s="26">
        <v>0</v>
      </c>
      <c r="CD262" s="26">
        <f t="shared" si="106"/>
        <v>1516</v>
      </c>
      <c r="CE262" s="26">
        <f>SUM((IF(D262&lt;40.1,0,(IF(D262&gt;60,3,1)))),(IF(S262&lt;15.1,0,IF(15&lt;S262&lt;25.1,6,IF(25&lt;S262&lt;35.1,11,16)))),(IF(E262=1,0,5)),(IF(CQ262&lt;601,0,1)),(IF(AX262&lt;40.1,0,(IF(AX262&gt;60,2,1)))))</f>
        <v>19</v>
      </c>
      <c r="CF262" s="26">
        <f>(IF(AX262&gt;70,3,0))+(IF(10&lt;AX262&lt;20,-2,0))+(IF(BD262="Cerebrovascular",2,0))+(IF(BN262&gt;1.5,2,0))+(IF(CQ262&lt;360,-3,0))+(IF(D262&gt;70,4,0))+(IF(H262&gt;35,2,0))+(IF(E262=2,9,0))+(IF(E262=3,14,0))+(IF(T262="yes",2,0))+(IF(J262&lt;2,2,0))+(IF(U262="yes",3,0))+(IF(V262="hospital",3,0))+(IF(V262="ICU",6,0))+(IF(S262&gt;29,4,0))+(IF(W262="yes",9,0))+(IF(X262="yes",2,0))+(IF(AA262="yes",5,0))+(IF(AB262="yes",6,0))+(IF(Z262="yes",3,0))</f>
        <v>5</v>
      </c>
      <c r="CG262" s="37">
        <f>EXP((IF(39&lt;AX262&lt;50,0.154,0))+(IF(49&lt;AX262&lt;60,0.274,0))+(IF(59&lt;AX262&lt;70,0.424,0))+(IF(AX262&gt;69,0.501,0))+(IF(BD262="anoxia",0.079,0))+(IF(BD262="Cerebrovascular",0.145,0))+(IF(BD262="other",0.184,0))+(IF(BB262="African",0.176,0))+(IF(BB262="Other",0.126,0))+(IF(AY262="DCD",0.411,0))+(IF(AZ262="other",0.422,0))+(0.066*((170-BJ262)/10)+(IF(BE262="regional",0.105,0.244))+(0.01*(CQ262/60))))</f>
        <v>2.480185444361021</v>
      </c>
      <c r="CH262" s="26">
        <v>53</v>
      </c>
      <c r="CI262" s="26">
        <v>15</v>
      </c>
      <c r="CJ262" s="26" t="s">
        <v>197</v>
      </c>
      <c r="CK262" s="26" t="s">
        <v>197</v>
      </c>
      <c r="CL262" s="26" t="s">
        <v>197</v>
      </c>
      <c r="CM262" s="26" t="s">
        <v>197</v>
      </c>
      <c r="CN262" s="26">
        <v>51</v>
      </c>
      <c r="CO262" s="26" t="s">
        <v>196</v>
      </c>
      <c r="CP262" s="26">
        <v>48</v>
      </c>
      <c r="CQ262" s="36">
        <v>548</v>
      </c>
      <c r="CR262" s="26">
        <f t="shared" si="107"/>
        <v>51</v>
      </c>
      <c r="CS262" s="26">
        <f t="shared" si="98"/>
        <v>104</v>
      </c>
      <c r="CT262" s="26">
        <f t="shared" si="99"/>
        <v>599</v>
      </c>
      <c r="CU262" s="26">
        <v>26250</v>
      </c>
      <c r="CV262" s="26">
        <v>23000</v>
      </c>
      <c r="CW262" s="26">
        <v>2500</v>
      </c>
      <c r="CX262" s="26">
        <v>9000</v>
      </c>
      <c r="CY262" s="26">
        <v>637</v>
      </c>
      <c r="CZ262" s="26">
        <v>2.7</v>
      </c>
      <c r="DB262" s="26">
        <v>59</v>
      </c>
      <c r="DC262" s="26">
        <v>58</v>
      </c>
      <c r="DD262" s="36">
        <f t="shared" si="108"/>
        <v>1.6949152542372872</v>
      </c>
      <c r="DF262" s="26" t="str">
        <f t="shared" si="109"/>
        <v>no</v>
      </c>
      <c r="DG262" s="26" t="s">
        <v>1182</v>
      </c>
      <c r="DH262" s="26" t="s">
        <v>197</v>
      </c>
      <c r="DI262" s="26" t="s">
        <v>197</v>
      </c>
      <c r="DJ262" s="26" t="s">
        <v>197</v>
      </c>
      <c r="DK262" s="26" t="s">
        <v>197</v>
      </c>
      <c r="DL262" s="26" t="s">
        <v>197</v>
      </c>
      <c r="DM262" s="26" t="s">
        <v>197</v>
      </c>
      <c r="DN262" s="26" t="s">
        <v>197</v>
      </c>
      <c r="DO262" s="26">
        <v>1350</v>
      </c>
      <c r="DP262" s="37">
        <f>((DO262/1000)*100)/F262</f>
        <v>1.6875</v>
      </c>
      <c r="DQ262" s="26">
        <v>834</v>
      </c>
      <c r="DR262" s="26">
        <v>318</v>
      </c>
      <c r="DS262" s="26">
        <v>17.3</v>
      </c>
      <c r="DT262" s="26">
        <v>1.27</v>
      </c>
      <c r="DU262" s="26">
        <v>2.58</v>
      </c>
      <c r="DV262" s="26">
        <v>3.23</v>
      </c>
      <c r="DW262" s="26" t="str">
        <f t="shared" si="110"/>
        <v>yes</v>
      </c>
      <c r="DX262" s="26" t="s">
        <v>192</v>
      </c>
      <c r="DY262" s="26" t="str">
        <f>IF(OR(DV262&gt;M262*2.9, DV262 &gt; 3.9, FD262="yes"), "3", IF(DV262&gt;M262*1.9, "2", IF(OR(DV262&gt;M262*1.4, DV262&gt;(M262+0.2)), "1", "no")))</f>
        <v>1</v>
      </c>
      <c r="DZ262" s="26" t="s">
        <v>181</v>
      </c>
      <c r="EA262" s="26" t="s">
        <v>197</v>
      </c>
      <c r="EB262" s="26" t="s">
        <v>184</v>
      </c>
      <c r="EC262" s="26">
        <v>1000</v>
      </c>
      <c r="ED262" s="26" t="s">
        <v>198</v>
      </c>
      <c r="EE262" s="26" t="s">
        <v>197</v>
      </c>
      <c r="EF262" s="26" t="s">
        <v>197</v>
      </c>
      <c r="EG262" s="26" t="s">
        <v>197</v>
      </c>
      <c r="EH262" s="26" t="s">
        <v>197</v>
      </c>
      <c r="EI262" s="26" t="s">
        <v>197</v>
      </c>
      <c r="EJ262" s="26" t="s">
        <v>197</v>
      </c>
      <c r="EK262" s="26" t="s">
        <v>197</v>
      </c>
      <c r="EL262" s="26" t="s">
        <v>197</v>
      </c>
      <c r="EM262" s="26" t="s">
        <v>197</v>
      </c>
      <c r="EN262" s="26" t="s">
        <v>197</v>
      </c>
      <c r="EO262" s="26" t="s">
        <v>197</v>
      </c>
      <c r="EP262" s="26" t="s">
        <v>197</v>
      </c>
      <c r="EQ262" s="26" t="s">
        <v>197</v>
      </c>
      <c r="ER262" s="26" t="s">
        <v>197</v>
      </c>
      <c r="ES262" s="38" t="e">
        <f t="shared" si="97"/>
        <v>#DIV/0!</v>
      </c>
      <c r="ET262" s="38" t="e">
        <f t="shared" si="111"/>
        <v>#DIV/0!</v>
      </c>
      <c r="EU262" s="38" t="e">
        <f t="shared" si="112"/>
        <v>#DIV/0!</v>
      </c>
      <c r="EV262" s="38" t="s">
        <v>181</v>
      </c>
      <c r="EW262" s="26" t="s">
        <v>197</v>
      </c>
      <c r="EX262" s="26" t="s">
        <v>197</v>
      </c>
      <c r="EY262" s="38" t="s">
        <v>197</v>
      </c>
      <c r="EZ262" s="38" t="s">
        <v>184</v>
      </c>
      <c r="FA262" s="38" t="s">
        <v>184</v>
      </c>
      <c r="FB262" s="44">
        <v>5</v>
      </c>
      <c r="FC262" s="38" t="s">
        <v>181</v>
      </c>
      <c r="FD262" s="38" t="s">
        <v>181</v>
      </c>
      <c r="FE262" s="38" t="s">
        <v>1183</v>
      </c>
      <c r="FF262" s="38" t="s">
        <v>197</v>
      </c>
      <c r="FG262" s="38" t="s">
        <v>197</v>
      </c>
      <c r="FH262" s="38" t="s">
        <v>197</v>
      </c>
      <c r="FI262" s="38" t="s">
        <v>197</v>
      </c>
      <c r="FJ262" s="38" t="s">
        <v>197</v>
      </c>
      <c r="FK262" s="38" t="s">
        <v>197</v>
      </c>
      <c r="FL262" s="38" t="s">
        <v>197</v>
      </c>
      <c r="FM262" s="38" t="s">
        <v>197</v>
      </c>
      <c r="FN262" s="38" t="s">
        <v>197</v>
      </c>
      <c r="FO262" s="38" t="s">
        <v>197</v>
      </c>
      <c r="FP262" s="38" t="s">
        <v>197</v>
      </c>
      <c r="FQ262" s="38" t="s">
        <v>197</v>
      </c>
      <c r="FR262" s="26">
        <v>24</v>
      </c>
      <c r="FS262" s="38" t="s">
        <v>1184</v>
      </c>
      <c r="FT262" s="38" t="s">
        <v>181</v>
      </c>
      <c r="FU262" s="26">
        <f t="shared" si="113"/>
        <v>1</v>
      </c>
      <c r="FV262" s="26">
        <f t="shared" si="114"/>
        <v>1</v>
      </c>
      <c r="FW262" s="32"/>
    </row>
    <row r="263" spans="1:179" ht="15.5" x14ac:dyDescent="0.35">
      <c r="A263" s="48">
        <v>3086</v>
      </c>
      <c r="B263" t="s">
        <v>200</v>
      </c>
      <c r="C263" t="s">
        <v>252</v>
      </c>
      <c r="D263" s="28">
        <v>59.494444444444447</v>
      </c>
      <c r="E263" s="28">
        <v>1</v>
      </c>
      <c r="F263">
        <v>72</v>
      </c>
      <c r="G263">
        <v>173</v>
      </c>
      <c r="H263" s="28">
        <f t="shared" si="101"/>
        <v>24.056934745564504</v>
      </c>
      <c r="I263" s="29">
        <f t="shared" si="102"/>
        <v>1.8548810288475406</v>
      </c>
      <c r="J263" s="30">
        <v>3</v>
      </c>
      <c r="K263">
        <v>150</v>
      </c>
      <c r="L263" t="s">
        <v>180</v>
      </c>
      <c r="M263" s="29">
        <v>0.94</v>
      </c>
      <c r="N263" s="30">
        <v>2.8</v>
      </c>
      <c r="O263" s="29">
        <v>1.1499999999999999</v>
      </c>
      <c r="P263">
        <f t="shared" si="103"/>
        <v>1</v>
      </c>
      <c r="Q263">
        <f t="shared" si="103"/>
        <v>2.8</v>
      </c>
      <c r="R263">
        <f t="shared" si="103"/>
        <v>1.1499999999999999</v>
      </c>
      <c r="S263" s="31">
        <f t="shared" si="94"/>
        <v>12</v>
      </c>
      <c r="T263" t="s">
        <v>181</v>
      </c>
      <c r="U263" t="s">
        <v>181</v>
      </c>
      <c r="V263" t="s">
        <v>182</v>
      </c>
      <c r="W263" t="s">
        <v>181</v>
      </c>
      <c r="X263" t="s">
        <v>181</v>
      </c>
      <c r="Y263" t="s">
        <v>183</v>
      </c>
      <c r="Z263" t="s">
        <v>184</v>
      </c>
      <c r="AA263" t="s">
        <v>181</v>
      </c>
      <c r="AB263" t="s">
        <v>181</v>
      </c>
      <c r="AC263">
        <v>0</v>
      </c>
      <c r="AD263" s="27">
        <v>43266</v>
      </c>
      <c r="AE263">
        <v>128</v>
      </c>
      <c r="AG263">
        <v>0</v>
      </c>
      <c r="AH263" s="27">
        <v>43266</v>
      </c>
      <c r="AI263" s="33">
        <v>128</v>
      </c>
      <c r="AK263" t="s">
        <v>1185</v>
      </c>
      <c r="AL263" t="s">
        <v>184</v>
      </c>
      <c r="AM263" t="s">
        <v>184</v>
      </c>
      <c r="AN263" t="s">
        <v>184</v>
      </c>
      <c r="AO263" t="s">
        <v>181</v>
      </c>
      <c r="AP263" t="s">
        <v>181</v>
      </c>
      <c r="AQ263" t="s">
        <v>181</v>
      </c>
      <c r="AR263" t="s">
        <v>181</v>
      </c>
      <c r="AS263" t="s">
        <v>181</v>
      </c>
      <c r="AT263" t="s">
        <v>181</v>
      </c>
      <c r="AU263" t="s">
        <v>181</v>
      </c>
      <c r="AV263" t="s">
        <v>181</v>
      </c>
      <c r="AW263" s="27">
        <v>20493</v>
      </c>
      <c r="AX263" s="28">
        <v>61.99722222222222</v>
      </c>
      <c r="AY263" s="28" t="s">
        <v>185</v>
      </c>
      <c r="AZ263" s="28" t="s">
        <v>186</v>
      </c>
      <c r="BA263" s="28" t="s">
        <v>200</v>
      </c>
      <c r="BB263" s="28" t="s">
        <v>187</v>
      </c>
      <c r="BC263" s="28" t="s">
        <v>252</v>
      </c>
      <c r="BD263" s="28" t="s">
        <v>188</v>
      </c>
      <c r="BE263" s="28" t="s">
        <v>189</v>
      </c>
      <c r="BF263" t="s">
        <v>190</v>
      </c>
      <c r="BG263" s="28" t="s">
        <v>181</v>
      </c>
      <c r="BH263" s="28" t="s">
        <v>180</v>
      </c>
      <c r="BI263">
        <v>70</v>
      </c>
      <c r="BJ263">
        <v>170</v>
      </c>
      <c r="BK263" s="28">
        <f t="shared" si="104"/>
        <v>24.221453287197232</v>
      </c>
      <c r="BL263" s="29">
        <f t="shared" si="105"/>
        <v>1.8097078017532484</v>
      </c>
      <c r="BM263">
        <v>144</v>
      </c>
      <c r="BN263" s="29">
        <v>0.81</v>
      </c>
      <c r="BO263">
        <v>7</v>
      </c>
      <c r="BP263" t="s">
        <v>181</v>
      </c>
      <c r="BQ263">
        <v>0</v>
      </c>
      <c r="BR263" t="s">
        <v>184</v>
      </c>
      <c r="BS263" t="s">
        <v>191</v>
      </c>
      <c r="BT263">
        <v>15</v>
      </c>
      <c r="BU263">
        <v>0</v>
      </c>
      <c r="BV263" t="s">
        <v>203</v>
      </c>
      <c r="BW263">
        <v>10</v>
      </c>
      <c r="BX263">
        <v>0</v>
      </c>
      <c r="BY263" t="s">
        <v>1186</v>
      </c>
      <c r="BZ263" t="s">
        <v>1187</v>
      </c>
      <c r="CA263" t="s">
        <v>1161</v>
      </c>
      <c r="CB263">
        <v>0</v>
      </c>
      <c r="CC263">
        <v>0</v>
      </c>
      <c r="CD263">
        <f t="shared" si="106"/>
        <v>744</v>
      </c>
      <c r="CE263">
        <f>SUM((IF(D263&lt;40.1,0,(IF(D263&gt;60,3,1)))),(IF(S263&lt;15.1,0,IF(15&lt;S263&lt;25.1,6,IF(25&lt;S263&lt;35.1,11,16)))),(IF(E263=1,0,5)),(IF(CQ263&lt;601,0,1)),(IF(AX263&lt;40.1,0,(IF(AX263&gt;60,2,1)))))</f>
        <v>3</v>
      </c>
      <c r="CF263">
        <f>(IF(AX263&gt;70,3,0))+(IF(10&lt;AX263&lt;20,-2,0))+(IF(BD263="Cerebrovascular",2,0))+(IF(BN263&gt;1.5,2,0))+(IF(CQ263&lt;360,-3,0))+(IF(D263&gt;70,4,0))+(IF(H263&gt;35,2,0))+(IF(E263=2,9,0))+(IF(E263=3,14,0))+(IF(T263="yes",2,0))+(IF(J263&lt;2,2,0))+(IF(U263="yes",3,0))+(IF(V263="hospital",3,0))+(IF(V263="ICU",6,0))+(IF(S263&gt;29,4,0))+(IF(W263="yes",9,0))+(IF(X263="yes",2,0))+(IF(AA263="yes",5,0))+(IF(AB263="yes",6,0))+(IF(Z263="yes",3,0))</f>
        <v>2</v>
      </c>
      <c r="CG263" s="29">
        <f>EXP((IF(39&lt;AX263&lt;50,0.154,0))+(IF(49&lt;AX263&lt;60,0.274,0))+(IF(59&lt;AX263&lt;70,0.424,0))+(IF(AX263&gt;69,0.501,0))+(IF(BD263="anoxia",0.079,0))+(IF(BD263="Cerebrovascular",0.145,0))+(IF(BD263="other",0.184,0))+(IF(BB263="African",0.176,0))+(IF(BB263="Other",0.126,0))+(IF(AY263="DCD",0.411,0))+(IF(AZ263="other",0.422,0))+(0.066*((170-BJ263)/10)+(IF(BE263="regional",0.105,0.244))+(0.01*(CQ263/60))))</f>
        <v>1.3613815095475938</v>
      </c>
      <c r="CH263">
        <v>48</v>
      </c>
      <c r="CI263" t="s">
        <v>197</v>
      </c>
      <c r="CJ263" t="s">
        <v>197</v>
      </c>
      <c r="CK263" t="s">
        <v>197</v>
      </c>
      <c r="CL263" t="s">
        <v>197</v>
      </c>
      <c r="CM263" t="s">
        <v>197</v>
      </c>
      <c r="CN263">
        <v>24</v>
      </c>
      <c r="CO263" t="s">
        <v>196</v>
      </c>
      <c r="CP263">
        <v>51</v>
      </c>
      <c r="CQ263" s="28">
        <v>351</v>
      </c>
      <c r="CR263">
        <f t="shared" si="107"/>
        <v>24</v>
      </c>
      <c r="CS263">
        <f t="shared" si="98"/>
        <v>72</v>
      </c>
      <c r="CT263">
        <f t="shared" si="99"/>
        <v>375</v>
      </c>
      <c r="CU263">
        <v>750</v>
      </c>
      <c r="CV263">
        <v>0</v>
      </c>
      <c r="CW263">
        <v>9500</v>
      </c>
      <c r="CX263">
        <v>1000</v>
      </c>
      <c r="CY263">
        <v>480</v>
      </c>
      <c r="CZ263">
        <v>2</v>
      </c>
      <c r="DA263">
        <v>13</v>
      </c>
      <c r="DB263">
        <v>97</v>
      </c>
      <c r="DC263">
        <v>85</v>
      </c>
      <c r="DD263" s="28">
        <f t="shared" si="108"/>
        <v>12.371134020618555</v>
      </c>
      <c r="DF263" t="str">
        <f t="shared" si="109"/>
        <v>no</v>
      </c>
      <c r="DG263" t="s">
        <v>1188</v>
      </c>
      <c r="DH263" t="s">
        <v>197</v>
      </c>
      <c r="DI263" t="s">
        <v>197</v>
      </c>
      <c r="DJ263" t="s">
        <v>197</v>
      </c>
      <c r="DK263" t="s">
        <v>197</v>
      </c>
      <c r="DL263" t="s">
        <v>197</v>
      </c>
      <c r="DM263" t="s">
        <v>197</v>
      </c>
      <c r="DN263" t="s">
        <v>197</v>
      </c>
      <c r="DO263">
        <v>1270</v>
      </c>
      <c r="DP263" s="29">
        <f>((DO263/1000)*100)/F263</f>
        <v>1.7638888888888888</v>
      </c>
      <c r="DQ263">
        <v>3113</v>
      </c>
      <c r="DR263">
        <v>2721</v>
      </c>
      <c r="DS263">
        <v>6.9</v>
      </c>
      <c r="DT263">
        <v>1.22</v>
      </c>
      <c r="DU263">
        <v>1.18</v>
      </c>
      <c r="DV263">
        <v>1.18</v>
      </c>
      <c r="DW263" t="str">
        <f t="shared" si="110"/>
        <v>yes</v>
      </c>
      <c r="DX263" t="str">
        <f t="shared" ref="DX263:DX270" si="115">IF(OR(DQ263&gt;1999,DR263&gt;1999),IF(OR(DQ263&gt;2999,DR263&gt;2999),IF(OR(DS263&gt;9.9,DT263&gt;1.6),"severe","moderate"),"mild"),"no")</f>
        <v>moderate</v>
      </c>
      <c r="DY263" t="str">
        <f>IF(OR(DV263&gt;M263*2.9, DV263 &gt; 3.9, FD263="yes"), "3", IF(DV263&gt;M263*1.9, "2", IF(OR(DV263&gt;M263*1.4, DV263&gt;(M263+0.2)), "1", "no")))</f>
        <v>1</v>
      </c>
      <c r="DZ263" t="s">
        <v>184</v>
      </c>
      <c r="EA263" t="s">
        <v>263</v>
      </c>
      <c r="EB263" t="s">
        <v>184</v>
      </c>
      <c r="EC263">
        <v>1000</v>
      </c>
      <c r="ED263" t="s">
        <v>198</v>
      </c>
      <c r="EE263" s="26" t="s">
        <v>197</v>
      </c>
      <c r="EF263" s="26" t="s">
        <v>197</v>
      </c>
      <c r="EG263" s="26" t="s">
        <v>197</v>
      </c>
      <c r="EH263" s="26" t="s">
        <v>197</v>
      </c>
      <c r="EI263" s="26" t="s">
        <v>197</v>
      </c>
      <c r="EJ263" s="26" t="s">
        <v>197</v>
      </c>
      <c r="EK263" s="26" t="s">
        <v>197</v>
      </c>
      <c r="EL263" s="26" t="s">
        <v>197</v>
      </c>
      <c r="EM263" s="26" t="s">
        <v>197</v>
      </c>
      <c r="EN263" s="26" t="s">
        <v>197</v>
      </c>
      <c r="EO263" s="26" t="s">
        <v>197</v>
      </c>
      <c r="EP263" s="26" t="s">
        <v>197</v>
      </c>
      <c r="EQ263" s="26" t="s">
        <v>197</v>
      </c>
      <c r="ER263" s="26" t="s">
        <v>197</v>
      </c>
      <c r="ES263" s="30" t="e">
        <f t="shared" si="97"/>
        <v>#DIV/0!</v>
      </c>
      <c r="ET263" s="30" t="e">
        <f t="shared" si="111"/>
        <v>#DIV/0!</v>
      </c>
      <c r="EU263" s="30" t="e">
        <f t="shared" si="112"/>
        <v>#DIV/0!</v>
      </c>
      <c r="EV263" s="30" t="s">
        <v>181</v>
      </c>
      <c r="EW263" t="s">
        <v>197</v>
      </c>
      <c r="EX263" t="s">
        <v>197</v>
      </c>
      <c r="EY263" s="30" t="s">
        <v>197</v>
      </c>
      <c r="EZ263" s="30" t="s">
        <v>181</v>
      </c>
      <c r="FA263" s="30" t="s">
        <v>181</v>
      </c>
      <c r="FB263" s="34">
        <v>2</v>
      </c>
      <c r="FC263" s="30" t="s">
        <v>181</v>
      </c>
      <c r="FD263" s="30" t="s">
        <v>181</v>
      </c>
      <c r="FE263" s="30" t="s">
        <v>181</v>
      </c>
      <c r="FF263">
        <v>5</v>
      </c>
      <c r="FG263" s="30" t="s">
        <v>181</v>
      </c>
      <c r="FH263" s="30" t="s">
        <v>197</v>
      </c>
      <c r="FI263" s="30" t="s">
        <v>197</v>
      </c>
      <c r="FJ263" s="30" t="s">
        <v>181</v>
      </c>
      <c r="FK263" s="30" t="s">
        <v>181</v>
      </c>
      <c r="FL263" s="30" t="s">
        <v>181</v>
      </c>
      <c r="FM263" s="30" t="s">
        <v>181</v>
      </c>
      <c r="FN263" s="30" t="s">
        <v>181</v>
      </c>
      <c r="FO263" s="30" t="s">
        <v>181</v>
      </c>
      <c r="FP263" s="30" t="s">
        <v>181</v>
      </c>
      <c r="FQ263" s="30" t="s">
        <v>181</v>
      </c>
      <c r="FR263">
        <v>10</v>
      </c>
      <c r="FS263" s="30" t="s">
        <v>199</v>
      </c>
      <c r="FT263" s="30" t="s">
        <v>181</v>
      </c>
      <c r="FU263">
        <f t="shared" si="113"/>
        <v>0</v>
      </c>
      <c r="FV263">
        <f t="shared" si="114"/>
        <v>0</v>
      </c>
    </row>
    <row r="264" spans="1:179" ht="15.5" x14ac:dyDescent="0.35">
      <c r="A264" s="48">
        <v>3087</v>
      </c>
      <c r="B264" t="s">
        <v>200</v>
      </c>
      <c r="C264" t="s">
        <v>179</v>
      </c>
      <c r="D264" s="28">
        <v>50.402777777777779</v>
      </c>
      <c r="E264" s="28">
        <v>1</v>
      </c>
      <c r="F264">
        <v>94</v>
      </c>
      <c r="G264">
        <v>186</v>
      </c>
      <c r="H264" s="28">
        <f t="shared" si="101"/>
        <v>27.17077118742051</v>
      </c>
      <c r="I264" s="29">
        <f t="shared" si="102"/>
        <v>2.1894878826076352</v>
      </c>
      <c r="J264" s="30">
        <v>3.7</v>
      </c>
      <c r="K264">
        <v>139</v>
      </c>
      <c r="L264" t="s">
        <v>180</v>
      </c>
      <c r="M264" s="29">
        <v>1.63</v>
      </c>
      <c r="N264" s="30">
        <v>3.1</v>
      </c>
      <c r="O264" s="29">
        <v>1.39</v>
      </c>
      <c r="P264">
        <f t="shared" si="103"/>
        <v>1.63</v>
      </c>
      <c r="Q264">
        <f t="shared" si="103"/>
        <v>3.1</v>
      </c>
      <c r="R264">
        <f t="shared" si="103"/>
        <v>1.39</v>
      </c>
      <c r="S264" s="31">
        <f t="shared" si="94"/>
        <v>19</v>
      </c>
      <c r="T264" t="s">
        <v>181</v>
      </c>
      <c r="U264" t="s">
        <v>181</v>
      </c>
      <c r="V264" t="s">
        <v>182</v>
      </c>
      <c r="W264" t="s">
        <v>181</v>
      </c>
      <c r="X264" t="s">
        <v>184</v>
      </c>
      <c r="Y264" t="s">
        <v>183</v>
      </c>
      <c r="Z264" t="s">
        <v>184</v>
      </c>
      <c r="AA264" t="s">
        <v>181</v>
      </c>
      <c r="AB264" t="s">
        <v>181</v>
      </c>
      <c r="AC264">
        <v>0</v>
      </c>
      <c r="AD264" s="27">
        <v>43265</v>
      </c>
      <c r="AE264">
        <v>124</v>
      </c>
      <c r="AG264">
        <v>0</v>
      </c>
      <c r="AH264" s="32">
        <v>43265</v>
      </c>
      <c r="AI264" s="33">
        <v>124</v>
      </c>
      <c r="AK264" t="s">
        <v>929</v>
      </c>
      <c r="AL264" t="s">
        <v>184</v>
      </c>
      <c r="AM264" t="s">
        <v>184</v>
      </c>
      <c r="AN264" t="s">
        <v>181</v>
      </c>
      <c r="AO264" t="s">
        <v>181</v>
      </c>
      <c r="AP264" t="s">
        <v>184</v>
      </c>
      <c r="AQ264" t="s">
        <v>181</v>
      </c>
      <c r="AR264" t="s">
        <v>181</v>
      </c>
      <c r="AS264" t="s">
        <v>181</v>
      </c>
      <c r="AT264" t="s">
        <v>181</v>
      </c>
      <c r="AU264" t="s">
        <v>181</v>
      </c>
      <c r="AV264" t="s">
        <v>181</v>
      </c>
      <c r="AW264" s="27">
        <v>24418</v>
      </c>
      <c r="AX264" s="28">
        <v>51.258333333333333</v>
      </c>
      <c r="AY264" s="28" t="s">
        <v>185</v>
      </c>
      <c r="AZ264" s="28" t="s">
        <v>186</v>
      </c>
      <c r="BA264" s="28" t="s">
        <v>200</v>
      </c>
      <c r="BB264" s="28" t="s">
        <v>187</v>
      </c>
      <c r="BC264" s="28" t="s">
        <v>179</v>
      </c>
      <c r="BD264" s="28" t="s">
        <v>188</v>
      </c>
      <c r="BE264" s="28" t="s">
        <v>189</v>
      </c>
      <c r="BF264" t="s">
        <v>190</v>
      </c>
      <c r="BG264" s="28" t="s">
        <v>181</v>
      </c>
      <c r="BH264" s="28" t="s">
        <v>190</v>
      </c>
      <c r="BI264" s="28">
        <v>88</v>
      </c>
      <c r="BJ264" s="28">
        <v>175</v>
      </c>
      <c r="BK264" s="28">
        <f t="shared" si="104"/>
        <v>28.73469387755102</v>
      </c>
      <c r="BL264" s="29">
        <f t="shared" si="105"/>
        <v>2.0369203386042378</v>
      </c>
      <c r="BM264">
        <v>146</v>
      </c>
      <c r="BN264" s="29">
        <v>0.94</v>
      </c>
      <c r="BO264">
        <v>3</v>
      </c>
      <c r="BP264" t="s">
        <v>181</v>
      </c>
      <c r="BQ264">
        <v>0</v>
      </c>
      <c r="BR264" t="s">
        <v>184</v>
      </c>
      <c r="BS264" t="s">
        <v>191</v>
      </c>
      <c r="BT264">
        <v>10</v>
      </c>
      <c r="BU264">
        <v>30</v>
      </c>
      <c r="BV264" t="s">
        <v>203</v>
      </c>
      <c r="BW264">
        <v>10</v>
      </c>
      <c r="BX264" t="s">
        <v>197</v>
      </c>
      <c r="BY264" t="s">
        <v>1189</v>
      </c>
      <c r="BZ264" t="s">
        <v>1190</v>
      </c>
      <c r="CA264" t="s">
        <v>1161</v>
      </c>
      <c r="CB264">
        <v>0</v>
      </c>
      <c r="CC264">
        <v>0</v>
      </c>
      <c r="CD264">
        <f t="shared" si="106"/>
        <v>974</v>
      </c>
      <c r="CE264">
        <f>SUM((IF(D264&lt;40.1,0,(IF(D264&gt;60,3,1)))),(IF(S264&lt;15.1,0,IF(15&lt;S264&lt;25.1,6,IF(25&lt;S264&lt;35.1,11,16)))),(IF(E264=1,0,5)),(IF(CQ264&lt;601,0,1)),(IF(AX264&lt;40.1,0,(IF(AX264&gt;60,2,1)))))</f>
        <v>18</v>
      </c>
      <c r="CF264">
        <f>(IF(AX264&gt;70,3,0))+(IF(10&lt;AX264&lt;20,-2,0))+(IF(BD264="Cerebrovascular",2,0))+(IF(BN264&gt;1.5,2,0))+(IF(CQ264&lt;360,-3,0))+(IF(D264&gt;70,4,0))+(IF(H264&gt;35,2,0))+(IF(E264=2,9,0))+(IF(E264=3,14,0))+(IF(T264="yes",2,0))+(IF(J264&lt;2,2,0))+(IF(U264="yes",3,0))+(IF(V264="hospital",3,0))+(IF(V264="ICU",6,0))+(IF(S264&gt;29,4,0))+(IF(W264="yes",9,0))+(IF(X264="yes",2,0))+(IF(AA264="yes",5,0))+(IF(AB264="yes",6,0))+(IF(Z264="yes",3,0))</f>
        <v>7</v>
      </c>
      <c r="CG264" s="29">
        <f>EXP((IF(39&lt;AX264&lt;50,0.154,0))+(IF(49&lt;AX264&lt;60,0.274,0))+(IF(59&lt;AX264&lt;70,0.424,0))+(IF(AX264&gt;69,0.501,0))+(IF(BD264="anoxia",0.079,0))+(IF(BD264="Cerebrovascular",0.145,0))+(IF(BD264="other",0.184,0))+(IF(BB264="African",0.176,0))+(IF(BB264="Other",0.126,0))+(IF(AY264="DCD",0.411,0))+(IF(AZ264="other",0.422,0))+(0.066*((170-BJ264)/10)+(IF(BE264="regional",0.105,0.244))+(0.01*(CQ264/60))))</f>
        <v>1.3204861972090953</v>
      </c>
      <c r="CH264">
        <v>46</v>
      </c>
      <c r="CI264">
        <v>14</v>
      </c>
      <c r="CJ264" t="s">
        <v>197</v>
      </c>
      <c r="CK264" t="s">
        <v>197</v>
      </c>
      <c r="CL264" t="s">
        <v>197</v>
      </c>
      <c r="CM264" t="s">
        <v>197</v>
      </c>
      <c r="CN264">
        <v>22</v>
      </c>
      <c r="CO264" t="s">
        <v>196</v>
      </c>
      <c r="CP264">
        <v>18</v>
      </c>
      <c r="CQ264" s="28">
        <v>366</v>
      </c>
      <c r="CR264">
        <f t="shared" si="107"/>
        <v>22</v>
      </c>
      <c r="CS264">
        <f t="shared" si="98"/>
        <v>68</v>
      </c>
      <c r="CT264">
        <f t="shared" si="99"/>
        <v>388</v>
      </c>
      <c r="CU264">
        <v>3500</v>
      </c>
      <c r="CV264">
        <v>2500</v>
      </c>
      <c r="CW264">
        <v>3000</v>
      </c>
      <c r="CX264">
        <v>3000</v>
      </c>
      <c r="CY264">
        <v>279</v>
      </c>
      <c r="CZ264">
        <v>2.2999999999999998</v>
      </c>
      <c r="DA264" s="26">
        <v>31</v>
      </c>
      <c r="DB264">
        <v>73</v>
      </c>
      <c r="DC264">
        <v>53</v>
      </c>
      <c r="DD264" s="28">
        <f t="shared" si="108"/>
        <v>27.397260273972606</v>
      </c>
      <c r="DF264" t="str">
        <f t="shared" si="109"/>
        <v>no</v>
      </c>
      <c r="DG264" t="s">
        <v>1191</v>
      </c>
      <c r="DH264" t="s">
        <v>197</v>
      </c>
      <c r="DI264" t="s">
        <v>197</v>
      </c>
      <c r="DJ264" t="s">
        <v>197</v>
      </c>
      <c r="DK264" t="s">
        <v>197</v>
      </c>
      <c r="DL264" t="s">
        <v>197</v>
      </c>
      <c r="DM264" t="s">
        <v>197</v>
      </c>
      <c r="DN264" t="s">
        <v>197</v>
      </c>
      <c r="DO264">
        <v>2600</v>
      </c>
      <c r="DP264" s="29">
        <f>((DO264/1000)*100)/F264</f>
        <v>2.7659574468085109</v>
      </c>
      <c r="DQ264">
        <v>1116</v>
      </c>
      <c r="DR264">
        <v>544</v>
      </c>
      <c r="DS264">
        <v>2.8</v>
      </c>
      <c r="DT264">
        <v>1.18</v>
      </c>
      <c r="DU264">
        <v>2.31</v>
      </c>
      <c r="DV264">
        <v>2.31</v>
      </c>
      <c r="DW264" t="str">
        <f t="shared" si="110"/>
        <v>no</v>
      </c>
      <c r="DX264" t="str">
        <f t="shared" si="115"/>
        <v>no</v>
      </c>
      <c r="DY264" t="str">
        <f>IF(OR(DV264&gt;M264*2.9, DV264 &gt; 3.9, FD264="yes"), "3", IF(DV264&gt;M264*1.9, "2", IF(OR(DV264&gt;M264*1.4, DV264&gt;(M264+0.2)), "1", "no")))</f>
        <v>1</v>
      </c>
      <c r="DZ264" t="s">
        <v>184</v>
      </c>
      <c r="EA264" t="s">
        <v>263</v>
      </c>
      <c r="EB264" t="s">
        <v>184</v>
      </c>
      <c r="EC264">
        <v>1000</v>
      </c>
      <c r="ED264" t="s">
        <v>198</v>
      </c>
      <c r="EE264" s="26" t="s">
        <v>197</v>
      </c>
      <c r="EF264" s="26" t="s">
        <v>197</v>
      </c>
      <c r="EG264" s="26" t="s">
        <v>197</v>
      </c>
      <c r="EH264" s="26" t="s">
        <v>197</v>
      </c>
      <c r="EI264" s="26" t="s">
        <v>197</v>
      </c>
      <c r="EJ264" s="26" t="s">
        <v>197</v>
      </c>
      <c r="EK264" s="26" t="s">
        <v>197</v>
      </c>
      <c r="EL264" s="26" t="s">
        <v>197</v>
      </c>
      <c r="EM264" s="26" t="s">
        <v>197</v>
      </c>
      <c r="EN264" s="26" t="s">
        <v>197</v>
      </c>
      <c r="EO264" s="26" t="s">
        <v>197</v>
      </c>
      <c r="EP264" s="26" t="s">
        <v>197</v>
      </c>
      <c r="EQ264" s="26" t="s">
        <v>197</v>
      </c>
      <c r="ER264" s="26" t="s">
        <v>197</v>
      </c>
      <c r="ES264" s="30" t="e">
        <f t="shared" si="97"/>
        <v>#DIV/0!</v>
      </c>
      <c r="ET264" s="30" t="e">
        <f t="shared" si="111"/>
        <v>#DIV/0!</v>
      </c>
      <c r="EU264" s="30" t="e">
        <f t="shared" si="112"/>
        <v>#DIV/0!</v>
      </c>
      <c r="EV264" s="30" t="s">
        <v>181</v>
      </c>
      <c r="EW264" t="s">
        <v>197</v>
      </c>
      <c r="EX264" t="s">
        <v>197</v>
      </c>
      <c r="EY264" t="s">
        <v>197</v>
      </c>
      <c r="EZ264" t="s">
        <v>181</v>
      </c>
      <c r="FA264" t="s">
        <v>181</v>
      </c>
      <c r="FB264" s="34">
        <v>2</v>
      </c>
      <c r="FC264" t="s">
        <v>184</v>
      </c>
      <c r="FD264" t="s">
        <v>181</v>
      </c>
      <c r="FE264" t="s">
        <v>181</v>
      </c>
      <c r="FF264">
        <v>4</v>
      </c>
      <c r="FG264" t="s">
        <v>184</v>
      </c>
      <c r="FH264">
        <v>6</v>
      </c>
      <c r="FI264">
        <v>4</v>
      </c>
      <c r="FJ264" t="s">
        <v>184</v>
      </c>
      <c r="FK264" t="s">
        <v>184</v>
      </c>
      <c r="FL264" t="s">
        <v>181</v>
      </c>
      <c r="FM264" t="s">
        <v>181</v>
      </c>
      <c r="FN264" t="s">
        <v>181</v>
      </c>
      <c r="FO264" t="s">
        <v>181</v>
      </c>
      <c r="FP264" t="s">
        <v>184</v>
      </c>
      <c r="FQ264" t="s">
        <v>184</v>
      </c>
      <c r="FR264">
        <v>17</v>
      </c>
      <c r="FS264" t="s">
        <v>199</v>
      </c>
      <c r="FT264" s="30" t="s">
        <v>181</v>
      </c>
      <c r="FU264">
        <f t="shared" si="113"/>
        <v>0</v>
      </c>
      <c r="FV264">
        <f t="shared" si="114"/>
        <v>0</v>
      </c>
    </row>
    <row r="265" spans="1:179" ht="15.5" x14ac:dyDescent="0.35">
      <c r="A265" s="48">
        <v>3088</v>
      </c>
      <c r="B265" t="s">
        <v>200</v>
      </c>
      <c r="C265" t="s">
        <v>252</v>
      </c>
      <c r="D265" s="28">
        <v>59.036111111111111</v>
      </c>
      <c r="E265" s="28">
        <v>1</v>
      </c>
      <c r="F265">
        <v>90</v>
      </c>
      <c r="G265">
        <v>178</v>
      </c>
      <c r="H265" s="28">
        <f t="shared" si="101"/>
        <v>28.405504355510669</v>
      </c>
      <c r="I265" s="29">
        <f t="shared" si="102"/>
        <v>2.0819672413974581</v>
      </c>
      <c r="J265" s="30">
        <v>4.5999999999999996</v>
      </c>
      <c r="K265">
        <v>140</v>
      </c>
      <c r="L265" t="s">
        <v>190</v>
      </c>
      <c r="M265" s="29">
        <v>0.8</v>
      </c>
      <c r="N265" s="30">
        <v>0.3</v>
      </c>
      <c r="O265" s="29">
        <v>1.1000000000000001</v>
      </c>
      <c r="P265">
        <f t="shared" si="103"/>
        <v>1</v>
      </c>
      <c r="Q265">
        <f t="shared" si="103"/>
        <v>1</v>
      </c>
      <c r="R265">
        <f t="shared" si="103"/>
        <v>1.1000000000000001</v>
      </c>
      <c r="S265" s="31">
        <f t="shared" si="94"/>
        <v>7</v>
      </c>
      <c r="T265" t="s">
        <v>181</v>
      </c>
      <c r="U265" t="s">
        <v>181</v>
      </c>
      <c r="V265" t="s">
        <v>182</v>
      </c>
      <c r="W265" t="s">
        <v>181</v>
      </c>
      <c r="X265" t="s">
        <v>181</v>
      </c>
      <c r="Y265" t="s">
        <v>183</v>
      </c>
      <c r="Z265" t="s">
        <v>181</v>
      </c>
      <c r="AA265" t="s">
        <v>181</v>
      </c>
      <c r="AB265" t="s">
        <v>181</v>
      </c>
      <c r="AC265">
        <v>0</v>
      </c>
      <c r="AD265" s="27">
        <v>43270</v>
      </c>
      <c r="AE265">
        <v>112</v>
      </c>
      <c r="AG265">
        <v>0</v>
      </c>
      <c r="AH265" s="32">
        <v>43270</v>
      </c>
      <c r="AI265" s="33">
        <v>112</v>
      </c>
      <c r="AK265" t="s">
        <v>233</v>
      </c>
      <c r="AL265" t="s">
        <v>184</v>
      </c>
      <c r="AM265" t="s">
        <v>184</v>
      </c>
      <c r="AN265" t="s">
        <v>181</v>
      </c>
      <c r="AO265" t="s">
        <v>181</v>
      </c>
      <c r="AP265" t="s">
        <v>181</v>
      </c>
      <c r="AQ265" t="s">
        <v>181</v>
      </c>
      <c r="AR265" t="s">
        <v>181</v>
      </c>
      <c r="AS265" t="s">
        <v>181</v>
      </c>
      <c r="AT265" t="s">
        <v>181</v>
      </c>
      <c r="AU265" t="s">
        <v>181</v>
      </c>
      <c r="AV265" t="s">
        <v>181</v>
      </c>
      <c r="AW265" s="27">
        <v>12621</v>
      </c>
      <c r="AX265" s="28">
        <v>83.6</v>
      </c>
      <c r="AY265" s="28" t="s">
        <v>185</v>
      </c>
      <c r="AZ265" s="28" t="s">
        <v>186</v>
      </c>
      <c r="BA265" s="28" t="s">
        <v>200</v>
      </c>
      <c r="BB265" s="28" t="s">
        <v>187</v>
      </c>
      <c r="BC265" s="28" t="s">
        <v>252</v>
      </c>
      <c r="BD265" s="28" t="s">
        <v>188</v>
      </c>
      <c r="BE265" s="28" t="s">
        <v>189</v>
      </c>
      <c r="BF265" t="s">
        <v>190</v>
      </c>
      <c r="BG265" s="28" t="s">
        <v>181</v>
      </c>
      <c r="BH265" s="28" t="s">
        <v>190</v>
      </c>
      <c r="BI265">
        <v>80</v>
      </c>
      <c r="BJ265">
        <v>180</v>
      </c>
      <c r="BK265" s="28">
        <f t="shared" si="104"/>
        <v>24.691358024691358</v>
      </c>
      <c r="BL265" s="29">
        <f t="shared" si="105"/>
        <v>1.9964210222750447</v>
      </c>
      <c r="BM265">
        <v>151</v>
      </c>
      <c r="BN265" s="29">
        <v>0.75</v>
      </c>
      <c r="BO265">
        <v>4</v>
      </c>
      <c r="BP265" t="s">
        <v>181</v>
      </c>
      <c r="BQ265">
        <v>0</v>
      </c>
      <c r="BR265" t="s">
        <v>184</v>
      </c>
      <c r="BS265" t="s">
        <v>191</v>
      </c>
      <c r="BT265">
        <v>2</v>
      </c>
      <c r="BU265">
        <v>10</v>
      </c>
      <c r="BV265" t="s">
        <v>192</v>
      </c>
      <c r="BW265">
        <v>2</v>
      </c>
      <c r="BX265" t="s">
        <v>192</v>
      </c>
      <c r="BY265" t="s">
        <v>1192</v>
      </c>
      <c r="BZ265" t="s">
        <v>1193</v>
      </c>
      <c r="CA265" t="s">
        <v>1194</v>
      </c>
      <c r="CB265">
        <v>1</v>
      </c>
      <c r="CC265">
        <v>280</v>
      </c>
      <c r="CD265">
        <f t="shared" si="106"/>
        <v>585</v>
      </c>
      <c r="CE265">
        <f>SUM((IF(D265&lt;40.1,0,(IF(D265&gt;60,3,1)))),(IF(S265&lt;15.1,0,IF(15&lt;S265&lt;25.1,6,IF(25&lt;S265&lt;35.1,11,16)))),(IF(E265=1,0,5)),(IF(CQ265&lt;601,0,1)),(IF(AX265&lt;40.1,0,(IF(AX265&gt;60,2,1)))))</f>
        <v>4</v>
      </c>
      <c r="CF265">
        <f>(IF(AX265&gt;70,3,0))+(IF(10&lt;AX265&lt;20,-2,0))+(IF(BD265="Cerebrovascular",2,0))+(IF(BN265&gt;1.5,2,0))+(IF(CQ265&lt;360,-3,0))+(IF(D265&gt;70,4,0))+(IF(H265&gt;35,2,0))+(IF(E265=2,9,0))+(IF(E265=3,14,0))+(IF(T265="yes",2,0))+(IF(J265&lt;2,2,0))+(IF(U265="yes",3,0))+(IF(V265="hospital",3,0))+(IF(V265="ICU",6,0))+(IF(S265&gt;29,4,0))+(IF(W265="yes",9,0))+(IF(X265="yes",2,0))+(IF(AA265="yes",5,0))+(IF(AB265="yes",6,0))+(IF(Z265="yes",3,0))</f>
        <v>5</v>
      </c>
      <c r="CG265" s="29">
        <f>EXP((IF(39&lt;AX265&lt;50,0.154,0))+(IF(49&lt;AX265&lt;60,0.274,0))+(IF(59&lt;AX265&lt;70,0.424,0))+(IF(AX265&gt;69,0.501,0))+(IF(BD265="anoxia",0.079,0))+(IF(BD265="Cerebrovascular",0.145,0))+(IF(BD265="other",0.184,0))+(IF(BB265="African",0.176,0))+(IF(BB265="Other",0.126,0))+(IF(AY265="DCD",0.411,0))+(IF(AZ265="other",0.422,0))+(0.066*((170-BJ265)/10)+(IF(BE265="regional",0.105,0.244))+(0.01*(CQ265/60))))</f>
        <v>2.2044983999395278</v>
      </c>
      <c r="CH265">
        <v>56</v>
      </c>
      <c r="CI265">
        <v>10</v>
      </c>
      <c r="CJ265" t="s">
        <v>197</v>
      </c>
      <c r="CK265" t="s">
        <v>197</v>
      </c>
      <c r="CL265" t="s">
        <v>197</v>
      </c>
      <c r="CM265" t="s">
        <v>197</v>
      </c>
      <c r="CN265">
        <v>26</v>
      </c>
      <c r="CO265" t="s">
        <v>196</v>
      </c>
      <c r="CP265">
        <v>41</v>
      </c>
      <c r="CQ265" s="28">
        <v>633</v>
      </c>
      <c r="CR265">
        <f t="shared" si="107"/>
        <v>26</v>
      </c>
      <c r="CS265">
        <f t="shared" si="98"/>
        <v>82</v>
      </c>
      <c r="CT265">
        <f t="shared" si="99"/>
        <v>659</v>
      </c>
      <c r="CU265">
        <v>0</v>
      </c>
      <c r="CV265">
        <v>0</v>
      </c>
      <c r="CW265">
        <v>7500</v>
      </c>
      <c r="CX265">
        <v>750</v>
      </c>
      <c r="CY265">
        <v>468</v>
      </c>
      <c r="CZ265">
        <v>2.2000000000000002</v>
      </c>
      <c r="DA265" s="26">
        <v>22</v>
      </c>
      <c r="DB265">
        <v>70</v>
      </c>
      <c r="DC265">
        <v>69</v>
      </c>
      <c r="DD265" s="28">
        <f t="shared" si="108"/>
        <v>1.4285714285714306</v>
      </c>
      <c r="DF265" t="str">
        <f t="shared" si="109"/>
        <v>no</v>
      </c>
      <c r="DG265" t="s">
        <v>181</v>
      </c>
      <c r="DH265" t="s">
        <v>197</v>
      </c>
      <c r="DI265" t="s">
        <v>197</v>
      </c>
      <c r="DJ265" t="s">
        <v>197</v>
      </c>
      <c r="DK265" t="s">
        <v>197</v>
      </c>
      <c r="DL265" t="s">
        <v>197</v>
      </c>
      <c r="DM265" t="s">
        <v>197</v>
      </c>
      <c r="DN265" t="s">
        <v>197</v>
      </c>
      <c r="DO265">
        <v>1380</v>
      </c>
      <c r="DP265" s="29">
        <f>((DO265/1000)*100)/F265</f>
        <v>1.5333333333333334</v>
      </c>
      <c r="DQ265">
        <v>617</v>
      </c>
      <c r="DR265">
        <v>330</v>
      </c>
      <c r="DS265">
        <v>4.3</v>
      </c>
      <c r="DT265">
        <v>1.51</v>
      </c>
      <c r="DU265">
        <v>1.3</v>
      </c>
      <c r="DV265">
        <v>1.3</v>
      </c>
      <c r="DW265" t="str">
        <f t="shared" si="110"/>
        <v>no</v>
      </c>
      <c r="DX265" t="str">
        <f t="shared" si="115"/>
        <v>no</v>
      </c>
      <c r="DY265" t="str">
        <f>IF(OR(DV265&gt;M265*2.9, DV265 &gt; 3.9, FD265="yes"), "3", IF(DV265&gt;M265*1.9, "2", IF(OR(DV265&gt;M265*1.4, DV265&gt;(M265+0.2)), "1", "no")))</f>
        <v>1</v>
      </c>
      <c r="DZ265" t="s">
        <v>181</v>
      </c>
      <c r="EA265" t="s">
        <v>197</v>
      </c>
      <c r="EB265" t="s">
        <v>184</v>
      </c>
      <c r="EC265">
        <v>1000</v>
      </c>
      <c r="ED265" t="s">
        <v>198</v>
      </c>
      <c r="EE265" s="26" t="s">
        <v>197</v>
      </c>
      <c r="EF265" s="26" t="s">
        <v>197</v>
      </c>
      <c r="EG265" s="26" t="s">
        <v>197</v>
      </c>
      <c r="EH265" s="26" t="s">
        <v>197</v>
      </c>
      <c r="EI265" s="26" t="s">
        <v>197</v>
      </c>
      <c r="EJ265" s="26" t="s">
        <v>197</v>
      </c>
      <c r="EK265" s="26" t="s">
        <v>197</v>
      </c>
      <c r="EL265" s="26" t="s">
        <v>197</v>
      </c>
      <c r="EM265" s="26" t="s">
        <v>197</v>
      </c>
      <c r="EN265" s="26" t="s">
        <v>197</v>
      </c>
      <c r="EO265" s="26" t="s">
        <v>197</v>
      </c>
      <c r="EP265" s="26" t="s">
        <v>197</v>
      </c>
      <c r="EQ265" s="26" t="s">
        <v>197</v>
      </c>
      <c r="ER265" s="26" t="s">
        <v>197</v>
      </c>
      <c r="ES265" s="30" t="e">
        <f t="shared" si="97"/>
        <v>#DIV/0!</v>
      </c>
      <c r="ET265" s="30" t="e">
        <f t="shared" si="111"/>
        <v>#DIV/0!</v>
      </c>
      <c r="EU265" s="30" t="e">
        <f t="shared" si="112"/>
        <v>#DIV/0!</v>
      </c>
      <c r="EV265" s="30" t="s">
        <v>184</v>
      </c>
      <c r="EW265">
        <v>1</v>
      </c>
      <c r="EX265" t="s">
        <v>184</v>
      </c>
      <c r="EY265" t="s">
        <v>181</v>
      </c>
      <c r="EZ265" t="s">
        <v>181</v>
      </c>
      <c r="FA265" t="s">
        <v>181</v>
      </c>
      <c r="FB265" s="44">
        <v>2</v>
      </c>
      <c r="FC265" t="s">
        <v>184</v>
      </c>
      <c r="FD265" t="s">
        <v>181</v>
      </c>
      <c r="FE265" t="s">
        <v>1195</v>
      </c>
      <c r="FF265">
        <v>4</v>
      </c>
      <c r="FG265" t="s">
        <v>181</v>
      </c>
      <c r="FH265" t="s">
        <v>197</v>
      </c>
      <c r="FI265" t="s">
        <v>197</v>
      </c>
      <c r="FJ265" t="s">
        <v>181</v>
      </c>
      <c r="FK265" t="s">
        <v>181</v>
      </c>
      <c r="FL265" t="s">
        <v>181</v>
      </c>
      <c r="FM265" t="s">
        <v>181</v>
      </c>
      <c r="FN265" t="s">
        <v>181</v>
      </c>
      <c r="FO265" t="s">
        <v>181</v>
      </c>
      <c r="FP265" t="s">
        <v>181</v>
      </c>
      <c r="FQ265" t="s">
        <v>181</v>
      </c>
      <c r="FR265">
        <v>17</v>
      </c>
      <c r="FS265" t="s">
        <v>219</v>
      </c>
      <c r="FT265" s="30" t="s">
        <v>181</v>
      </c>
      <c r="FU265">
        <f t="shared" si="113"/>
        <v>0</v>
      </c>
      <c r="FV265">
        <f t="shared" si="114"/>
        <v>0</v>
      </c>
    </row>
    <row r="266" spans="1:179" ht="15.5" x14ac:dyDescent="0.35">
      <c r="A266" s="48">
        <v>3089</v>
      </c>
      <c r="B266" t="s">
        <v>178</v>
      </c>
      <c r="C266" t="s">
        <v>201</v>
      </c>
      <c r="D266" s="28">
        <v>55.711111111111109</v>
      </c>
      <c r="E266" s="28">
        <v>1</v>
      </c>
      <c r="F266">
        <v>68</v>
      </c>
      <c r="G266">
        <v>169</v>
      </c>
      <c r="H266" s="28">
        <f t="shared" si="101"/>
        <v>23.808690171912748</v>
      </c>
      <c r="I266" s="29">
        <f t="shared" si="102"/>
        <v>1.7799199565042196</v>
      </c>
      <c r="J266" s="30">
        <v>2.9</v>
      </c>
      <c r="K266">
        <v>151</v>
      </c>
      <c r="L266" t="s">
        <v>180</v>
      </c>
      <c r="M266" s="29">
        <v>0.88</v>
      </c>
      <c r="N266" s="30">
        <v>0.4</v>
      </c>
      <c r="O266" s="29">
        <v>1.19</v>
      </c>
      <c r="P266">
        <f t="shared" si="103"/>
        <v>1</v>
      </c>
      <c r="Q266">
        <f t="shared" si="103"/>
        <v>1</v>
      </c>
      <c r="R266">
        <f t="shared" si="103"/>
        <v>1.19</v>
      </c>
      <c r="S266" s="31">
        <f t="shared" si="94"/>
        <v>8</v>
      </c>
      <c r="T266" t="s">
        <v>184</v>
      </c>
      <c r="U266" t="s">
        <v>181</v>
      </c>
      <c r="V266" t="s">
        <v>182</v>
      </c>
      <c r="W266" t="s">
        <v>181</v>
      </c>
      <c r="X266" t="s">
        <v>181</v>
      </c>
      <c r="Y266" t="s">
        <v>183</v>
      </c>
      <c r="Z266" t="s">
        <v>181</v>
      </c>
      <c r="AA266" t="s">
        <v>181</v>
      </c>
      <c r="AB266" t="s">
        <v>181</v>
      </c>
      <c r="AC266">
        <v>0</v>
      </c>
      <c r="AD266" s="32">
        <v>43270</v>
      </c>
      <c r="AE266">
        <v>110</v>
      </c>
      <c r="AG266">
        <v>0</v>
      </c>
      <c r="AH266" s="32">
        <v>43270</v>
      </c>
      <c r="AI266" s="33">
        <v>110</v>
      </c>
      <c r="AK266" t="s">
        <v>1196</v>
      </c>
      <c r="AL266" t="s">
        <v>184</v>
      </c>
      <c r="AM266" t="s">
        <v>181</v>
      </c>
      <c r="AN266" t="s">
        <v>184</v>
      </c>
      <c r="AO266" t="s">
        <v>184</v>
      </c>
      <c r="AP266" t="s">
        <v>181</v>
      </c>
      <c r="AQ266" t="s">
        <v>181</v>
      </c>
      <c r="AR266" t="s">
        <v>181</v>
      </c>
      <c r="AS266" t="s">
        <v>181</v>
      </c>
      <c r="AT266" t="s">
        <v>181</v>
      </c>
      <c r="AU266" t="s">
        <v>181</v>
      </c>
      <c r="AV266" t="s">
        <v>181</v>
      </c>
      <c r="AW266" s="27">
        <v>19923</v>
      </c>
      <c r="AX266" s="28">
        <v>63.619444444444447</v>
      </c>
      <c r="AY266" s="28" t="s">
        <v>185</v>
      </c>
      <c r="AZ266" s="28" t="s">
        <v>186</v>
      </c>
      <c r="BA266" s="28" t="s">
        <v>178</v>
      </c>
      <c r="BB266" s="28" t="s">
        <v>187</v>
      </c>
      <c r="BC266" s="28" t="s">
        <v>201</v>
      </c>
      <c r="BD266" s="28" t="s">
        <v>276</v>
      </c>
      <c r="BE266" s="28" t="s">
        <v>189</v>
      </c>
      <c r="BF266" t="s">
        <v>190</v>
      </c>
      <c r="BG266" s="28" t="s">
        <v>181</v>
      </c>
      <c r="BH266" s="28" t="s">
        <v>180</v>
      </c>
      <c r="BI266">
        <v>62</v>
      </c>
      <c r="BJ266">
        <v>150</v>
      </c>
      <c r="BK266" s="28">
        <f t="shared" si="104"/>
        <v>27.555555555555557</v>
      </c>
      <c r="BL266" s="29">
        <f t="shared" si="105"/>
        <v>1.5696360133983398</v>
      </c>
      <c r="BM266">
        <v>143</v>
      </c>
      <c r="BN266" s="29">
        <v>5.5</v>
      </c>
      <c r="BO266">
        <v>7</v>
      </c>
      <c r="BP266" t="s">
        <v>184</v>
      </c>
      <c r="BQ266">
        <v>20</v>
      </c>
      <c r="BR266" t="s">
        <v>184</v>
      </c>
      <c r="BS266" t="s">
        <v>191</v>
      </c>
      <c r="BT266">
        <v>0</v>
      </c>
      <c r="BU266">
        <v>0</v>
      </c>
      <c r="BV266" t="s">
        <v>192</v>
      </c>
      <c r="BW266">
        <v>2</v>
      </c>
      <c r="BX266">
        <v>0</v>
      </c>
      <c r="BY266" t="s">
        <v>1197</v>
      </c>
      <c r="BZ266" t="s">
        <v>1198</v>
      </c>
      <c r="CA266" t="s">
        <v>1194</v>
      </c>
      <c r="CB266">
        <v>1</v>
      </c>
      <c r="CC266">
        <v>195</v>
      </c>
      <c r="CD266">
        <f t="shared" si="106"/>
        <v>509</v>
      </c>
      <c r="CE266">
        <f>SUM((IF(D266&lt;40.1,0,(IF(D266&gt;60,3,1)))),(IF(S266&lt;15.1,0,IF(15&lt;S266&lt;25.1,6,IF(25&lt;S266&lt;35.1,11,16)))),(IF(E266=1,0,5)),(IF(CQ266&lt;601,0,1)),(IF(AX266&lt;40.1,0,(IF(AX266&gt;60,2,1)))))</f>
        <v>3</v>
      </c>
      <c r="CF266">
        <f>(IF(AX266&gt;70,3,0))+(IF(10&lt;AX266&lt;20,-2,0))+(IF(BD266="Cerebrovascular",2,0))+(IF(BN266&gt;1.5,2,0))+(IF(CQ266&lt;360,-3,0))+(IF(D266&gt;70,4,0))+(IF(H266&gt;35,2,0))+(IF(E266=2,9,0))+(IF(E266=3,14,0))+(IF(T266="yes",2,0))+(IF(J266&lt;2,2,0))+(IF(U266="yes",3,0))+(IF(V266="hospital",3,0))+(IF(V266="ICU",6,0))+(IF(S266&gt;29,4,0))+(IF(W266="yes",9,0))+(IF(X266="yes",2,0))+(IF(AA266="yes",5,0))+(IF(AB266="yes",6,0))+(IF(Z266="yes",3,0))</f>
        <v>4</v>
      </c>
      <c r="CG266" s="29">
        <f>EXP((IF(39&lt;AX266&lt;50,0.154,0))+(IF(49&lt;AX266&lt;60,0.274,0))+(IF(59&lt;AX266&lt;70,0.424,0))+(IF(AX266&gt;69,0.501,0))+(IF(BD266="anoxia",0.079,0))+(IF(BD266="Cerebrovascular",0.145,0))+(IF(BD266="other",0.184,0))+(IF(BB266="African",0.176,0))+(IF(BB266="Other",0.126,0))+(IF(AY266="DCD",0.411,0))+(IF(AZ266="other",0.422,0))+(0.066*((170-BJ266)/10)+(IF(BE266="regional",0.105,0.244))+(0.01*(CQ266/60))))</f>
        <v>1.4948113326760426</v>
      </c>
      <c r="CH266">
        <v>74</v>
      </c>
      <c r="CI266">
        <v>10</v>
      </c>
      <c r="CJ266" t="s">
        <v>197</v>
      </c>
      <c r="CK266" t="s">
        <v>197</v>
      </c>
      <c r="CL266" t="s">
        <v>197</v>
      </c>
      <c r="CM266" t="s">
        <v>197</v>
      </c>
      <c r="CN266">
        <v>19</v>
      </c>
      <c r="CO266" t="s">
        <v>196</v>
      </c>
      <c r="CP266">
        <v>21</v>
      </c>
      <c r="CQ266" s="28">
        <v>516</v>
      </c>
      <c r="CR266">
        <f t="shared" si="107"/>
        <v>19</v>
      </c>
      <c r="CS266">
        <f t="shared" si="98"/>
        <v>93</v>
      </c>
      <c r="CT266">
        <f t="shared" si="99"/>
        <v>535</v>
      </c>
      <c r="CU266">
        <v>1000</v>
      </c>
      <c r="CV266">
        <v>0</v>
      </c>
      <c r="CW266">
        <v>5500</v>
      </c>
      <c r="CX266">
        <v>1000</v>
      </c>
      <c r="CY266">
        <v>282</v>
      </c>
      <c r="CZ266">
        <v>4</v>
      </c>
      <c r="DA266" s="26">
        <v>11</v>
      </c>
      <c r="DB266">
        <v>96</v>
      </c>
      <c r="DC266">
        <v>78</v>
      </c>
      <c r="DD266" s="28">
        <f t="shared" si="108"/>
        <v>18.75</v>
      </c>
      <c r="DF266" t="str">
        <f t="shared" si="109"/>
        <v>no</v>
      </c>
      <c r="DG266" t="s">
        <v>181</v>
      </c>
      <c r="DH266" t="s">
        <v>197</v>
      </c>
      <c r="DI266" t="s">
        <v>197</v>
      </c>
      <c r="DJ266" t="s">
        <v>197</v>
      </c>
      <c r="DK266" t="s">
        <v>197</v>
      </c>
      <c r="DL266" t="s">
        <v>197</v>
      </c>
      <c r="DM266" t="s">
        <v>197</v>
      </c>
      <c r="DN266" t="s">
        <v>197</v>
      </c>
      <c r="DO266">
        <v>1350</v>
      </c>
      <c r="DP266" s="29">
        <f>((DO266/1000)*100)/F266</f>
        <v>1.9852941176470589</v>
      </c>
      <c r="DQ266">
        <v>3434</v>
      </c>
      <c r="DR266">
        <v>1487</v>
      </c>
      <c r="DS266">
        <v>8.1</v>
      </c>
      <c r="DT266">
        <v>1.31</v>
      </c>
      <c r="DU266">
        <v>1.48</v>
      </c>
      <c r="DV266">
        <v>1.62</v>
      </c>
      <c r="DW266" t="str">
        <f t="shared" si="110"/>
        <v>yes</v>
      </c>
      <c r="DX266" t="str">
        <f t="shared" si="115"/>
        <v>moderate</v>
      </c>
      <c r="DY266" t="str">
        <f>IF(OR(DV266&gt;M266*2.9, DV266 &gt; 3.9, FD266="yes"), "3", IF(DV266&gt;M266*1.9, "2", IF(OR(DV266&gt;M266*1.4, DV266&gt;(M266+0.2)), "1", "no")))</f>
        <v>1</v>
      </c>
      <c r="DZ266" t="s">
        <v>181</v>
      </c>
      <c r="EA266" t="s">
        <v>197</v>
      </c>
      <c r="EB266" t="s">
        <v>184</v>
      </c>
      <c r="EC266">
        <v>1000</v>
      </c>
      <c r="ED266" t="s">
        <v>198</v>
      </c>
      <c r="EE266" s="26" t="s">
        <v>197</v>
      </c>
      <c r="EF266" s="26" t="s">
        <v>197</v>
      </c>
      <c r="EG266" s="26" t="s">
        <v>197</v>
      </c>
      <c r="EH266" s="26" t="s">
        <v>197</v>
      </c>
      <c r="EI266" s="26" t="s">
        <v>197</v>
      </c>
      <c r="EJ266" s="26" t="s">
        <v>197</v>
      </c>
      <c r="EK266" s="26" t="s">
        <v>197</v>
      </c>
      <c r="EL266" s="26" t="s">
        <v>197</v>
      </c>
      <c r="EM266" s="26" t="s">
        <v>197</v>
      </c>
      <c r="EN266" s="26" t="s">
        <v>197</v>
      </c>
      <c r="EO266" s="26" t="s">
        <v>197</v>
      </c>
      <c r="EP266" s="26" t="s">
        <v>197</v>
      </c>
      <c r="EQ266" s="26" t="s">
        <v>197</v>
      </c>
      <c r="ER266" s="26" t="s">
        <v>197</v>
      </c>
      <c r="ES266" s="30" t="e">
        <f t="shared" si="97"/>
        <v>#DIV/0!</v>
      </c>
      <c r="ET266" s="30" t="e">
        <f t="shared" si="111"/>
        <v>#DIV/0!</v>
      </c>
      <c r="EU266" s="30" t="e">
        <f t="shared" si="112"/>
        <v>#DIV/0!</v>
      </c>
      <c r="EV266" s="30" t="s">
        <v>184</v>
      </c>
      <c r="EW266">
        <v>2</v>
      </c>
      <c r="EX266" t="s">
        <v>184</v>
      </c>
      <c r="EY266" t="s">
        <v>181</v>
      </c>
      <c r="EZ266" t="s">
        <v>181</v>
      </c>
      <c r="FA266" t="s">
        <v>181</v>
      </c>
      <c r="FB266" s="44">
        <v>2</v>
      </c>
      <c r="FC266" t="s">
        <v>181</v>
      </c>
      <c r="FD266" t="s">
        <v>181</v>
      </c>
      <c r="FE266" t="s">
        <v>1199</v>
      </c>
      <c r="FF266">
        <v>4</v>
      </c>
      <c r="FG266" t="s">
        <v>181</v>
      </c>
      <c r="FH266" t="s">
        <v>197</v>
      </c>
      <c r="FI266" t="s">
        <v>197</v>
      </c>
      <c r="FJ266" t="s">
        <v>181</v>
      </c>
      <c r="FK266" t="s">
        <v>181</v>
      </c>
      <c r="FL266" t="s">
        <v>181</v>
      </c>
      <c r="FM266" t="s">
        <v>181</v>
      </c>
      <c r="FN266" t="s">
        <v>181</v>
      </c>
      <c r="FO266" t="s">
        <v>181</v>
      </c>
      <c r="FP266" t="s">
        <v>181</v>
      </c>
      <c r="FQ266" t="s">
        <v>181</v>
      </c>
      <c r="FR266">
        <v>18</v>
      </c>
      <c r="FS266" t="s">
        <v>219</v>
      </c>
      <c r="FT266" s="30" t="s">
        <v>181</v>
      </c>
      <c r="FU266">
        <f t="shared" si="113"/>
        <v>0</v>
      </c>
      <c r="FV266">
        <f t="shared" si="114"/>
        <v>0</v>
      </c>
    </row>
    <row r="267" spans="1:179" ht="15.5" x14ac:dyDescent="0.35">
      <c r="A267" s="48">
        <v>3091</v>
      </c>
      <c r="B267" t="s">
        <v>200</v>
      </c>
      <c r="C267" t="s">
        <v>179</v>
      </c>
      <c r="D267" s="28">
        <v>66.99722222222222</v>
      </c>
      <c r="E267" s="28">
        <v>1</v>
      </c>
      <c r="F267">
        <v>78</v>
      </c>
      <c r="G267">
        <v>174</v>
      </c>
      <c r="H267" s="28">
        <f t="shared" si="101"/>
        <v>25.762980578676178</v>
      </c>
      <c r="I267" s="29">
        <f t="shared" si="102"/>
        <v>1.9271021449976848</v>
      </c>
      <c r="J267" s="30">
        <v>2.1</v>
      </c>
      <c r="K267">
        <v>146</v>
      </c>
      <c r="L267" t="s">
        <v>180</v>
      </c>
      <c r="M267" s="29">
        <v>0.9</v>
      </c>
      <c r="N267" s="30">
        <v>6.6</v>
      </c>
      <c r="O267" s="29">
        <v>1.98</v>
      </c>
      <c r="P267">
        <f t="shared" si="103"/>
        <v>1</v>
      </c>
      <c r="Q267">
        <f t="shared" si="103"/>
        <v>6.6</v>
      </c>
      <c r="R267">
        <f t="shared" si="103"/>
        <v>1.98</v>
      </c>
      <c r="S267" s="31">
        <f t="shared" si="94"/>
        <v>21</v>
      </c>
      <c r="T267" t="s">
        <v>181</v>
      </c>
      <c r="U267" t="s">
        <v>181</v>
      </c>
      <c r="V267" t="s">
        <v>206</v>
      </c>
      <c r="W267" t="s">
        <v>181</v>
      </c>
      <c r="X267" t="s">
        <v>184</v>
      </c>
      <c r="Y267" t="s">
        <v>183</v>
      </c>
      <c r="Z267" t="s">
        <v>184</v>
      </c>
      <c r="AA267" t="s">
        <v>181</v>
      </c>
      <c r="AB267" t="s">
        <v>181</v>
      </c>
      <c r="AC267">
        <v>0</v>
      </c>
      <c r="AD267" s="27">
        <v>43255</v>
      </c>
      <c r="AE267">
        <v>93</v>
      </c>
      <c r="AG267">
        <v>0</v>
      </c>
      <c r="AH267" s="32">
        <v>43255</v>
      </c>
      <c r="AI267" s="33">
        <v>93</v>
      </c>
      <c r="AK267" t="s">
        <v>1200</v>
      </c>
      <c r="AL267" t="s">
        <v>181</v>
      </c>
      <c r="AM267" t="s">
        <v>181</v>
      </c>
      <c r="AN267" t="s">
        <v>184</v>
      </c>
      <c r="AO267" t="s">
        <v>181</v>
      </c>
      <c r="AP267" t="s">
        <v>184</v>
      </c>
      <c r="AQ267" t="s">
        <v>181</v>
      </c>
      <c r="AR267" t="s">
        <v>181</v>
      </c>
      <c r="AS267" t="s">
        <v>181</v>
      </c>
      <c r="AT267" t="s">
        <v>184</v>
      </c>
      <c r="AU267" t="s">
        <v>181</v>
      </c>
      <c r="AV267" t="s">
        <v>181</v>
      </c>
      <c r="AW267" s="27">
        <v>13447</v>
      </c>
      <c r="AX267" s="28">
        <v>81.358333333333334</v>
      </c>
      <c r="AY267" s="28" t="s">
        <v>185</v>
      </c>
      <c r="AZ267" s="28" t="s">
        <v>186</v>
      </c>
      <c r="BA267" s="28" t="s">
        <v>200</v>
      </c>
      <c r="BB267" s="28" t="s">
        <v>187</v>
      </c>
      <c r="BC267" s="28" t="s">
        <v>179</v>
      </c>
      <c r="BD267" s="28" t="s">
        <v>188</v>
      </c>
      <c r="BE267" s="28" t="s">
        <v>202</v>
      </c>
      <c r="BF267" s="28" t="s">
        <v>180</v>
      </c>
      <c r="BG267" s="28" t="s">
        <v>181</v>
      </c>
      <c r="BH267" s="28" t="s">
        <v>197</v>
      </c>
      <c r="BI267">
        <v>80</v>
      </c>
      <c r="BJ267">
        <v>180</v>
      </c>
      <c r="BK267" s="28">
        <f t="shared" si="104"/>
        <v>24.691358024691358</v>
      </c>
      <c r="BL267" s="29">
        <f t="shared" si="105"/>
        <v>1.9964210222750447</v>
      </c>
      <c r="BM267">
        <v>149</v>
      </c>
      <c r="BN267" s="29">
        <v>1.27</v>
      </c>
      <c r="BO267">
        <v>4</v>
      </c>
      <c r="BP267" t="s">
        <v>181</v>
      </c>
      <c r="BQ267">
        <v>0</v>
      </c>
      <c r="BR267" t="s">
        <v>184</v>
      </c>
      <c r="BS267" t="s">
        <v>191</v>
      </c>
      <c r="BT267">
        <v>1</v>
      </c>
      <c r="BU267">
        <v>5</v>
      </c>
      <c r="BV267" t="s">
        <v>192</v>
      </c>
      <c r="BW267">
        <v>0</v>
      </c>
      <c r="BX267">
        <v>0</v>
      </c>
      <c r="BY267" t="s">
        <v>1201</v>
      </c>
      <c r="BZ267" t="s">
        <v>181</v>
      </c>
      <c r="CA267" t="s">
        <v>1194</v>
      </c>
      <c r="CB267">
        <v>1</v>
      </c>
      <c r="CC267">
        <v>232</v>
      </c>
      <c r="CD267">
        <f t="shared" si="106"/>
        <v>1709</v>
      </c>
      <c r="CE267">
        <f>SUM((IF(D267&lt;40.1,0,(IF(D267&gt;60,3,1)))),(IF(S267&lt;15.1,0,IF(15&lt;S267&lt;25.1,6,IF(25&lt;S267&lt;35.1,11,16)))),(IF(E267=1,0,5)),(IF(CQ267&lt;601,0,1)),(IF(AX267&lt;40.1,0,(IF(AX267&gt;60,2,1)))))</f>
        <v>21</v>
      </c>
      <c r="CF267">
        <f>(IF(AX267&gt;70,3,0))+(IF(10&lt;AX267&lt;20,-2,0))+(IF(BD267="Cerebrovascular",2,0))+(IF(BN267&gt;1.5,2,0))+(IF(CQ267&lt;360,-3,0))+(IF(D267&gt;70,4,0))+(IF(H267&gt;35,2,0))+(IF(E267=2,9,0))+(IF(E267=3,14,0))+(IF(T267="yes",2,0))+(IF(J267&lt;2,2,0))+(IF(U267="yes",3,0))+(IF(V267="hospital",3,0))+(IF(V267="ICU",6,0))+(IF(S267&gt;29,4,0))+(IF(W267="yes",9,0))+(IF(X267="yes",2,0))+(IF(AA267="yes",5,0))+(IF(AB267="yes",6,0))+(IF(Z267="yes",3,0))</f>
        <v>13</v>
      </c>
      <c r="CG267" s="29">
        <f>EXP((IF(39&lt;AX267&lt;50,0.154,0))+(IF(49&lt;AX267&lt;60,0.274,0))+(IF(59&lt;AX267&lt;70,0.424,0))+(IF(AX267&gt;69,0.501,0))+(IF(BD267="anoxia",0.079,0))+(IF(BD267="Cerebrovascular",0.145,0))+(IF(BD267="other",0.184,0))+(IF(BB267="African",0.176,0))+(IF(BB267="Other",0.126,0))+(IF(AY267="DCD",0.411,0))+(IF(AZ267="other",0.422,0))+(0.066*((170-BJ267)/10)+(IF(BE267="regional",0.105,0.244))+(0.01*(CQ267/60))))</f>
        <v>2.4649380286380214</v>
      </c>
      <c r="CH267">
        <v>26</v>
      </c>
      <c r="CI267">
        <v>18</v>
      </c>
      <c r="CJ267" t="s">
        <v>197</v>
      </c>
      <c r="CK267" t="s">
        <v>197</v>
      </c>
      <c r="CL267" t="s">
        <v>197</v>
      </c>
      <c r="CM267" t="s">
        <v>197</v>
      </c>
      <c r="CN267">
        <v>22</v>
      </c>
      <c r="CO267" t="s">
        <v>196</v>
      </c>
      <c r="CP267">
        <v>12</v>
      </c>
      <c r="CQ267" s="28">
        <v>469</v>
      </c>
      <c r="CR267">
        <f t="shared" si="107"/>
        <v>22</v>
      </c>
      <c r="CS267">
        <f t="shared" si="98"/>
        <v>48</v>
      </c>
      <c r="CT267">
        <f t="shared" si="99"/>
        <v>491</v>
      </c>
      <c r="CU267">
        <v>2500</v>
      </c>
      <c r="CV267">
        <v>2000</v>
      </c>
      <c r="CW267">
        <v>10500</v>
      </c>
      <c r="CX267">
        <v>500</v>
      </c>
      <c r="CY267">
        <v>320</v>
      </c>
      <c r="CZ267">
        <v>3.9</v>
      </c>
      <c r="DA267" s="26">
        <v>25</v>
      </c>
      <c r="DB267">
        <v>91</v>
      </c>
      <c r="DC267">
        <v>71</v>
      </c>
      <c r="DD267" s="28">
        <f t="shared" si="108"/>
        <v>21.978021978021971</v>
      </c>
      <c r="DF267" t="str">
        <f t="shared" si="109"/>
        <v>no</v>
      </c>
      <c r="DG267" t="s">
        <v>1202</v>
      </c>
      <c r="DH267" t="s">
        <v>197</v>
      </c>
      <c r="DI267" t="s">
        <v>197</v>
      </c>
      <c r="DJ267" t="s">
        <v>197</v>
      </c>
      <c r="DK267" t="s">
        <v>197</v>
      </c>
      <c r="DL267" t="s">
        <v>197</v>
      </c>
      <c r="DM267" t="s">
        <v>197</v>
      </c>
      <c r="DN267" t="s">
        <v>197</v>
      </c>
      <c r="DO267">
        <v>1250</v>
      </c>
      <c r="DP267" s="29">
        <f>((DO267/1000)*100)/F267</f>
        <v>1.6025641025641026</v>
      </c>
      <c r="DQ267">
        <v>237</v>
      </c>
      <c r="DR267">
        <v>304</v>
      </c>
      <c r="DS267">
        <v>7</v>
      </c>
      <c r="DT267">
        <v>1.1599999999999999</v>
      </c>
      <c r="DU267">
        <v>2.65</v>
      </c>
      <c r="DV267">
        <v>3.09</v>
      </c>
      <c r="DW267" t="str">
        <f t="shared" si="110"/>
        <v>no</v>
      </c>
      <c r="DX267" t="str">
        <f t="shared" si="115"/>
        <v>no</v>
      </c>
      <c r="DY267" t="str">
        <f>IF(OR(DV267&gt;M267*2.9, DV267 &gt; 3.9, FD267="yes"), "3", IF(DV267&gt;M267*1.9, "2", IF(OR(DV267&gt;M267*1.4, DV267&gt;(M267+0.2)), "1", "no")))</f>
        <v>3</v>
      </c>
      <c r="DZ267" t="s">
        <v>181</v>
      </c>
      <c r="EA267" t="s">
        <v>197</v>
      </c>
      <c r="EB267" t="s">
        <v>184</v>
      </c>
      <c r="EC267">
        <v>1000</v>
      </c>
      <c r="ED267" t="s">
        <v>198</v>
      </c>
      <c r="EE267" t="s">
        <v>197</v>
      </c>
      <c r="EF267" t="s">
        <v>197</v>
      </c>
      <c r="EG267" t="s">
        <v>197</v>
      </c>
      <c r="EH267" t="s">
        <v>197</v>
      </c>
      <c r="EI267" t="s">
        <v>197</v>
      </c>
      <c r="EJ267" t="s">
        <v>197</v>
      </c>
      <c r="EK267" t="s">
        <v>197</v>
      </c>
      <c r="EL267" t="s">
        <v>197</v>
      </c>
      <c r="EM267" t="s">
        <v>197</v>
      </c>
      <c r="EN267" t="s">
        <v>197</v>
      </c>
      <c r="EO267" t="s">
        <v>197</v>
      </c>
      <c r="EP267" t="s">
        <v>197</v>
      </c>
      <c r="EQ267" t="s">
        <v>197</v>
      </c>
      <c r="ER267" t="s">
        <v>197</v>
      </c>
      <c r="ES267" s="30" t="e">
        <f t="shared" si="97"/>
        <v>#DIV/0!</v>
      </c>
      <c r="ET267" s="30" t="e">
        <f t="shared" si="111"/>
        <v>#DIV/0!</v>
      </c>
      <c r="EU267" s="30" t="e">
        <f t="shared" si="112"/>
        <v>#DIV/0!</v>
      </c>
      <c r="EV267" s="30" t="s">
        <v>184</v>
      </c>
      <c r="EW267">
        <v>1</v>
      </c>
      <c r="EX267" t="s">
        <v>184</v>
      </c>
      <c r="EY267" s="30" t="s">
        <v>181</v>
      </c>
      <c r="EZ267" s="30" t="s">
        <v>181</v>
      </c>
      <c r="FA267" s="30" t="s">
        <v>181</v>
      </c>
      <c r="FB267" s="44">
        <v>2</v>
      </c>
      <c r="FC267" s="30" t="s">
        <v>181</v>
      </c>
      <c r="FD267" t="s">
        <v>181</v>
      </c>
      <c r="FE267" t="s">
        <v>1203</v>
      </c>
      <c r="FF267">
        <v>3</v>
      </c>
      <c r="FG267" t="s">
        <v>181</v>
      </c>
      <c r="FH267" t="s">
        <v>197</v>
      </c>
      <c r="FI267" t="s">
        <v>197</v>
      </c>
      <c r="FJ267" t="s">
        <v>181</v>
      </c>
      <c r="FK267" t="s">
        <v>181</v>
      </c>
      <c r="FL267" t="s">
        <v>181</v>
      </c>
      <c r="FM267" t="s">
        <v>181</v>
      </c>
      <c r="FN267" t="s">
        <v>181</v>
      </c>
      <c r="FO267" t="s">
        <v>181</v>
      </c>
      <c r="FP267" t="s">
        <v>181</v>
      </c>
      <c r="FQ267" t="s">
        <v>181</v>
      </c>
      <c r="FR267">
        <v>23</v>
      </c>
      <c r="FS267" t="s">
        <v>219</v>
      </c>
      <c r="FT267" s="30" t="s">
        <v>181</v>
      </c>
      <c r="FU267">
        <f t="shared" si="113"/>
        <v>0</v>
      </c>
      <c r="FV267">
        <f t="shared" si="114"/>
        <v>0</v>
      </c>
    </row>
    <row r="268" spans="1:179" ht="15.5" x14ac:dyDescent="0.35">
      <c r="A268" s="48">
        <v>3092</v>
      </c>
      <c r="B268" t="s">
        <v>178</v>
      </c>
      <c r="C268" t="s">
        <v>201</v>
      </c>
      <c r="D268" s="28">
        <v>60.844444444444441</v>
      </c>
      <c r="E268" s="28">
        <v>1</v>
      </c>
      <c r="F268">
        <v>50</v>
      </c>
      <c r="G268">
        <v>159</v>
      </c>
      <c r="H268" s="28">
        <f t="shared" si="101"/>
        <v>19.77769866698311</v>
      </c>
      <c r="I268" s="29">
        <f t="shared" si="102"/>
        <v>1.4943127108226673</v>
      </c>
      <c r="J268" s="30">
        <v>3.4</v>
      </c>
      <c r="K268">
        <v>138</v>
      </c>
      <c r="L268" t="s">
        <v>180</v>
      </c>
      <c r="M268" s="29">
        <v>0.83</v>
      </c>
      <c r="N268" s="30">
        <v>1.5</v>
      </c>
      <c r="O268" s="29">
        <v>1.31</v>
      </c>
      <c r="P268">
        <f t="shared" si="103"/>
        <v>1</v>
      </c>
      <c r="Q268">
        <f t="shared" si="103"/>
        <v>1.5</v>
      </c>
      <c r="R268">
        <f t="shared" si="103"/>
        <v>1.31</v>
      </c>
      <c r="S268" s="31">
        <f t="shared" si="94"/>
        <v>11</v>
      </c>
      <c r="T268" t="s">
        <v>181</v>
      </c>
      <c r="U268" t="s">
        <v>181</v>
      </c>
      <c r="V268" t="s">
        <v>182</v>
      </c>
      <c r="W268" t="s">
        <v>181</v>
      </c>
      <c r="X268" t="s">
        <v>181</v>
      </c>
      <c r="Y268" t="s">
        <v>183</v>
      </c>
      <c r="Z268" t="s">
        <v>181</v>
      </c>
      <c r="AA268" t="s">
        <v>181</v>
      </c>
      <c r="AB268" t="s">
        <v>181</v>
      </c>
      <c r="AC268">
        <v>0</v>
      </c>
      <c r="AD268" s="27">
        <v>43257</v>
      </c>
      <c r="AE268">
        <v>92</v>
      </c>
      <c r="AG268">
        <v>0</v>
      </c>
      <c r="AH268" s="32">
        <v>43257</v>
      </c>
      <c r="AI268" s="33">
        <v>92</v>
      </c>
      <c r="AK268" t="s">
        <v>1204</v>
      </c>
      <c r="AL268" t="s">
        <v>184</v>
      </c>
      <c r="AM268" t="s">
        <v>184</v>
      </c>
      <c r="AN268" t="s">
        <v>181</v>
      </c>
      <c r="AO268" t="s">
        <v>181</v>
      </c>
      <c r="AP268" t="s">
        <v>181</v>
      </c>
      <c r="AQ268" t="s">
        <v>181</v>
      </c>
      <c r="AR268" t="s">
        <v>181</v>
      </c>
      <c r="AS268" t="s">
        <v>181</v>
      </c>
      <c r="AT268" t="s">
        <v>181</v>
      </c>
      <c r="AU268" t="s">
        <v>181</v>
      </c>
      <c r="AV268" t="s">
        <v>181</v>
      </c>
      <c r="AW268" s="27">
        <v>15384</v>
      </c>
      <c r="AX268" s="28">
        <v>76.066666666666663</v>
      </c>
      <c r="AY268" s="28" t="s">
        <v>185</v>
      </c>
      <c r="AZ268" s="28" t="s">
        <v>186</v>
      </c>
      <c r="BA268" s="28" t="s">
        <v>178</v>
      </c>
      <c r="BB268" s="28" t="s">
        <v>187</v>
      </c>
      <c r="BC268" s="28" t="s">
        <v>201</v>
      </c>
      <c r="BD268" s="28" t="s">
        <v>188</v>
      </c>
      <c r="BE268" s="28" t="s">
        <v>189</v>
      </c>
      <c r="BF268" t="s">
        <v>190</v>
      </c>
      <c r="BG268" s="28" t="s">
        <v>181</v>
      </c>
      <c r="BH268" s="28" t="s">
        <v>180</v>
      </c>
      <c r="BI268">
        <v>65</v>
      </c>
      <c r="BJ268">
        <v>164</v>
      </c>
      <c r="BK268" s="28">
        <f t="shared" si="104"/>
        <v>24.16716240333135</v>
      </c>
      <c r="BL268" s="29">
        <f t="shared" si="105"/>
        <v>1.7085051414356403</v>
      </c>
      <c r="BM268">
        <v>154</v>
      </c>
      <c r="BN268" s="29">
        <v>0.74</v>
      </c>
      <c r="BO268">
        <v>6</v>
      </c>
      <c r="BP268" t="s">
        <v>181</v>
      </c>
      <c r="BQ268">
        <v>0</v>
      </c>
      <c r="BR268" t="s">
        <v>184</v>
      </c>
      <c r="BS268" t="s">
        <v>191</v>
      </c>
      <c r="BT268">
        <v>0</v>
      </c>
      <c r="BU268">
        <v>5</v>
      </c>
      <c r="BV268" t="s">
        <v>197</v>
      </c>
      <c r="BW268">
        <v>5</v>
      </c>
      <c r="BX268">
        <v>0</v>
      </c>
      <c r="BY268" t="s">
        <v>1205</v>
      </c>
      <c r="BZ268" t="s">
        <v>199</v>
      </c>
      <c r="CA268" t="s">
        <v>1194</v>
      </c>
      <c r="CB268">
        <v>1</v>
      </c>
      <c r="CC268">
        <v>300</v>
      </c>
      <c r="CD268">
        <f t="shared" si="106"/>
        <v>837</v>
      </c>
      <c r="CE268">
        <f>SUM((IF(D268&lt;40.1,0,(IF(D268&gt;60,3,1)))),(IF(S268&lt;15.1,0,IF(15&lt;S268&lt;25.1,6,IF(25&lt;S268&lt;35.1,11,16)))),(IF(E268=1,0,5)),(IF(CQ268&lt;601,0,1)),(IF(AX268&lt;40.1,0,(IF(AX268&gt;60,2,1)))))</f>
        <v>5</v>
      </c>
      <c r="CF268">
        <f>(IF(AX268&gt;70,3,0))+(IF(10&lt;AX268&lt;20,-2,0))+(IF(BD268="Cerebrovascular",2,0))+(IF(BN268&gt;1.5,2,0))+(IF(CQ268&lt;360,-3,0))+(IF(D268&gt;70,4,0))+(IF(H268&gt;35,2,0))+(IF(E268=2,9,0))+(IF(E268=3,14,0))+(IF(T268="yes",2,0))+(IF(J268&lt;2,2,0))+(IF(U268="yes",3,0))+(IF(V268="hospital",3,0))+(IF(V268="ICU",6,0))+(IF(S268&gt;29,4,0))+(IF(W268="yes",9,0))+(IF(X268="yes",2,0))+(IF(AA268="yes",5,0))+(IF(AB268="yes",6,0))+(IF(Z268="yes",3,0))</f>
        <v>5</v>
      </c>
      <c r="CG268" s="29">
        <f>EXP((IF(39&lt;AX268&lt;50,0.154,0))+(IF(49&lt;AX268&lt;60,0.274,0))+(IF(59&lt;AX268&lt;70,0.424,0))+(IF(AX268&gt;69,0.501,0))+(IF(BD268="anoxia",0.079,0))+(IF(BD268="Cerebrovascular",0.145,0))+(IF(BD268="other",0.184,0))+(IF(BB268="African",0.176,0))+(IF(BB268="Other",0.126,0))+(IF(AY268="DCD",0.411,0))+(IF(AZ268="other",0.422,0))+(0.066*((170-BJ268)/10)+(IF(BE268="regional",0.105,0.244))+(0.01*(CQ268/60))))</f>
        <v>2.4075268084077392</v>
      </c>
      <c r="CH268">
        <v>50</v>
      </c>
      <c r="CI268">
        <v>5</v>
      </c>
      <c r="CJ268" t="s">
        <v>197</v>
      </c>
      <c r="CK268" t="s">
        <v>197</v>
      </c>
      <c r="CL268" t="s">
        <v>197</v>
      </c>
      <c r="CM268" t="s">
        <v>197</v>
      </c>
      <c r="CN268">
        <v>18</v>
      </c>
      <c r="CO268" t="s">
        <v>196</v>
      </c>
      <c r="CP268">
        <v>21</v>
      </c>
      <c r="CQ268" s="28">
        <v>528</v>
      </c>
      <c r="CR268">
        <f t="shared" si="107"/>
        <v>18</v>
      </c>
      <c r="CS268">
        <f t="shared" si="98"/>
        <v>68</v>
      </c>
      <c r="CT268">
        <f t="shared" si="99"/>
        <v>546</v>
      </c>
      <c r="CU268">
        <v>1000</v>
      </c>
      <c r="CV268">
        <v>1000</v>
      </c>
      <c r="CW268">
        <v>2000</v>
      </c>
      <c r="CX268">
        <v>4200</v>
      </c>
      <c r="CY268">
        <v>314</v>
      </c>
      <c r="CZ268">
        <v>0.7</v>
      </c>
      <c r="DA268" s="26">
        <v>10</v>
      </c>
      <c r="DB268">
        <v>87</v>
      </c>
      <c r="DC268">
        <v>90</v>
      </c>
      <c r="DD268" s="28">
        <f t="shared" si="108"/>
        <v>-3.448275862068968</v>
      </c>
      <c r="DF268" t="str">
        <f t="shared" si="109"/>
        <v>no</v>
      </c>
      <c r="DG268" t="s">
        <v>181</v>
      </c>
      <c r="DH268" t="s">
        <v>197</v>
      </c>
      <c r="DI268" t="s">
        <v>197</v>
      </c>
      <c r="DJ268" t="s">
        <v>197</v>
      </c>
      <c r="DK268" t="s">
        <v>197</v>
      </c>
      <c r="DL268" t="s">
        <v>197</v>
      </c>
      <c r="DM268" t="s">
        <v>197</v>
      </c>
      <c r="DN268" t="s">
        <v>197</v>
      </c>
      <c r="DO268">
        <v>1360</v>
      </c>
      <c r="DP268" s="29">
        <f>((DO268/1000)*100)/F268</f>
        <v>2.72</v>
      </c>
      <c r="DQ268">
        <v>245</v>
      </c>
      <c r="DR268">
        <v>199</v>
      </c>
      <c r="DS268">
        <v>2.9</v>
      </c>
      <c r="DT268">
        <v>1.06</v>
      </c>
      <c r="DU268">
        <v>1.41</v>
      </c>
      <c r="DV268">
        <v>1.41</v>
      </c>
      <c r="DW268" t="str">
        <f t="shared" si="110"/>
        <v>no</v>
      </c>
      <c r="DX268" t="str">
        <f t="shared" si="115"/>
        <v>no</v>
      </c>
      <c r="DY268" t="str">
        <f>IF(OR(DV268&gt;M268*2.9, DV268 &gt; 3.9, FD268="yes"), "3", IF(DV268&gt;M268*1.9, "2", IF(OR(DV268&gt;M268*1.4, DV268&gt;(M268+0.2)), "1", "no")))</f>
        <v>1</v>
      </c>
      <c r="DZ268" t="s">
        <v>181</v>
      </c>
      <c r="EA268" t="s">
        <v>197</v>
      </c>
      <c r="EB268" t="s">
        <v>184</v>
      </c>
      <c r="EC268">
        <v>1000</v>
      </c>
      <c r="ED268" t="s">
        <v>198</v>
      </c>
      <c r="EE268" t="s">
        <v>197</v>
      </c>
      <c r="EF268" t="s">
        <v>197</v>
      </c>
      <c r="EG268" t="s">
        <v>197</v>
      </c>
      <c r="EH268" t="s">
        <v>197</v>
      </c>
      <c r="EI268" t="s">
        <v>197</v>
      </c>
      <c r="EJ268" t="s">
        <v>197</v>
      </c>
      <c r="EK268" t="s">
        <v>197</v>
      </c>
      <c r="EL268" t="s">
        <v>197</v>
      </c>
      <c r="EM268" t="s">
        <v>197</v>
      </c>
      <c r="EN268" t="s">
        <v>197</v>
      </c>
      <c r="EO268" t="s">
        <v>197</v>
      </c>
      <c r="EP268" t="s">
        <v>197</v>
      </c>
      <c r="EQ268" t="s">
        <v>197</v>
      </c>
      <c r="ER268" t="s">
        <v>197</v>
      </c>
      <c r="ES268" s="30" t="e">
        <f t="shared" si="97"/>
        <v>#DIV/0!</v>
      </c>
      <c r="ET268" s="30" t="e">
        <f t="shared" si="111"/>
        <v>#DIV/0!</v>
      </c>
      <c r="EU268" s="30" t="e">
        <f t="shared" si="112"/>
        <v>#DIV/0!</v>
      </c>
      <c r="EV268" s="30" t="s">
        <v>181</v>
      </c>
      <c r="EW268" t="s">
        <v>197</v>
      </c>
      <c r="EX268" t="s">
        <v>197</v>
      </c>
      <c r="EY268" s="30" t="s">
        <v>197</v>
      </c>
      <c r="EZ268" s="30" t="s">
        <v>181</v>
      </c>
      <c r="FA268" s="30" t="s">
        <v>181</v>
      </c>
      <c r="FB268" s="34">
        <v>2</v>
      </c>
      <c r="FC268" s="30" t="s">
        <v>181</v>
      </c>
      <c r="FD268" t="s">
        <v>181</v>
      </c>
      <c r="FE268" t="s">
        <v>503</v>
      </c>
      <c r="FF268">
        <v>2</v>
      </c>
      <c r="FG268" s="26" t="s">
        <v>181</v>
      </c>
      <c r="FH268" s="26" t="s">
        <v>197</v>
      </c>
      <c r="FI268" s="26" t="s">
        <v>197</v>
      </c>
      <c r="FJ268" s="26" t="s">
        <v>181</v>
      </c>
      <c r="FK268" s="26" t="s">
        <v>181</v>
      </c>
      <c r="FL268" s="26" t="s">
        <v>181</v>
      </c>
      <c r="FM268" s="26" t="s">
        <v>181</v>
      </c>
      <c r="FN268" s="26" t="s">
        <v>181</v>
      </c>
      <c r="FO268" s="26" t="s">
        <v>181</v>
      </c>
      <c r="FP268" s="26" t="s">
        <v>181</v>
      </c>
      <c r="FQ268" s="26" t="s">
        <v>181</v>
      </c>
      <c r="FR268">
        <v>7</v>
      </c>
      <c r="FS268" t="s">
        <v>219</v>
      </c>
      <c r="FT268" s="30" t="s">
        <v>181</v>
      </c>
      <c r="FU268">
        <f t="shared" si="113"/>
        <v>0</v>
      </c>
      <c r="FV268">
        <f t="shared" si="114"/>
        <v>0</v>
      </c>
    </row>
    <row r="269" spans="1:179" ht="15.5" x14ac:dyDescent="0.35">
      <c r="A269" s="48">
        <v>3093</v>
      </c>
      <c r="B269" t="s">
        <v>200</v>
      </c>
      <c r="C269" t="s">
        <v>201</v>
      </c>
      <c r="D269" s="28">
        <v>58.744444444444447</v>
      </c>
      <c r="E269" s="28">
        <v>1</v>
      </c>
      <c r="F269">
        <v>72</v>
      </c>
      <c r="G269">
        <v>169</v>
      </c>
      <c r="H269" s="28">
        <f t="shared" si="101"/>
        <v>25.20920135849585</v>
      </c>
      <c r="I269" s="29">
        <f t="shared" si="102"/>
        <v>1.8236878113019588</v>
      </c>
      <c r="J269" s="30">
        <v>2.7</v>
      </c>
      <c r="K269">
        <v>143</v>
      </c>
      <c r="L269" t="s">
        <v>180</v>
      </c>
      <c r="M269" s="29">
        <v>0.85</v>
      </c>
      <c r="N269" s="30">
        <v>2.4</v>
      </c>
      <c r="O269" s="29">
        <v>1.53</v>
      </c>
      <c r="P269">
        <f t="shared" si="103"/>
        <v>1</v>
      </c>
      <c r="Q269">
        <f t="shared" si="103"/>
        <v>2.4</v>
      </c>
      <c r="R269">
        <f t="shared" si="103"/>
        <v>1.53</v>
      </c>
      <c r="S269" s="31">
        <f t="shared" si="94"/>
        <v>15</v>
      </c>
      <c r="T269" t="s">
        <v>181</v>
      </c>
      <c r="U269" t="s">
        <v>181</v>
      </c>
      <c r="V269" t="s">
        <v>182</v>
      </c>
      <c r="W269" t="s">
        <v>181</v>
      </c>
      <c r="X269" t="s">
        <v>181</v>
      </c>
      <c r="Y269" t="s">
        <v>183</v>
      </c>
      <c r="Z269" t="s">
        <v>184</v>
      </c>
      <c r="AA269" t="s">
        <v>181</v>
      </c>
      <c r="AB269" t="s">
        <v>181</v>
      </c>
      <c r="AC269">
        <v>0</v>
      </c>
      <c r="AD269" s="27">
        <v>43269</v>
      </c>
      <c r="AE269">
        <v>102</v>
      </c>
      <c r="AG269">
        <v>0</v>
      </c>
      <c r="AH269" s="32">
        <v>43269</v>
      </c>
      <c r="AI269" s="33">
        <v>102</v>
      </c>
      <c r="AK269" t="s">
        <v>1185</v>
      </c>
      <c r="AL269" t="s">
        <v>184</v>
      </c>
      <c r="AM269" t="s">
        <v>184</v>
      </c>
      <c r="AN269" t="s">
        <v>184</v>
      </c>
      <c r="AO269" t="s">
        <v>181</v>
      </c>
      <c r="AP269" t="s">
        <v>181</v>
      </c>
      <c r="AQ269" t="s">
        <v>181</v>
      </c>
      <c r="AR269" t="s">
        <v>181</v>
      </c>
      <c r="AS269" t="s">
        <v>181</v>
      </c>
      <c r="AT269" t="s">
        <v>181</v>
      </c>
      <c r="AU269" t="s">
        <v>181</v>
      </c>
      <c r="AV269" t="s">
        <v>181</v>
      </c>
      <c r="AW269" s="27">
        <v>11781</v>
      </c>
      <c r="AX269" s="28">
        <v>85.933333333333337</v>
      </c>
      <c r="AY269" s="28" t="s">
        <v>185</v>
      </c>
      <c r="AZ269" s="28" t="s">
        <v>186</v>
      </c>
      <c r="BA269" s="28" t="s">
        <v>178</v>
      </c>
      <c r="BB269" s="28" t="s">
        <v>187</v>
      </c>
      <c r="BC269" s="28" t="s">
        <v>201</v>
      </c>
      <c r="BD269" s="28" t="s">
        <v>188</v>
      </c>
      <c r="BE269" s="28" t="s">
        <v>189</v>
      </c>
      <c r="BF269" t="s">
        <v>190</v>
      </c>
      <c r="BG269" s="28" t="s">
        <v>181</v>
      </c>
      <c r="BH269" s="28" t="s">
        <v>180</v>
      </c>
      <c r="BI269">
        <v>60</v>
      </c>
      <c r="BJ269">
        <v>160</v>
      </c>
      <c r="BK269" s="28">
        <f t="shared" si="104"/>
        <v>23.4375</v>
      </c>
      <c r="BL269" s="29">
        <f t="shared" si="105"/>
        <v>1.622062531435754</v>
      </c>
      <c r="BM269">
        <v>142</v>
      </c>
      <c r="BN269" s="29">
        <v>2.7</v>
      </c>
      <c r="BO269">
        <v>2</v>
      </c>
      <c r="BP269" t="s">
        <v>181</v>
      </c>
      <c r="BQ269">
        <v>0</v>
      </c>
      <c r="BR269" t="s">
        <v>184</v>
      </c>
      <c r="BS269" t="s">
        <v>191</v>
      </c>
      <c r="BT269">
        <v>0</v>
      </c>
      <c r="BU269">
        <v>2</v>
      </c>
      <c r="BV269" t="s">
        <v>203</v>
      </c>
      <c r="BW269">
        <v>10</v>
      </c>
      <c r="BX269">
        <v>0</v>
      </c>
      <c r="BY269" t="s">
        <v>1206</v>
      </c>
      <c r="BZ269" t="s">
        <v>199</v>
      </c>
      <c r="CA269" t="s">
        <v>1194</v>
      </c>
      <c r="CB269">
        <v>0</v>
      </c>
      <c r="CC269">
        <v>0</v>
      </c>
      <c r="CD269">
        <f t="shared" si="106"/>
        <v>1289</v>
      </c>
      <c r="CE269">
        <f>SUM((IF(D269&lt;40.1,0,(IF(D269&gt;60,3,1)))),(IF(S269&lt;15.1,0,IF(15&lt;S269&lt;25.1,6,IF(25&lt;S269&lt;35.1,11,16)))),(IF(E269=1,0,5)),(IF(CQ269&lt;601,0,1)),(IF(AX269&lt;40.1,0,(IF(AX269&gt;60,2,1)))))</f>
        <v>3</v>
      </c>
      <c r="CF269">
        <f>(IF(AX269&gt;70,3,0))+(IF(10&lt;AX269&lt;20,-2,0))+(IF(BD269="Cerebrovascular",2,0))+(IF(BN269&gt;1.5,2,0))+(IF(CQ269&lt;360,-3,0))+(IF(D269&gt;70,4,0))+(IF(H269&gt;35,2,0))+(IF(E269=2,9,0))+(IF(E269=3,14,0))+(IF(T269="yes",2,0))+(IF(J269&lt;2,2,0))+(IF(U269="yes",3,0))+(IF(V269="hospital",3,0))+(IF(V269="ICU",6,0))+(IF(S269&gt;29,4,0))+(IF(W269="yes",9,0))+(IF(X269="yes",2,0))+(IF(AA269="yes",5,0))+(IF(AB269="yes",6,0))+(IF(Z269="yes",3,0))</f>
        <v>10</v>
      </c>
      <c r="CG269" s="29">
        <f>EXP((IF(39&lt;AX269&lt;50,0.154,0))+(IF(49&lt;AX269&lt;60,0.274,0))+(IF(59&lt;AX269&lt;70,0.424,0))+(IF(AX269&gt;69,0.501,0))+(IF(BD269="anoxia",0.079,0))+(IF(BD269="Cerebrovascular",0.145,0))+(IF(BD269="other",0.184,0))+(IF(BB269="African",0.176,0))+(IF(BB269="Other",0.126,0))+(IF(AY269="DCD",0.411,0))+(IF(AZ269="other",0.422,0))+(0.066*((170-BJ269)/10)+(IF(BE269="regional",0.105,0.244))+(0.01*(CQ269/60))))</f>
        <v>2.4363475205574643</v>
      </c>
      <c r="CH269">
        <v>35</v>
      </c>
      <c r="CI269">
        <v>5</v>
      </c>
      <c r="CJ269" t="s">
        <v>197</v>
      </c>
      <c r="CK269" t="s">
        <v>197</v>
      </c>
      <c r="CL269" t="s">
        <v>197</v>
      </c>
      <c r="CM269" t="s">
        <v>197</v>
      </c>
      <c r="CN269">
        <v>25</v>
      </c>
      <c r="CO269" t="s">
        <v>196</v>
      </c>
      <c r="CP269">
        <v>37</v>
      </c>
      <c r="CQ269" s="28">
        <v>441</v>
      </c>
      <c r="CR269">
        <f t="shared" si="107"/>
        <v>25</v>
      </c>
      <c r="CS269">
        <f t="shared" si="98"/>
        <v>60</v>
      </c>
      <c r="CT269">
        <f t="shared" si="99"/>
        <v>466</v>
      </c>
      <c r="CU269">
        <v>1750</v>
      </c>
      <c r="CV269">
        <v>2000</v>
      </c>
      <c r="CW269">
        <v>9500</v>
      </c>
      <c r="CX269">
        <v>1250</v>
      </c>
      <c r="CY269">
        <v>300</v>
      </c>
      <c r="CZ269">
        <v>2.7</v>
      </c>
      <c r="DA269" s="26">
        <v>12</v>
      </c>
      <c r="DB269">
        <v>87</v>
      </c>
      <c r="DC269">
        <v>73</v>
      </c>
      <c r="DD269" s="28">
        <f t="shared" si="108"/>
        <v>16.091954022988503</v>
      </c>
      <c r="DF269" t="str">
        <f t="shared" si="109"/>
        <v>no</v>
      </c>
      <c r="DG269" t="s">
        <v>915</v>
      </c>
      <c r="DH269" t="s">
        <v>197</v>
      </c>
      <c r="DI269" t="s">
        <v>197</v>
      </c>
      <c r="DJ269" t="s">
        <v>197</v>
      </c>
      <c r="DK269" t="s">
        <v>197</v>
      </c>
      <c r="DL269" t="s">
        <v>197</v>
      </c>
      <c r="DM269" t="s">
        <v>197</v>
      </c>
      <c r="DN269" t="s">
        <v>197</v>
      </c>
      <c r="DO269">
        <v>1040</v>
      </c>
      <c r="DP269" s="29">
        <f>((DO269/1000)*100)/F269</f>
        <v>1.4444444444444444</v>
      </c>
      <c r="DQ269">
        <v>922</v>
      </c>
      <c r="DR269">
        <v>454</v>
      </c>
      <c r="DS269">
        <v>1.2</v>
      </c>
      <c r="DT269">
        <v>1.1499999999999999</v>
      </c>
      <c r="DU269">
        <v>1.8</v>
      </c>
      <c r="DV269">
        <v>1.8</v>
      </c>
      <c r="DW269" t="str">
        <f t="shared" si="110"/>
        <v>no</v>
      </c>
      <c r="DX269" t="str">
        <f t="shared" si="115"/>
        <v>no</v>
      </c>
      <c r="DY269" t="str">
        <f>IF(OR(DV269&gt;M269*2.9, DV269 &gt; 3.9, FD269="yes"), "3", IF(DV269&gt;M269*1.9, "2", IF(OR(DV269&gt;M269*1.4, DV269&gt;(M269+0.2)), "1", "no")))</f>
        <v>2</v>
      </c>
      <c r="DZ269" t="s">
        <v>181</v>
      </c>
      <c r="EA269" t="s">
        <v>197</v>
      </c>
      <c r="EB269" t="s">
        <v>184</v>
      </c>
      <c r="EC269">
        <v>500</v>
      </c>
      <c r="ED269" t="s">
        <v>198</v>
      </c>
      <c r="EE269" t="s">
        <v>197</v>
      </c>
      <c r="EF269" t="s">
        <v>197</v>
      </c>
      <c r="EG269" t="s">
        <v>197</v>
      </c>
      <c r="EH269" t="s">
        <v>197</v>
      </c>
      <c r="EI269" t="s">
        <v>197</v>
      </c>
      <c r="EJ269" t="s">
        <v>197</v>
      </c>
      <c r="EK269" t="s">
        <v>197</v>
      </c>
      <c r="EL269" t="s">
        <v>197</v>
      </c>
      <c r="EM269" t="s">
        <v>197</v>
      </c>
      <c r="EN269" t="s">
        <v>197</v>
      </c>
      <c r="EO269" t="s">
        <v>197</v>
      </c>
      <c r="EP269" t="s">
        <v>197</v>
      </c>
      <c r="EQ269" t="s">
        <v>197</v>
      </c>
      <c r="ER269" t="s">
        <v>197</v>
      </c>
      <c r="ES269" s="30" t="e">
        <f t="shared" si="97"/>
        <v>#DIV/0!</v>
      </c>
      <c r="ET269" s="30" t="e">
        <f t="shared" si="111"/>
        <v>#DIV/0!</v>
      </c>
      <c r="EU269" s="30" t="e">
        <f t="shared" si="112"/>
        <v>#DIV/0!</v>
      </c>
      <c r="EV269" s="30" t="s">
        <v>181</v>
      </c>
      <c r="EW269" t="s">
        <v>197</v>
      </c>
      <c r="EX269" t="s">
        <v>197</v>
      </c>
      <c r="EY269" s="30" t="s">
        <v>197</v>
      </c>
      <c r="EZ269" s="30" t="s">
        <v>181</v>
      </c>
      <c r="FA269" s="30" t="s">
        <v>181</v>
      </c>
      <c r="FB269" s="34">
        <v>2</v>
      </c>
      <c r="FC269" s="30" t="s">
        <v>184</v>
      </c>
      <c r="FD269" t="s">
        <v>181</v>
      </c>
      <c r="FE269" t="s">
        <v>181</v>
      </c>
      <c r="FF269">
        <v>2</v>
      </c>
      <c r="FG269" t="s">
        <v>181</v>
      </c>
      <c r="FH269" t="s">
        <v>197</v>
      </c>
      <c r="FI269" t="s">
        <v>197</v>
      </c>
      <c r="FJ269" t="s">
        <v>181</v>
      </c>
      <c r="FK269" t="s">
        <v>181</v>
      </c>
      <c r="FL269" t="s">
        <v>181</v>
      </c>
      <c r="FM269" t="s">
        <v>181</v>
      </c>
      <c r="FN269" t="s">
        <v>181</v>
      </c>
      <c r="FO269" t="s">
        <v>181</v>
      </c>
      <c r="FP269" t="s">
        <v>181</v>
      </c>
      <c r="FQ269" t="s">
        <v>181</v>
      </c>
      <c r="FR269">
        <v>8</v>
      </c>
      <c r="FS269" t="s">
        <v>232</v>
      </c>
      <c r="FT269" s="30" t="s">
        <v>181</v>
      </c>
      <c r="FU269">
        <f t="shared" si="113"/>
        <v>0</v>
      </c>
      <c r="FV269">
        <f t="shared" si="114"/>
        <v>0</v>
      </c>
    </row>
    <row r="270" spans="1:179" ht="15.5" x14ac:dyDescent="0.35">
      <c r="A270" s="48">
        <v>3094</v>
      </c>
      <c r="B270" t="s">
        <v>178</v>
      </c>
      <c r="C270" t="s">
        <v>179</v>
      </c>
      <c r="D270" s="28">
        <v>53.213888888888889</v>
      </c>
      <c r="E270" s="28">
        <v>1</v>
      </c>
      <c r="F270">
        <v>40</v>
      </c>
      <c r="G270">
        <v>140</v>
      </c>
      <c r="H270" s="28">
        <f t="shared" si="101"/>
        <v>20.408163265306122</v>
      </c>
      <c r="I270" s="29">
        <f t="shared" si="102"/>
        <v>1.2393233886859303</v>
      </c>
      <c r="J270" s="30">
        <v>2.9</v>
      </c>
      <c r="K270">
        <v>139</v>
      </c>
      <c r="L270" t="s">
        <v>180</v>
      </c>
      <c r="M270" s="29">
        <v>0.8</v>
      </c>
      <c r="N270" s="30">
        <v>12.5</v>
      </c>
      <c r="O270" s="29">
        <v>1.2</v>
      </c>
      <c r="P270">
        <f t="shared" si="103"/>
        <v>1</v>
      </c>
      <c r="Q270">
        <f t="shared" si="103"/>
        <v>12.5</v>
      </c>
      <c r="R270">
        <f t="shared" si="103"/>
        <v>1.2</v>
      </c>
      <c r="S270" s="31">
        <f t="shared" si="94"/>
        <v>18</v>
      </c>
      <c r="T270" t="s">
        <v>184</v>
      </c>
      <c r="U270" t="s">
        <v>181</v>
      </c>
      <c r="V270" t="s">
        <v>182</v>
      </c>
      <c r="W270" t="s">
        <v>181</v>
      </c>
      <c r="X270" t="s">
        <v>181</v>
      </c>
      <c r="Y270" t="s">
        <v>183</v>
      </c>
      <c r="Z270" t="s">
        <v>181</v>
      </c>
      <c r="AA270" t="s">
        <v>184</v>
      </c>
      <c r="AB270" t="s">
        <v>181</v>
      </c>
      <c r="AC270">
        <v>0</v>
      </c>
      <c r="AD270" s="32">
        <v>43269</v>
      </c>
      <c r="AE270">
        <v>102</v>
      </c>
      <c r="AG270">
        <v>0</v>
      </c>
      <c r="AH270" s="32">
        <v>43269</v>
      </c>
      <c r="AI270" s="33">
        <v>102</v>
      </c>
      <c r="AK270" t="s">
        <v>1207</v>
      </c>
      <c r="AL270" t="s">
        <v>181</v>
      </c>
      <c r="AM270" t="s">
        <v>181</v>
      </c>
      <c r="AN270" t="s">
        <v>181</v>
      </c>
      <c r="AO270" t="s">
        <v>181</v>
      </c>
      <c r="AP270" t="s">
        <v>181</v>
      </c>
      <c r="AQ270" t="s">
        <v>184</v>
      </c>
      <c r="AR270" t="s">
        <v>181</v>
      </c>
      <c r="AS270" t="s">
        <v>181</v>
      </c>
      <c r="AT270" t="s">
        <v>181</v>
      </c>
      <c r="AU270" t="s">
        <v>184</v>
      </c>
      <c r="AV270" t="s">
        <v>181</v>
      </c>
      <c r="AW270" s="27">
        <v>21751</v>
      </c>
      <c r="AX270" s="28">
        <v>58.633333333333333</v>
      </c>
      <c r="AY270" s="28" t="s">
        <v>185</v>
      </c>
      <c r="AZ270" s="28" t="s">
        <v>186</v>
      </c>
      <c r="BA270" s="28" t="s">
        <v>178</v>
      </c>
      <c r="BB270" s="28" t="s">
        <v>187</v>
      </c>
      <c r="BC270" s="28" t="s">
        <v>179</v>
      </c>
      <c r="BD270" s="28" t="s">
        <v>188</v>
      </c>
      <c r="BE270" s="28" t="s">
        <v>189</v>
      </c>
      <c r="BF270" t="s">
        <v>190</v>
      </c>
      <c r="BG270" s="28" t="s">
        <v>181</v>
      </c>
      <c r="BH270" s="28" t="s">
        <v>180</v>
      </c>
      <c r="BI270">
        <v>45</v>
      </c>
      <c r="BJ270">
        <v>160</v>
      </c>
      <c r="BK270" s="28">
        <f t="shared" si="104"/>
        <v>17.578125</v>
      </c>
      <c r="BL270" s="29">
        <f t="shared" si="105"/>
        <v>1.435385746837047</v>
      </c>
      <c r="BM270">
        <v>165</v>
      </c>
      <c r="BN270" s="29">
        <v>0.52</v>
      </c>
      <c r="BO270">
        <v>6</v>
      </c>
      <c r="BP270" t="s">
        <v>181</v>
      </c>
      <c r="BQ270">
        <v>0</v>
      </c>
      <c r="BR270" t="s">
        <v>184</v>
      </c>
      <c r="BS270" t="s">
        <v>191</v>
      </c>
      <c r="BT270">
        <v>0</v>
      </c>
      <c r="BU270">
        <v>0</v>
      </c>
      <c r="BV270" t="s">
        <v>192</v>
      </c>
      <c r="BW270">
        <v>2</v>
      </c>
      <c r="BX270">
        <v>0</v>
      </c>
      <c r="BY270" t="s">
        <v>1208</v>
      </c>
      <c r="BZ270" t="s">
        <v>199</v>
      </c>
      <c r="CA270" t="s">
        <v>1194</v>
      </c>
      <c r="CB270">
        <v>0</v>
      </c>
      <c r="CC270">
        <v>0</v>
      </c>
      <c r="CD270">
        <f t="shared" si="106"/>
        <v>1055</v>
      </c>
      <c r="CE270">
        <f>SUM((IF(D270&lt;40.1,0,(IF(D270&gt;60,3,1)))),(IF(S270&lt;15.1,0,IF(15&lt;S270&lt;25.1,6,IF(25&lt;S270&lt;35.1,11,16)))),(IF(E270=1,0,5)),(IF(CQ270&lt;601,0,1)),(IF(AX270&lt;40.1,0,(IF(AX270&gt;60,2,1)))))</f>
        <v>18</v>
      </c>
      <c r="CF270">
        <f>(IF(AX270&gt;70,3,0))+(IF(10&lt;AX270&lt;20,-2,0))+(IF(BD270="Cerebrovascular",2,0))+(IF(BN270&gt;1.5,2,0))+(IF(CQ270&lt;360,-3,0))+(IF(D270&gt;70,4,0))+(IF(H270&gt;35,2,0))+(IF(E270=2,9,0))+(IF(E270=3,14,0))+(IF(T270="yes",2,0))+(IF(J270&lt;2,2,0))+(IF(U270="yes",3,0))+(IF(V270="hospital",3,0))+(IF(V270="ICU",6,0))+(IF(S270&gt;29,4,0))+(IF(W270="yes",9,0))+(IF(X270="yes",2,0))+(IF(AA270="yes",5,0))+(IF(AB270="yes",6,0))+(IF(Z270="yes",3,0))</f>
        <v>9</v>
      </c>
      <c r="CG270" s="29">
        <f>EXP((IF(39&lt;AX270&lt;50,0.154,0))+(IF(49&lt;AX270&lt;60,0.274,0))+(IF(59&lt;AX270&lt;70,0.424,0))+(IF(AX270&gt;69,0.501,0))+(IF(BD270="anoxia",0.079,0))+(IF(BD270="Cerebrovascular",0.145,0))+(IF(BD270="other",0.184,0))+(IF(BB270="African",0.176,0))+(IF(BB270="Other",0.126,0))+(IF(AY270="DCD",0.411,0))+(IF(AZ270="other",0.422,0))+(0.066*((170-BJ270)/10)+(IF(BE270="regional",0.105,0.244))+(0.01*(CQ270/60))))</f>
        <v>1.4708395104668706</v>
      </c>
      <c r="CH270">
        <v>59</v>
      </c>
      <c r="CI270">
        <v>10</v>
      </c>
      <c r="CJ270" t="s">
        <v>197</v>
      </c>
      <c r="CK270" t="s">
        <v>197</v>
      </c>
      <c r="CL270" t="s">
        <v>197</v>
      </c>
      <c r="CM270" t="s">
        <v>197</v>
      </c>
      <c r="CN270">
        <v>15</v>
      </c>
      <c r="CO270" t="s">
        <v>196</v>
      </c>
      <c r="CP270">
        <v>11</v>
      </c>
      <c r="CQ270" s="28">
        <v>419</v>
      </c>
      <c r="CR270">
        <f t="shared" si="107"/>
        <v>15</v>
      </c>
      <c r="CS270">
        <f t="shared" si="98"/>
        <v>74</v>
      </c>
      <c r="CT270">
        <f t="shared" si="99"/>
        <v>434</v>
      </c>
      <c r="CU270">
        <v>2250</v>
      </c>
      <c r="CV270">
        <v>2500</v>
      </c>
      <c r="CW270">
        <v>5000</v>
      </c>
      <c r="CX270">
        <v>0</v>
      </c>
      <c r="CY270">
        <v>245</v>
      </c>
      <c r="CZ270">
        <v>1.9</v>
      </c>
      <c r="DA270" s="26">
        <v>16</v>
      </c>
      <c r="DB270">
        <v>55</v>
      </c>
      <c r="DC270">
        <v>48</v>
      </c>
      <c r="DD270" s="28">
        <f t="shared" si="108"/>
        <v>12.727272727272734</v>
      </c>
      <c r="DF270" t="str">
        <f t="shared" si="109"/>
        <v>no</v>
      </c>
      <c r="DG270" t="s">
        <v>181</v>
      </c>
      <c r="DH270" t="s">
        <v>197</v>
      </c>
      <c r="DI270" t="s">
        <v>197</v>
      </c>
      <c r="DJ270" t="s">
        <v>197</v>
      </c>
      <c r="DK270" t="s">
        <v>197</v>
      </c>
      <c r="DL270" t="s">
        <v>197</v>
      </c>
      <c r="DM270" t="s">
        <v>197</v>
      </c>
      <c r="DN270" t="s">
        <v>197</v>
      </c>
      <c r="DO270">
        <v>1020</v>
      </c>
      <c r="DP270" s="29">
        <f>((DO270/1000)*100)/F270</f>
        <v>2.5499999999999998</v>
      </c>
      <c r="DQ270">
        <v>998</v>
      </c>
      <c r="DR270">
        <v>770</v>
      </c>
      <c r="DS270">
        <v>8.1</v>
      </c>
      <c r="DT270">
        <v>1</v>
      </c>
      <c r="DU270">
        <v>1.36</v>
      </c>
      <c r="DV270">
        <v>1.36</v>
      </c>
      <c r="DW270" t="str">
        <f t="shared" si="110"/>
        <v>no</v>
      </c>
      <c r="DX270" t="str">
        <f t="shared" si="115"/>
        <v>no</v>
      </c>
      <c r="DY270" t="str">
        <f>IF(OR(DV270&gt;M270*2.9, DV270 &gt; 3.9, FD270="yes"), "3", IF(DV270&gt;M270*1.9, "2", IF(OR(DV270&gt;M270*1.4, DV270&gt;(M270+0.2)), "1", "no")))</f>
        <v>1</v>
      </c>
      <c r="DZ270" t="s">
        <v>184</v>
      </c>
      <c r="EA270" t="s">
        <v>263</v>
      </c>
      <c r="EB270" t="s">
        <v>184</v>
      </c>
      <c r="EC270">
        <v>1000</v>
      </c>
      <c r="ED270" t="s">
        <v>198</v>
      </c>
      <c r="EE270" t="s">
        <v>197</v>
      </c>
      <c r="EF270" t="s">
        <v>197</v>
      </c>
      <c r="EG270" t="s">
        <v>197</v>
      </c>
      <c r="EH270" t="s">
        <v>197</v>
      </c>
      <c r="EI270" t="s">
        <v>197</v>
      </c>
      <c r="EJ270" t="s">
        <v>197</v>
      </c>
      <c r="EK270" t="s">
        <v>197</v>
      </c>
      <c r="EL270" t="s">
        <v>197</v>
      </c>
      <c r="EM270" t="s">
        <v>197</v>
      </c>
      <c r="EN270" t="s">
        <v>197</v>
      </c>
      <c r="EO270" t="s">
        <v>197</v>
      </c>
      <c r="EP270" t="s">
        <v>197</v>
      </c>
      <c r="EQ270" t="s">
        <v>197</v>
      </c>
      <c r="ER270" t="s">
        <v>197</v>
      </c>
      <c r="ES270" s="30" t="e">
        <f t="shared" si="97"/>
        <v>#DIV/0!</v>
      </c>
      <c r="ET270" s="30" t="e">
        <f t="shared" si="111"/>
        <v>#DIV/0!</v>
      </c>
      <c r="EU270" s="30" t="e">
        <f t="shared" si="112"/>
        <v>#DIV/0!</v>
      </c>
      <c r="EV270" s="30" t="s">
        <v>181</v>
      </c>
      <c r="EW270" t="s">
        <v>197</v>
      </c>
      <c r="EX270" t="s">
        <v>197</v>
      </c>
      <c r="EY270" s="30" t="s">
        <v>197</v>
      </c>
      <c r="EZ270" s="30" t="s">
        <v>181</v>
      </c>
      <c r="FA270" s="30" t="s">
        <v>181</v>
      </c>
      <c r="FB270" s="34">
        <v>2</v>
      </c>
      <c r="FC270" s="30" t="s">
        <v>184</v>
      </c>
      <c r="FD270" t="s">
        <v>181</v>
      </c>
      <c r="FE270" t="s">
        <v>181</v>
      </c>
      <c r="FF270">
        <v>4</v>
      </c>
      <c r="FG270" t="s">
        <v>181</v>
      </c>
      <c r="FH270" t="s">
        <v>197</v>
      </c>
      <c r="FI270" t="s">
        <v>197</v>
      </c>
      <c r="FJ270" t="s">
        <v>181</v>
      </c>
      <c r="FK270" t="s">
        <v>181</v>
      </c>
      <c r="FL270" t="s">
        <v>181</v>
      </c>
      <c r="FM270" t="s">
        <v>181</v>
      </c>
      <c r="FN270" t="s">
        <v>181</v>
      </c>
      <c r="FO270" t="s">
        <v>181</v>
      </c>
      <c r="FP270" t="s">
        <v>181</v>
      </c>
      <c r="FQ270" t="s">
        <v>181</v>
      </c>
      <c r="FR270">
        <v>10</v>
      </c>
      <c r="FS270" t="s">
        <v>199</v>
      </c>
      <c r="FT270" s="30" t="s">
        <v>181</v>
      </c>
      <c r="FU270">
        <f t="shared" si="113"/>
        <v>0</v>
      </c>
      <c r="FV270">
        <f t="shared" si="114"/>
        <v>0</v>
      </c>
    </row>
    <row r="271" spans="1:179" ht="15.5" x14ac:dyDescent="0.35">
      <c r="A271" s="48">
        <v>3095</v>
      </c>
      <c r="B271" t="s">
        <v>178</v>
      </c>
      <c r="C271" t="s">
        <v>201</v>
      </c>
      <c r="D271" s="28">
        <v>59.797222222222224</v>
      </c>
      <c r="E271" s="28">
        <v>1</v>
      </c>
      <c r="F271">
        <v>58</v>
      </c>
      <c r="G271">
        <v>168</v>
      </c>
      <c r="H271" s="28">
        <f t="shared" si="101"/>
        <v>20.549886621315192</v>
      </c>
      <c r="I271" s="29">
        <f t="shared" si="102"/>
        <v>1.6564275691490744</v>
      </c>
      <c r="J271" s="30">
        <v>3</v>
      </c>
      <c r="K271">
        <v>134</v>
      </c>
      <c r="L271" t="s">
        <v>180</v>
      </c>
      <c r="M271" s="29">
        <v>0.9</v>
      </c>
      <c r="N271" s="30">
        <v>38</v>
      </c>
      <c r="O271" s="29">
        <v>1.98</v>
      </c>
      <c r="P271">
        <f t="shared" si="103"/>
        <v>1</v>
      </c>
      <c r="Q271">
        <f t="shared" si="103"/>
        <v>38</v>
      </c>
      <c r="R271">
        <f t="shared" si="103"/>
        <v>1.98</v>
      </c>
      <c r="S271" s="31">
        <f t="shared" si="94"/>
        <v>28</v>
      </c>
      <c r="T271" s="26" t="s">
        <v>184</v>
      </c>
      <c r="U271" s="26" t="s">
        <v>181</v>
      </c>
      <c r="V271" s="26" t="s">
        <v>182</v>
      </c>
      <c r="W271" s="26" t="s">
        <v>181</v>
      </c>
      <c r="X271" s="26" t="s">
        <v>181</v>
      </c>
      <c r="Y271" s="26" t="s">
        <v>183</v>
      </c>
      <c r="Z271" s="26" t="s">
        <v>184</v>
      </c>
      <c r="AA271" s="26" t="s">
        <v>184</v>
      </c>
      <c r="AB271" s="26" t="s">
        <v>181</v>
      </c>
      <c r="AC271">
        <v>0</v>
      </c>
      <c r="AD271" s="27">
        <v>43262</v>
      </c>
      <c r="AE271">
        <v>95</v>
      </c>
      <c r="AG271">
        <v>0</v>
      </c>
      <c r="AH271" s="32">
        <v>43262</v>
      </c>
      <c r="AI271" s="33">
        <v>95</v>
      </c>
      <c r="AK271" t="s">
        <v>267</v>
      </c>
      <c r="AL271" t="s">
        <v>181</v>
      </c>
      <c r="AM271" t="s">
        <v>181</v>
      </c>
      <c r="AN271" t="s">
        <v>181</v>
      </c>
      <c r="AO271" t="s">
        <v>181</v>
      </c>
      <c r="AP271" t="s">
        <v>181</v>
      </c>
      <c r="AQ271" t="s">
        <v>181</v>
      </c>
      <c r="AR271" t="s">
        <v>181</v>
      </c>
      <c r="AS271" t="s">
        <v>181</v>
      </c>
      <c r="AT271" t="s">
        <v>181</v>
      </c>
      <c r="AU271" t="s">
        <v>184</v>
      </c>
      <c r="AV271" t="s">
        <v>181</v>
      </c>
      <c r="AW271" s="27">
        <v>11712</v>
      </c>
      <c r="AX271" s="28">
        <v>86.12222222222222</v>
      </c>
      <c r="AY271" s="28" t="s">
        <v>185</v>
      </c>
      <c r="AZ271" s="28" t="s">
        <v>186</v>
      </c>
      <c r="BA271" s="28" t="s">
        <v>178</v>
      </c>
      <c r="BB271" s="28" t="s">
        <v>187</v>
      </c>
      <c r="BC271" s="28" t="s">
        <v>201</v>
      </c>
      <c r="BD271" s="28" t="s">
        <v>188</v>
      </c>
      <c r="BE271" s="28" t="s">
        <v>189</v>
      </c>
      <c r="BF271" t="s">
        <v>190</v>
      </c>
      <c r="BG271" s="28" t="s">
        <v>181</v>
      </c>
      <c r="BH271" s="28" t="s">
        <v>180</v>
      </c>
      <c r="BI271">
        <v>65</v>
      </c>
      <c r="BJ271">
        <v>155</v>
      </c>
      <c r="BK271" s="28">
        <f t="shared" si="104"/>
        <v>27.055150884495319</v>
      </c>
      <c r="BL271" s="29">
        <f t="shared" si="105"/>
        <v>1.6400042798377406</v>
      </c>
      <c r="BM271">
        <v>148</v>
      </c>
      <c r="BN271" s="29">
        <v>1.32</v>
      </c>
      <c r="BO271">
        <v>2</v>
      </c>
      <c r="BP271" t="s">
        <v>197</v>
      </c>
      <c r="BQ271" t="s">
        <v>197</v>
      </c>
      <c r="BR271" t="s">
        <v>184</v>
      </c>
      <c r="BS271" t="s">
        <v>249</v>
      </c>
      <c r="BT271">
        <v>2</v>
      </c>
      <c r="BU271">
        <v>2</v>
      </c>
      <c r="BV271" t="s">
        <v>192</v>
      </c>
      <c r="BW271">
        <v>2</v>
      </c>
      <c r="BX271">
        <v>0</v>
      </c>
      <c r="BY271" t="s">
        <v>1209</v>
      </c>
      <c r="BZ271" t="s">
        <v>199</v>
      </c>
      <c r="CA271" t="s">
        <v>1210</v>
      </c>
      <c r="CB271">
        <v>1</v>
      </c>
      <c r="CC271">
        <v>260</v>
      </c>
      <c r="CD271">
        <f t="shared" si="106"/>
        <v>2411</v>
      </c>
      <c r="CE271">
        <f>SUM((IF(D271&lt;40.1,0,(IF(D271&gt;60,3,1)))),(IF(S271&lt;15.1,0,IF(15&lt;S271&lt;25.1,6,IF(25&lt;S271&lt;35.1,11,16)))),(IF(E271=1,0,5)),(IF(CQ271&lt;601,0,1)),(IF(AX271&lt;40.1,0,(IF(AX271&gt;60,2,1)))))</f>
        <v>19</v>
      </c>
      <c r="CF271">
        <f>(IF(AX271&gt;70,3,0))+(IF(10&lt;AX271&lt;20,-2,0))+(IF(BD271="Cerebrovascular",2,0))+(IF(BN271&gt;1.5,2,0))+(IF(CQ271&lt;360,-3,0))+(IF(D271&gt;70,4,0))+(IF(H271&gt;35,2,0))+(IF(E271=2,9,0))+(IF(E271=3,14,0))+(IF(T271="yes",2,0))+(IF(J271&lt;2,2,0))+(IF(U271="yes",3,0))+(IF(V271="hospital",3,0))+(IF(V271="ICU",6,0))+(IF(S271&gt;29,4,0))+(IF(W271="yes",9,0))+(IF(X271="yes",2,0))+(IF(AA271="yes",5,0))+(IF(AB271="yes",6,0))+(IF(Z271="yes",3,0))</f>
        <v>15</v>
      </c>
      <c r="CG271" s="29">
        <f>EXP((IF(39&lt;AX271&lt;50,0.154,0))+(IF(49&lt;AX271&lt;60,0.274,0))+(IF(59&lt;AX271&lt;70,0.424,0))+(IF(AX271&gt;69,0.501,0))+(IF(BD271="anoxia",0.079,0))+(IF(BD271="Cerebrovascular",0.145,0))+(IF(BD271="other",0.184,0))+(IF(BB271="African",0.176,0))+(IF(BB271="Other",0.126,0))+(IF(AY271="DCD",0.411,0))+(IF(AZ271="other",0.422,0))+(0.066*((170-BJ271)/10)+(IF(BE271="regional",0.105,0.244))+(0.01*(CQ271/60))))</f>
        <v>2.5741001069328995</v>
      </c>
      <c r="CH271">
        <v>30</v>
      </c>
      <c r="CI271">
        <v>10</v>
      </c>
      <c r="CJ271" t="s">
        <v>197</v>
      </c>
      <c r="CK271" t="s">
        <v>197</v>
      </c>
      <c r="CL271" t="s">
        <v>197</v>
      </c>
      <c r="CM271" t="s">
        <v>197</v>
      </c>
      <c r="CN271">
        <v>14</v>
      </c>
      <c r="CO271" t="s">
        <v>196</v>
      </c>
      <c r="CP271">
        <v>23</v>
      </c>
      <c r="CQ271" s="28">
        <v>573</v>
      </c>
      <c r="CR271">
        <f t="shared" si="107"/>
        <v>14</v>
      </c>
      <c r="CS271">
        <f t="shared" si="98"/>
        <v>44</v>
      </c>
      <c r="CT271">
        <f t="shared" si="99"/>
        <v>587</v>
      </c>
      <c r="CU271">
        <v>1250</v>
      </c>
      <c r="CV271">
        <v>2000</v>
      </c>
      <c r="CW271">
        <v>4250</v>
      </c>
      <c r="CX271">
        <v>0</v>
      </c>
      <c r="CY271">
        <v>190</v>
      </c>
      <c r="CZ271">
        <v>2.2000000000000002</v>
      </c>
      <c r="DA271" s="26">
        <v>27</v>
      </c>
      <c r="DB271">
        <v>65</v>
      </c>
      <c r="DC271">
        <v>64</v>
      </c>
      <c r="DD271" s="28">
        <f t="shared" si="108"/>
        <v>1.538461538461533</v>
      </c>
      <c r="DF271" t="str">
        <f t="shared" si="109"/>
        <v>no</v>
      </c>
      <c r="DG271" t="s">
        <v>181</v>
      </c>
      <c r="DH271" t="s">
        <v>197</v>
      </c>
      <c r="DI271" t="s">
        <v>197</v>
      </c>
      <c r="DJ271" t="s">
        <v>197</v>
      </c>
      <c r="DK271" t="s">
        <v>197</v>
      </c>
      <c r="DL271" t="s">
        <v>197</v>
      </c>
      <c r="DM271" t="s">
        <v>197</v>
      </c>
      <c r="DN271" t="s">
        <v>197</v>
      </c>
      <c r="DO271">
        <v>970</v>
      </c>
      <c r="DP271" s="29">
        <f>((DO271/1000)*100)/F271</f>
        <v>1.6724137931034482</v>
      </c>
      <c r="DQ271">
        <v>562</v>
      </c>
      <c r="DR271">
        <v>302</v>
      </c>
      <c r="DS271">
        <v>15.1</v>
      </c>
      <c r="DT271">
        <v>1.24</v>
      </c>
      <c r="DU271">
        <v>1.19</v>
      </c>
      <c r="DV271">
        <v>1.19</v>
      </c>
      <c r="DW271" t="str">
        <f t="shared" si="110"/>
        <v>yes</v>
      </c>
      <c r="DX271" s="26" t="s">
        <v>192</v>
      </c>
      <c r="DY271" t="str">
        <f>IF(OR(DV271&gt;M271*2.9, DV271 &gt; 3.9, FD271="yes"), "3", IF(DV271&gt;M271*1.9, "2", IF(OR(DV271&gt;M271*1.4, DV271&gt;(M271+0.2)), "1", "no")))</f>
        <v>1</v>
      </c>
      <c r="DZ271" t="s">
        <v>184</v>
      </c>
      <c r="EA271" t="s">
        <v>263</v>
      </c>
      <c r="EB271" t="s">
        <v>184</v>
      </c>
      <c r="EC271">
        <v>500</v>
      </c>
      <c r="ED271" t="s">
        <v>198</v>
      </c>
      <c r="EE271" t="s">
        <v>197</v>
      </c>
      <c r="EF271" t="s">
        <v>197</v>
      </c>
      <c r="EG271" t="s">
        <v>197</v>
      </c>
      <c r="EH271" t="s">
        <v>197</v>
      </c>
      <c r="EI271" t="s">
        <v>197</v>
      </c>
      <c r="EJ271" t="s">
        <v>197</v>
      </c>
      <c r="EK271" t="s">
        <v>197</v>
      </c>
      <c r="EL271" t="s">
        <v>197</v>
      </c>
      <c r="EM271" t="s">
        <v>197</v>
      </c>
      <c r="EN271" t="s">
        <v>197</v>
      </c>
      <c r="EO271" t="s">
        <v>197</v>
      </c>
      <c r="EP271" t="s">
        <v>197</v>
      </c>
      <c r="EQ271" t="s">
        <v>197</v>
      </c>
      <c r="ER271" t="s">
        <v>197</v>
      </c>
      <c r="ES271" s="30" t="e">
        <f t="shared" si="97"/>
        <v>#DIV/0!</v>
      </c>
      <c r="ET271" s="30" t="e">
        <f t="shared" si="111"/>
        <v>#DIV/0!</v>
      </c>
      <c r="EU271" s="30" t="e">
        <f t="shared" si="112"/>
        <v>#DIV/0!</v>
      </c>
      <c r="EV271" s="38" t="s">
        <v>181</v>
      </c>
      <c r="EW271" s="26" t="s">
        <v>197</v>
      </c>
      <c r="EX271" s="26" t="s">
        <v>197</v>
      </c>
      <c r="EY271" s="26" t="s">
        <v>197</v>
      </c>
      <c r="EZ271" s="26" t="s">
        <v>181</v>
      </c>
      <c r="FA271" s="26" t="s">
        <v>181</v>
      </c>
      <c r="FB271" s="44" t="s">
        <v>287</v>
      </c>
      <c r="FC271" s="26" t="s">
        <v>181</v>
      </c>
      <c r="FD271" s="26" t="s">
        <v>181</v>
      </c>
      <c r="FE271" s="26" t="s">
        <v>1211</v>
      </c>
      <c r="FF271" s="26">
        <v>3</v>
      </c>
      <c r="FG271" s="26" t="s">
        <v>181</v>
      </c>
      <c r="FH271" s="26" t="s">
        <v>197</v>
      </c>
      <c r="FI271" s="26" t="s">
        <v>197</v>
      </c>
      <c r="FJ271" s="26" t="s">
        <v>181</v>
      </c>
      <c r="FK271" s="26" t="s">
        <v>181</v>
      </c>
      <c r="FL271" s="26" t="s">
        <v>181</v>
      </c>
      <c r="FM271" s="26" t="s">
        <v>181</v>
      </c>
      <c r="FN271" s="26" t="s">
        <v>181</v>
      </c>
      <c r="FO271" s="26" t="s">
        <v>181</v>
      </c>
      <c r="FP271" s="26" t="s">
        <v>181</v>
      </c>
      <c r="FQ271" s="26" t="s">
        <v>181</v>
      </c>
      <c r="FR271" s="26">
        <v>39</v>
      </c>
      <c r="FS271" t="s">
        <v>1212</v>
      </c>
      <c r="FT271" s="30" t="s">
        <v>181</v>
      </c>
      <c r="FU271">
        <f t="shared" si="113"/>
        <v>1</v>
      </c>
      <c r="FV271">
        <f t="shared" si="114"/>
        <v>1</v>
      </c>
    </row>
    <row r="272" spans="1:179" ht="15.5" x14ac:dyDescent="0.35">
      <c r="A272" s="48">
        <v>3096</v>
      </c>
      <c r="B272" t="s">
        <v>200</v>
      </c>
      <c r="C272" t="s">
        <v>201</v>
      </c>
      <c r="D272" s="28">
        <v>56.283333333333331</v>
      </c>
      <c r="E272" s="28">
        <v>1</v>
      </c>
      <c r="F272">
        <v>80</v>
      </c>
      <c r="G272">
        <v>170</v>
      </c>
      <c r="H272" s="28">
        <f t="shared" si="101"/>
        <v>27.681660899653981</v>
      </c>
      <c r="I272" s="29">
        <f t="shared" si="102"/>
        <v>1.9153803873816859</v>
      </c>
      <c r="J272" s="30">
        <v>2.7</v>
      </c>
      <c r="K272">
        <v>145</v>
      </c>
      <c r="L272" t="s">
        <v>180</v>
      </c>
      <c r="M272" s="29">
        <v>1.06</v>
      </c>
      <c r="N272" s="30">
        <v>5.9</v>
      </c>
      <c r="O272" s="29">
        <v>1.89</v>
      </c>
      <c r="P272">
        <f t="shared" si="103"/>
        <v>1.06</v>
      </c>
      <c r="Q272">
        <f t="shared" si="103"/>
        <v>5.9</v>
      </c>
      <c r="R272">
        <f t="shared" si="103"/>
        <v>1.89</v>
      </c>
      <c r="S272" s="31">
        <f t="shared" si="94"/>
        <v>21</v>
      </c>
      <c r="T272" t="s">
        <v>181</v>
      </c>
      <c r="U272" t="s">
        <v>181</v>
      </c>
      <c r="V272" t="s">
        <v>182</v>
      </c>
      <c r="W272" t="s">
        <v>181</v>
      </c>
      <c r="X272" t="s">
        <v>184</v>
      </c>
      <c r="Y272" t="s">
        <v>183</v>
      </c>
      <c r="Z272" t="s">
        <v>184</v>
      </c>
      <c r="AA272" t="s">
        <v>181</v>
      </c>
      <c r="AB272" t="s">
        <v>181</v>
      </c>
      <c r="AC272">
        <v>0</v>
      </c>
      <c r="AD272" s="27">
        <v>43263</v>
      </c>
      <c r="AE272">
        <v>95</v>
      </c>
      <c r="AG272">
        <v>0</v>
      </c>
      <c r="AH272" s="32">
        <v>43263</v>
      </c>
      <c r="AI272" s="33">
        <v>95</v>
      </c>
      <c r="AK272" t="s">
        <v>41</v>
      </c>
      <c r="AL272" t="s">
        <v>181</v>
      </c>
      <c r="AM272" t="s">
        <v>181</v>
      </c>
      <c r="AN272" t="s">
        <v>181</v>
      </c>
      <c r="AO272" t="s">
        <v>181</v>
      </c>
      <c r="AP272" t="s">
        <v>184</v>
      </c>
      <c r="AQ272" t="s">
        <v>181</v>
      </c>
      <c r="AR272" t="s">
        <v>181</v>
      </c>
      <c r="AS272" t="s">
        <v>181</v>
      </c>
      <c r="AT272" t="s">
        <v>181</v>
      </c>
      <c r="AU272" t="s">
        <v>181</v>
      </c>
      <c r="AV272" t="s">
        <v>181</v>
      </c>
      <c r="AW272" s="27">
        <v>15439</v>
      </c>
      <c r="AX272" s="28">
        <v>75.919444444444451</v>
      </c>
      <c r="AY272" s="28" t="s">
        <v>185</v>
      </c>
      <c r="AZ272" s="28" t="s">
        <v>186</v>
      </c>
      <c r="BA272" s="28" t="s">
        <v>200</v>
      </c>
      <c r="BB272" s="28" t="s">
        <v>187</v>
      </c>
      <c r="BC272" s="28" t="s">
        <v>201</v>
      </c>
      <c r="BD272" s="28" t="s">
        <v>188</v>
      </c>
      <c r="BE272" s="28" t="s">
        <v>202</v>
      </c>
      <c r="BF272" t="s">
        <v>190</v>
      </c>
      <c r="BG272" s="28" t="s">
        <v>181</v>
      </c>
      <c r="BH272" s="28" t="s">
        <v>197</v>
      </c>
      <c r="BI272">
        <v>68</v>
      </c>
      <c r="BJ272">
        <v>177</v>
      </c>
      <c r="BK272" s="28">
        <f t="shared" si="104"/>
        <v>21.705129432793896</v>
      </c>
      <c r="BL272" s="29">
        <f t="shared" si="105"/>
        <v>1.840616155773614</v>
      </c>
      <c r="BM272">
        <v>153</v>
      </c>
      <c r="BN272" s="29">
        <v>0.81</v>
      </c>
      <c r="BO272">
        <v>3</v>
      </c>
      <c r="BP272" t="s">
        <v>181</v>
      </c>
      <c r="BQ272">
        <v>0</v>
      </c>
      <c r="BR272" t="s">
        <v>184</v>
      </c>
      <c r="BS272" t="s">
        <v>191</v>
      </c>
      <c r="BT272">
        <v>0</v>
      </c>
      <c r="BU272">
        <v>15</v>
      </c>
      <c r="BV272" t="s">
        <v>192</v>
      </c>
      <c r="BW272">
        <v>1</v>
      </c>
      <c r="BX272">
        <v>0</v>
      </c>
      <c r="BY272" t="s">
        <v>1213</v>
      </c>
      <c r="BZ272" t="s">
        <v>199</v>
      </c>
      <c r="CA272" t="s">
        <v>1214</v>
      </c>
      <c r="CB272">
        <v>0</v>
      </c>
      <c r="CC272">
        <v>0</v>
      </c>
      <c r="CD272">
        <f t="shared" si="106"/>
        <v>1594</v>
      </c>
      <c r="CE272">
        <f>SUM((IF(D272&lt;40.1,0,(IF(D272&gt;60,3,1)))),(IF(S272&lt;15.1,0,IF(15&lt;S272&lt;25.1,6,IF(25&lt;S272&lt;35.1,11,16)))),(IF(E272=1,0,5)),(IF(CQ272&lt;601,0,1)),(IF(AX272&lt;40.1,0,(IF(AX272&gt;60,2,1)))))</f>
        <v>19</v>
      </c>
      <c r="CF272">
        <f>(IF(AX272&gt;70,3,0))+(IF(10&lt;AX272&lt;20,-2,0))+(IF(BD272="Cerebrovascular",2,0))+(IF(BN272&gt;1.5,2,0))+(IF(CQ272&lt;360,-3,0))+(IF(D272&gt;70,4,0))+(IF(H272&gt;35,2,0))+(IF(E272=2,9,0))+(IF(E272=3,14,0))+(IF(T272="yes",2,0))+(IF(J272&lt;2,2,0))+(IF(U272="yes",3,0))+(IF(V272="hospital",3,0))+(IF(V272="ICU",6,0))+(IF(S272&gt;29,4,0))+(IF(W272="yes",9,0))+(IF(X272="yes",2,0))+(IF(AA272="yes",5,0))+(IF(AB272="yes",6,0))+(IF(Z272="yes",3,0))</f>
        <v>10</v>
      </c>
      <c r="CG272" s="29">
        <f>EXP((IF(39&lt;AX272&lt;50,0.154,0))+(IF(49&lt;AX272&lt;60,0.274,0))+(IF(59&lt;AX272&lt;70,0.424,0))+(IF(AX272&gt;69,0.501,0))+(IF(BD272="anoxia",0.079,0))+(IF(BD272="Cerebrovascular",0.145,0))+(IF(BD272="other",0.184,0))+(IF(BB272="African",0.176,0))+(IF(BB272="Other",0.126,0))+(IF(AY272="DCD",0.411,0))+(IF(AZ272="other",0.422,0))+(0.066*((170-BJ272)/10)+(IF(BE272="regional",0.105,0.244))+(0.01*(CQ272/60))))</f>
        <v>2.4825841161284723</v>
      </c>
      <c r="CH272">
        <v>33</v>
      </c>
      <c r="CI272">
        <v>10</v>
      </c>
      <c r="CJ272" t="s">
        <v>197</v>
      </c>
      <c r="CK272" t="s">
        <v>197</v>
      </c>
      <c r="CL272" t="s">
        <v>197</v>
      </c>
      <c r="CM272" t="s">
        <v>197</v>
      </c>
      <c r="CN272">
        <v>21</v>
      </c>
      <c r="CO272" t="s">
        <v>196</v>
      </c>
      <c r="CP272">
        <v>22</v>
      </c>
      <c r="CQ272" s="28">
        <v>393</v>
      </c>
      <c r="CR272">
        <f t="shared" si="107"/>
        <v>21</v>
      </c>
      <c r="CS272">
        <f t="shared" si="98"/>
        <v>54</v>
      </c>
      <c r="CT272">
        <f t="shared" si="99"/>
        <v>414</v>
      </c>
      <c r="CU272">
        <v>2500</v>
      </c>
      <c r="CV272">
        <v>2500</v>
      </c>
      <c r="CW272">
        <v>5000</v>
      </c>
      <c r="CX272">
        <v>300</v>
      </c>
      <c r="CY272">
        <v>311</v>
      </c>
      <c r="CZ272">
        <v>1.8</v>
      </c>
      <c r="DA272" s="26">
        <v>16</v>
      </c>
      <c r="DB272">
        <v>70</v>
      </c>
      <c r="DC272">
        <v>66</v>
      </c>
      <c r="DD272" s="28">
        <f t="shared" si="108"/>
        <v>5.7142857142857082</v>
      </c>
      <c r="DF272" t="str">
        <f t="shared" si="109"/>
        <v>no</v>
      </c>
      <c r="DG272" t="s">
        <v>1215</v>
      </c>
      <c r="DH272" t="s">
        <v>197</v>
      </c>
      <c r="DI272" t="s">
        <v>197</v>
      </c>
      <c r="DJ272" t="s">
        <v>197</v>
      </c>
      <c r="DK272" t="s">
        <v>197</v>
      </c>
      <c r="DL272" t="s">
        <v>197</v>
      </c>
      <c r="DM272" t="s">
        <v>197</v>
      </c>
      <c r="DN272" t="s">
        <v>197</v>
      </c>
      <c r="DO272">
        <v>1640</v>
      </c>
      <c r="DP272" s="29">
        <f>((DO272/1000)*100)/F272</f>
        <v>2.0499999999999998</v>
      </c>
      <c r="DQ272">
        <v>664</v>
      </c>
      <c r="DR272">
        <v>633</v>
      </c>
      <c r="DS272">
        <v>12</v>
      </c>
      <c r="DT272">
        <v>1.22</v>
      </c>
      <c r="DU272">
        <v>3.22</v>
      </c>
      <c r="DV272">
        <v>3.22</v>
      </c>
      <c r="DW272" t="str">
        <f t="shared" si="110"/>
        <v>yes</v>
      </c>
      <c r="DX272" s="26" t="s">
        <v>192</v>
      </c>
      <c r="DY272" t="str">
        <f>IF(OR(DV272&gt;M272*2.9, DV272 &gt; 3.9, FD272="yes"), "3", IF(DV272&gt;M272*1.9, "2", IF(OR(DV272&gt;M272*1.4, DV272&gt;(M272+0.2)), "1", "no")))</f>
        <v>3</v>
      </c>
      <c r="DZ272" t="s">
        <v>184</v>
      </c>
      <c r="EA272" t="s">
        <v>263</v>
      </c>
      <c r="EB272" t="s">
        <v>184</v>
      </c>
      <c r="EC272">
        <v>1000</v>
      </c>
      <c r="ED272" t="s">
        <v>198</v>
      </c>
      <c r="EE272" t="s">
        <v>197</v>
      </c>
      <c r="EF272" t="s">
        <v>197</v>
      </c>
      <c r="EG272" t="s">
        <v>197</v>
      </c>
      <c r="EH272" t="s">
        <v>197</v>
      </c>
      <c r="EI272" t="s">
        <v>197</v>
      </c>
      <c r="EJ272" t="s">
        <v>197</v>
      </c>
      <c r="EK272" t="s">
        <v>197</v>
      </c>
      <c r="EL272" t="s">
        <v>197</v>
      </c>
      <c r="EM272" t="s">
        <v>197</v>
      </c>
      <c r="EN272" t="s">
        <v>197</v>
      </c>
      <c r="EO272" t="s">
        <v>197</v>
      </c>
      <c r="EP272" t="s">
        <v>197</v>
      </c>
      <c r="EQ272" t="s">
        <v>197</v>
      </c>
      <c r="ER272" t="s">
        <v>197</v>
      </c>
      <c r="ES272" s="30" t="e">
        <f t="shared" si="97"/>
        <v>#DIV/0!</v>
      </c>
      <c r="ET272" s="30" t="e">
        <f t="shared" si="111"/>
        <v>#DIV/0!</v>
      </c>
      <c r="EU272" s="30" t="e">
        <f t="shared" si="112"/>
        <v>#DIV/0!</v>
      </c>
      <c r="EV272" s="30" t="s">
        <v>181</v>
      </c>
      <c r="EW272" t="s">
        <v>197</v>
      </c>
      <c r="EX272" t="s">
        <v>197</v>
      </c>
      <c r="EY272" s="30" t="s">
        <v>197</v>
      </c>
      <c r="EZ272" s="30" t="s">
        <v>181</v>
      </c>
      <c r="FA272" s="30" t="s">
        <v>181</v>
      </c>
      <c r="FB272" s="34">
        <v>2</v>
      </c>
      <c r="FC272" s="30" t="s">
        <v>184</v>
      </c>
      <c r="FD272" t="s">
        <v>181</v>
      </c>
      <c r="FE272" t="s">
        <v>503</v>
      </c>
      <c r="FF272">
        <v>5</v>
      </c>
      <c r="FG272" t="s">
        <v>181</v>
      </c>
      <c r="FH272" t="s">
        <v>197</v>
      </c>
      <c r="FI272" t="s">
        <v>197</v>
      </c>
      <c r="FJ272" t="s">
        <v>181</v>
      </c>
      <c r="FK272" t="s">
        <v>181</v>
      </c>
      <c r="FL272" t="s">
        <v>181</v>
      </c>
      <c r="FM272" t="s">
        <v>181</v>
      </c>
      <c r="FN272" t="s">
        <v>181</v>
      </c>
      <c r="FO272" t="s">
        <v>181</v>
      </c>
      <c r="FP272" t="s">
        <v>181</v>
      </c>
      <c r="FQ272" t="s">
        <v>181</v>
      </c>
      <c r="FR272">
        <v>13</v>
      </c>
      <c r="FS272" t="s">
        <v>219</v>
      </c>
      <c r="FT272" s="30" t="s">
        <v>181</v>
      </c>
      <c r="FU272">
        <f t="shared" si="113"/>
        <v>0</v>
      </c>
      <c r="FV272">
        <f t="shared" si="114"/>
        <v>0</v>
      </c>
    </row>
    <row r="273" spans="1:179" ht="15.5" x14ac:dyDescent="0.35">
      <c r="A273" s="48">
        <v>3097</v>
      </c>
      <c r="B273" t="s">
        <v>200</v>
      </c>
      <c r="C273" t="s">
        <v>201</v>
      </c>
      <c r="D273" s="28">
        <v>59.530555555555559</v>
      </c>
      <c r="E273" s="28">
        <v>1</v>
      </c>
      <c r="F273">
        <v>84</v>
      </c>
      <c r="G273">
        <v>178</v>
      </c>
      <c r="H273" s="28">
        <f t="shared" si="101"/>
        <v>26.511804065143291</v>
      </c>
      <c r="I273" s="29">
        <f t="shared" si="102"/>
        <v>2.0218061902558513</v>
      </c>
      <c r="J273" s="30">
        <v>4.5</v>
      </c>
      <c r="K273">
        <v>141</v>
      </c>
      <c r="L273" t="s">
        <v>180</v>
      </c>
      <c r="M273" s="29">
        <v>0.6</v>
      </c>
      <c r="N273" s="30">
        <v>0.7</v>
      </c>
      <c r="O273" s="29">
        <v>1.02</v>
      </c>
      <c r="P273">
        <f t="shared" si="103"/>
        <v>1</v>
      </c>
      <c r="Q273">
        <f t="shared" si="103"/>
        <v>1</v>
      </c>
      <c r="R273">
        <f t="shared" si="103"/>
        <v>1.02</v>
      </c>
      <c r="S273" s="31">
        <f t="shared" si="94"/>
        <v>7</v>
      </c>
      <c r="T273" t="s">
        <v>184</v>
      </c>
      <c r="U273" t="s">
        <v>181</v>
      </c>
      <c r="V273" t="s">
        <v>182</v>
      </c>
      <c r="W273" t="s">
        <v>181</v>
      </c>
      <c r="X273" t="s">
        <v>181</v>
      </c>
      <c r="Y273" t="s">
        <v>183</v>
      </c>
      <c r="Z273" t="s">
        <v>184</v>
      </c>
      <c r="AA273" t="s">
        <v>184</v>
      </c>
      <c r="AB273" t="s">
        <v>181</v>
      </c>
      <c r="AC273">
        <v>0</v>
      </c>
      <c r="AD273" s="27">
        <v>43265</v>
      </c>
      <c r="AE273">
        <v>96</v>
      </c>
      <c r="AG273">
        <v>0</v>
      </c>
      <c r="AH273" s="32">
        <v>43265</v>
      </c>
      <c r="AI273" s="33">
        <v>96</v>
      </c>
      <c r="AK273" t="s">
        <v>929</v>
      </c>
      <c r="AL273" t="s">
        <v>184</v>
      </c>
      <c r="AM273" t="s">
        <v>184</v>
      </c>
      <c r="AN273" t="s">
        <v>181</v>
      </c>
      <c r="AO273" t="s">
        <v>181</v>
      </c>
      <c r="AP273" t="s">
        <v>184</v>
      </c>
      <c r="AQ273" t="s">
        <v>181</v>
      </c>
      <c r="AR273" t="s">
        <v>181</v>
      </c>
      <c r="AS273" t="s">
        <v>181</v>
      </c>
      <c r="AT273" t="s">
        <v>181</v>
      </c>
      <c r="AU273" t="s">
        <v>181</v>
      </c>
      <c r="AV273" t="s">
        <v>181</v>
      </c>
      <c r="AW273" s="27">
        <v>20491</v>
      </c>
      <c r="AX273" s="28">
        <v>62.094444444444441</v>
      </c>
      <c r="AY273" s="28" t="s">
        <v>185</v>
      </c>
      <c r="AZ273" s="28" t="s">
        <v>186</v>
      </c>
      <c r="BA273" s="28" t="s">
        <v>200</v>
      </c>
      <c r="BB273" s="28" t="s">
        <v>187</v>
      </c>
      <c r="BC273" s="28" t="s">
        <v>201</v>
      </c>
      <c r="BD273" s="28" t="s">
        <v>188</v>
      </c>
      <c r="BE273" s="28" t="s">
        <v>189</v>
      </c>
      <c r="BF273" t="s">
        <v>190</v>
      </c>
      <c r="BG273" s="28" t="s">
        <v>181</v>
      </c>
      <c r="BH273" s="28" t="s">
        <v>190</v>
      </c>
      <c r="BI273">
        <v>70</v>
      </c>
      <c r="BJ273">
        <v>172</v>
      </c>
      <c r="BK273" s="28">
        <f t="shared" si="104"/>
        <v>23.661438615467819</v>
      </c>
      <c r="BL273" s="29">
        <f t="shared" si="105"/>
        <v>1.8251186992028379</v>
      </c>
      <c r="BM273">
        <v>159</v>
      </c>
      <c r="BN273" s="29">
        <v>1</v>
      </c>
      <c r="BO273">
        <v>2</v>
      </c>
      <c r="BP273" t="s">
        <v>181</v>
      </c>
      <c r="BQ273">
        <v>0</v>
      </c>
      <c r="BR273" t="s">
        <v>184</v>
      </c>
      <c r="BS273" t="s">
        <v>191</v>
      </c>
      <c r="BT273">
        <v>10</v>
      </c>
      <c r="BU273">
        <v>30</v>
      </c>
      <c r="BV273" t="s">
        <v>208</v>
      </c>
      <c r="BW273">
        <v>15</v>
      </c>
      <c r="BX273">
        <v>0</v>
      </c>
      <c r="BY273" t="s">
        <v>1216</v>
      </c>
      <c r="BZ273" t="s">
        <v>856</v>
      </c>
      <c r="CA273" t="s">
        <v>1217</v>
      </c>
      <c r="CB273">
        <v>0</v>
      </c>
      <c r="CC273">
        <v>0</v>
      </c>
      <c r="CD273">
        <f t="shared" si="106"/>
        <v>435</v>
      </c>
      <c r="CE273">
        <f>SUM((IF(D273&lt;40.1,0,(IF(D273&gt;60,3,1)))),(IF(S273&lt;15.1,0,IF(15&lt;S273&lt;25.1,6,IF(25&lt;S273&lt;35.1,11,16)))),(IF(E273=1,0,5)),(IF(CQ273&lt;601,0,1)),(IF(AX273&lt;40.1,0,(IF(AX273&gt;60,2,1)))))</f>
        <v>3</v>
      </c>
      <c r="CF273">
        <f>(IF(AX273&gt;70,3,0))+(IF(10&lt;AX273&lt;20,-2,0))+(IF(BD273="Cerebrovascular",2,0))+(IF(BN273&gt;1.5,2,0))+(IF(CQ273&lt;360,-3,0))+(IF(D273&gt;70,4,0))+(IF(H273&gt;35,2,0))+(IF(E273=2,9,0))+(IF(E273=3,14,0))+(IF(T273="yes",2,0))+(IF(J273&lt;2,2,0))+(IF(U273="yes",3,0))+(IF(V273="hospital",3,0))+(IF(V273="ICU",6,0))+(IF(S273&gt;29,4,0))+(IF(W273="yes",9,0))+(IF(X273="yes",2,0))+(IF(AA273="yes",5,0))+(IF(AB273="yes",6,0))+(IF(Z273="yes",3,0))</f>
        <v>9</v>
      </c>
      <c r="CG273" s="29">
        <f>EXP((IF(39&lt;AX273&lt;50,0.154,0))+(IF(49&lt;AX273&lt;60,0.274,0))+(IF(59&lt;AX273&lt;70,0.424,0))+(IF(AX273&gt;69,0.501,0))+(IF(BD273="anoxia",0.079,0))+(IF(BD273="Cerebrovascular",0.145,0))+(IF(BD273="other",0.184,0))+(IF(BB273="African",0.176,0))+(IF(BB273="Other",0.126,0))+(IF(AY273="DCD",0.411,0))+(IF(AZ273="other",0.422,0))+(0.066*((170-BJ273)/10)+(IF(BE273="regional",0.105,0.244))+(0.01*(CQ273/60))))</f>
        <v>1.3301610165751858</v>
      </c>
      <c r="CH273">
        <v>50</v>
      </c>
      <c r="CI273" t="s">
        <v>197</v>
      </c>
      <c r="CJ273" t="s">
        <v>197</v>
      </c>
      <c r="CK273" t="s">
        <v>197</v>
      </c>
      <c r="CL273" t="s">
        <v>197</v>
      </c>
      <c r="CM273" t="s">
        <v>197</v>
      </c>
      <c r="CN273">
        <v>24</v>
      </c>
      <c r="CO273" t="s">
        <v>196</v>
      </c>
      <c r="CP273">
        <v>21</v>
      </c>
      <c r="CQ273" s="28">
        <v>291</v>
      </c>
      <c r="CR273">
        <f t="shared" si="107"/>
        <v>24</v>
      </c>
      <c r="CS273">
        <f t="shared" si="98"/>
        <v>74</v>
      </c>
      <c r="CT273">
        <f t="shared" si="99"/>
        <v>315</v>
      </c>
      <c r="CU273">
        <v>1000</v>
      </c>
      <c r="CV273">
        <v>3500</v>
      </c>
      <c r="CW273">
        <v>3000</v>
      </c>
      <c r="CX273">
        <v>600</v>
      </c>
      <c r="CY273">
        <v>400</v>
      </c>
      <c r="CZ273">
        <v>1.6</v>
      </c>
      <c r="DA273" s="26">
        <v>14</v>
      </c>
      <c r="DB273">
        <v>63</v>
      </c>
      <c r="DC273">
        <v>53</v>
      </c>
      <c r="DD273" s="28">
        <f t="shared" si="108"/>
        <v>15.873015873015873</v>
      </c>
      <c r="DE273">
        <v>7</v>
      </c>
      <c r="DF273" t="str">
        <f t="shared" si="109"/>
        <v>yes</v>
      </c>
      <c r="DG273" t="s">
        <v>1218</v>
      </c>
      <c r="DH273" t="s">
        <v>197</v>
      </c>
      <c r="DI273" t="s">
        <v>197</v>
      </c>
      <c r="DJ273" t="s">
        <v>197</v>
      </c>
      <c r="DK273" t="s">
        <v>197</v>
      </c>
      <c r="DL273" t="s">
        <v>197</v>
      </c>
      <c r="DM273" t="s">
        <v>197</v>
      </c>
      <c r="DN273" t="s">
        <v>197</v>
      </c>
      <c r="DO273">
        <v>1920</v>
      </c>
      <c r="DP273" s="29">
        <f>((DO273/1000)*100)/F273</f>
        <v>2.2857142857142856</v>
      </c>
      <c r="DQ273">
        <v>1249</v>
      </c>
      <c r="DR273">
        <v>908</v>
      </c>
      <c r="DS273">
        <v>9.8000000000000007</v>
      </c>
      <c r="DT273">
        <v>1.08</v>
      </c>
      <c r="DU273">
        <v>1.01</v>
      </c>
      <c r="DV273">
        <v>1.01</v>
      </c>
      <c r="DW273" t="str">
        <f t="shared" si="110"/>
        <v>no</v>
      </c>
      <c r="DX273" t="str">
        <f>IF(OR(DQ273&gt;1999,DR273&gt;1999),IF(OR(DQ273&gt;2999,DR273&gt;2999),IF(OR(DS273&gt;9.9,DT273&gt;1.6),"severe","moderate"),"mild"),"no")</f>
        <v>no</v>
      </c>
      <c r="DY273" t="str">
        <f>IF(OR(DV273&gt;M273*2.9, DV273 &gt; 3.9, FD273="yes"), "3", IF(DV273&gt;M273*1.9, "2", IF(OR(DV273&gt;M273*1.4, DV273&gt;(M273+0.2)), "1", "no")))</f>
        <v>1</v>
      </c>
      <c r="DZ273" t="s">
        <v>181</v>
      </c>
      <c r="EA273" t="s">
        <v>197</v>
      </c>
      <c r="EB273" t="s">
        <v>184</v>
      </c>
      <c r="EC273">
        <v>1000</v>
      </c>
      <c r="ED273" t="s">
        <v>198</v>
      </c>
      <c r="EE273" t="s">
        <v>197</v>
      </c>
      <c r="EF273" t="s">
        <v>197</v>
      </c>
      <c r="EG273" t="s">
        <v>197</v>
      </c>
      <c r="EH273" t="s">
        <v>197</v>
      </c>
      <c r="EI273" t="s">
        <v>197</v>
      </c>
      <c r="EJ273" t="s">
        <v>197</v>
      </c>
      <c r="EK273" t="s">
        <v>197</v>
      </c>
      <c r="EL273" t="s">
        <v>197</v>
      </c>
      <c r="EM273" t="s">
        <v>197</v>
      </c>
      <c r="EN273" t="s">
        <v>197</v>
      </c>
      <c r="EO273" t="s">
        <v>197</v>
      </c>
      <c r="EP273" t="s">
        <v>197</v>
      </c>
      <c r="EQ273" t="s">
        <v>197</v>
      </c>
      <c r="ER273" t="s">
        <v>197</v>
      </c>
      <c r="ES273" s="30" t="e">
        <f t="shared" si="97"/>
        <v>#DIV/0!</v>
      </c>
      <c r="ET273" s="30" t="e">
        <f t="shared" si="111"/>
        <v>#DIV/0!</v>
      </c>
      <c r="EU273" s="30" t="e">
        <f t="shared" si="112"/>
        <v>#DIV/0!</v>
      </c>
      <c r="EV273" s="30" t="s">
        <v>181</v>
      </c>
      <c r="EW273" t="s">
        <v>197</v>
      </c>
      <c r="EX273" t="s">
        <v>197</v>
      </c>
      <c r="EY273" s="30" t="s">
        <v>197</v>
      </c>
      <c r="EZ273" s="30" t="s">
        <v>181</v>
      </c>
      <c r="FA273" s="30" t="s">
        <v>181</v>
      </c>
      <c r="FB273" s="34">
        <v>2</v>
      </c>
      <c r="FC273" s="30" t="s">
        <v>181</v>
      </c>
      <c r="FD273" t="s">
        <v>181</v>
      </c>
      <c r="FE273" t="s">
        <v>181</v>
      </c>
      <c r="FF273">
        <v>5</v>
      </c>
      <c r="FG273" t="s">
        <v>181</v>
      </c>
      <c r="FH273" t="s">
        <v>197</v>
      </c>
      <c r="FI273" t="s">
        <v>197</v>
      </c>
      <c r="FJ273" t="s">
        <v>181</v>
      </c>
      <c r="FK273" t="s">
        <v>181</v>
      </c>
      <c r="FL273" t="s">
        <v>181</v>
      </c>
      <c r="FM273" t="s">
        <v>181</v>
      </c>
      <c r="FN273" t="s">
        <v>181</v>
      </c>
      <c r="FO273" t="s">
        <v>181</v>
      </c>
      <c r="FP273" t="s">
        <v>181</v>
      </c>
      <c r="FQ273" t="s">
        <v>181</v>
      </c>
      <c r="FR273">
        <v>10</v>
      </c>
      <c r="FS273" t="s">
        <v>1219</v>
      </c>
      <c r="FT273" s="30" t="s">
        <v>181</v>
      </c>
      <c r="FU273">
        <f t="shared" si="113"/>
        <v>0</v>
      </c>
      <c r="FV273">
        <f t="shared" si="114"/>
        <v>0</v>
      </c>
    </row>
    <row r="274" spans="1:179" ht="15.5" x14ac:dyDescent="0.35">
      <c r="A274" s="48">
        <v>3098</v>
      </c>
      <c r="B274" t="s">
        <v>200</v>
      </c>
      <c r="C274" t="s">
        <v>201</v>
      </c>
      <c r="D274" s="28">
        <v>49.1</v>
      </c>
      <c r="E274" s="28">
        <v>1</v>
      </c>
      <c r="F274">
        <v>67</v>
      </c>
      <c r="G274">
        <v>170</v>
      </c>
      <c r="H274" s="28">
        <f t="shared" si="101"/>
        <v>23.183391003460208</v>
      </c>
      <c r="I274" s="29">
        <f t="shared" si="102"/>
        <v>1.7763297228930097</v>
      </c>
      <c r="J274" s="30">
        <v>2.8</v>
      </c>
      <c r="K274">
        <v>140</v>
      </c>
      <c r="L274" t="s">
        <v>180</v>
      </c>
      <c r="M274" s="29">
        <v>0.7</v>
      </c>
      <c r="N274" s="30">
        <v>2.9</v>
      </c>
      <c r="O274" s="29">
        <v>1.6</v>
      </c>
      <c r="P274">
        <f t="shared" si="103"/>
        <v>1</v>
      </c>
      <c r="Q274">
        <f t="shared" si="103"/>
        <v>2.9</v>
      </c>
      <c r="R274">
        <f t="shared" si="103"/>
        <v>1.6</v>
      </c>
      <c r="S274" s="31">
        <f t="shared" si="94"/>
        <v>16</v>
      </c>
      <c r="T274" t="s">
        <v>181</v>
      </c>
      <c r="U274" t="s">
        <v>181</v>
      </c>
      <c r="V274" t="s">
        <v>182</v>
      </c>
      <c r="W274" t="s">
        <v>181</v>
      </c>
      <c r="X274" t="s">
        <v>184</v>
      </c>
      <c r="Y274" t="s">
        <v>183</v>
      </c>
      <c r="Z274" t="s">
        <v>184</v>
      </c>
      <c r="AA274" t="s">
        <v>181</v>
      </c>
      <c r="AB274" t="s">
        <v>181</v>
      </c>
      <c r="AC274">
        <v>0</v>
      </c>
      <c r="AD274" s="27">
        <v>43266</v>
      </c>
      <c r="AE274">
        <v>95</v>
      </c>
      <c r="AG274">
        <v>0</v>
      </c>
      <c r="AH274" s="27">
        <v>43266</v>
      </c>
      <c r="AI274" s="33">
        <v>95</v>
      </c>
      <c r="AK274" t="s">
        <v>1220</v>
      </c>
      <c r="AL274" t="s">
        <v>181</v>
      </c>
      <c r="AM274" t="s">
        <v>184</v>
      </c>
      <c r="AN274" t="s">
        <v>184</v>
      </c>
      <c r="AO274" t="s">
        <v>184</v>
      </c>
      <c r="AP274" t="s">
        <v>184</v>
      </c>
      <c r="AQ274" t="s">
        <v>181</v>
      </c>
      <c r="AR274" t="s">
        <v>181</v>
      </c>
      <c r="AS274" t="s">
        <v>181</v>
      </c>
      <c r="AT274" t="s">
        <v>181</v>
      </c>
      <c r="AU274" t="s">
        <v>181</v>
      </c>
      <c r="AV274" t="s">
        <v>181</v>
      </c>
      <c r="AW274" s="27">
        <v>30271</v>
      </c>
      <c r="AX274" s="28">
        <v>35.322222222222223</v>
      </c>
      <c r="AY274" s="28" t="s">
        <v>185</v>
      </c>
      <c r="AZ274" s="28" t="s">
        <v>239</v>
      </c>
      <c r="BA274" s="28" t="s">
        <v>200</v>
      </c>
      <c r="BB274" s="28" t="s">
        <v>187</v>
      </c>
      <c r="BC274" s="28" t="s">
        <v>201</v>
      </c>
      <c r="BD274" s="28" t="s">
        <v>276</v>
      </c>
      <c r="BE274" s="28" t="s">
        <v>189</v>
      </c>
      <c r="BF274" t="s">
        <v>190</v>
      </c>
      <c r="BG274" s="28" t="s">
        <v>181</v>
      </c>
      <c r="BH274" s="28" t="s">
        <v>190</v>
      </c>
      <c r="BI274">
        <v>75</v>
      </c>
      <c r="BJ274">
        <v>187</v>
      </c>
      <c r="BK274" s="28">
        <f t="shared" si="104"/>
        <v>21.447567845806287</v>
      </c>
      <c r="BL274" s="29">
        <f t="shared" si="105"/>
        <v>1.9968825659870126</v>
      </c>
      <c r="BM274">
        <v>158</v>
      </c>
      <c r="BN274" s="29">
        <v>1.41</v>
      </c>
      <c r="BO274">
        <v>1</v>
      </c>
      <c r="BP274" t="s">
        <v>184</v>
      </c>
      <c r="BQ274">
        <v>30</v>
      </c>
      <c r="BR274" t="s">
        <v>184</v>
      </c>
      <c r="BS274" t="s">
        <v>191</v>
      </c>
      <c r="BT274">
        <v>0</v>
      </c>
      <c r="BU274">
        <v>0</v>
      </c>
      <c r="BV274" t="s">
        <v>192</v>
      </c>
      <c r="BW274">
        <v>5</v>
      </c>
      <c r="BX274">
        <v>0</v>
      </c>
      <c r="BY274" t="s">
        <v>197</v>
      </c>
      <c r="BZ274" t="s">
        <v>856</v>
      </c>
      <c r="CA274" t="s">
        <v>1217</v>
      </c>
      <c r="CB274">
        <v>0</v>
      </c>
      <c r="CC274">
        <v>0</v>
      </c>
      <c r="CD274">
        <f t="shared" si="106"/>
        <v>565</v>
      </c>
      <c r="CE274">
        <f>SUM((IF(D274&lt;40.1,0,(IF(D274&gt;60,3,1)))),(IF(S274&lt;15.1,0,IF(15&lt;S274&lt;25.1,6,IF(25&lt;S274&lt;35.1,11,16)))),(IF(E274=1,0,5)),(IF(CQ274&lt;601,0,1)),(IF(AX274&lt;40.1,0,(IF(AX274&gt;60,2,1)))))</f>
        <v>17</v>
      </c>
      <c r="CF274">
        <f>(IF(AX274&gt;70,3,0))+(IF(10&lt;AX274&lt;20,-2,0))+(IF(BD274="Cerebrovascular",2,0))+(IF(BN274&gt;1.5,2,0))+(IF(CQ274&lt;360,-3,0))+(IF(D274&gt;70,4,0))+(IF(H274&gt;35,2,0))+(IF(E274=2,9,0))+(IF(E274=3,14,0))+(IF(T274="yes",2,0))+(IF(J274&lt;2,2,0))+(IF(U274="yes",3,0))+(IF(V274="hospital",3,0))+(IF(V274="ICU",6,0))+(IF(S274&gt;29,4,0))+(IF(W274="yes",9,0))+(IF(X274="yes",2,0))+(IF(AA274="yes",5,0))+(IF(AB274="yes",6,0))+(IF(Z274="yes",3,0))</f>
        <v>2</v>
      </c>
      <c r="CG274" s="29">
        <f>EXP((IF(39&lt;AX274&lt;50,0.154,0))+(IF(49&lt;AX274&lt;60,0.274,0))+(IF(59&lt;AX274&lt;70,0.424,0))+(IF(AX274&gt;69,0.501,0))+(IF(BD274="anoxia",0.079,0))+(IF(BD274="Cerebrovascular",0.145,0))+(IF(BD274="other",0.184,0))+(IF(BB274="African",0.176,0))+(IF(BB274="Other",0.126,0))+(IF(AY274="DCD",0.411,0))+(IF(AZ274="other",0.422,0))+(0.066*((170-BJ274)/10)+(IF(BE274="regional",0.105,0.244))+(0.01*(CQ274/60))))</f>
        <v>1.1370835178755661</v>
      </c>
      <c r="CH274">
        <v>110</v>
      </c>
      <c r="CI274">
        <v>20</v>
      </c>
      <c r="CJ274" t="s">
        <v>197</v>
      </c>
      <c r="CK274" t="s">
        <v>197</v>
      </c>
      <c r="CL274" t="s">
        <v>197</v>
      </c>
      <c r="CM274" t="s">
        <v>197</v>
      </c>
      <c r="CN274">
        <v>27</v>
      </c>
      <c r="CO274" t="s">
        <v>196</v>
      </c>
      <c r="CP274">
        <v>37</v>
      </c>
      <c r="CQ274" s="28">
        <v>340</v>
      </c>
      <c r="CR274">
        <f t="shared" si="107"/>
        <v>27</v>
      </c>
      <c r="CS274">
        <f t="shared" si="98"/>
        <v>137</v>
      </c>
      <c r="CT274">
        <f t="shared" si="99"/>
        <v>367</v>
      </c>
      <c r="CU274">
        <v>3000</v>
      </c>
      <c r="CV274">
        <v>5000</v>
      </c>
      <c r="CW274">
        <v>11000</v>
      </c>
      <c r="CX274">
        <v>600</v>
      </c>
      <c r="CY274">
        <v>335</v>
      </c>
      <c r="CZ274">
        <v>2.8</v>
      </c>
      <c r="DA274">
        <v>18</v>
      </c>
      <c r="DB274">
        <v>80</v>
      </c>
      <c r="DC274">
        <v>73</v>
      </c>
      <c r="DD274" s="28">
        <f t="shared" si="108"/>
        <v>8.75</v>
      </c>
      <c r="DF274" t="str">
        <f t="shared" si="109"/>
        <v>no</v>
      </c>
      <c r="DG274" t="s">
        <v>1221</v>
      </c>
      <c r="DH274" t="s">
        <v>197</v>
      </c>
      <c r="DI274" t="s">
        <v>197</v>
      </c>
      <c r="DJ274" t="s">
        <v>197</v>
      </c>
      <c r="DK274" t="s">
        <v>197</v>
      </c>
      <c r="DL274" t="s">
        <v>197</v>
      </c>
      <c r="DM274" t="s">
        <v>197</v>
      </c>
      <c r="DN274" t="s">
        <v>197</v>
      </c>
      <c r="DO274">
        <v>1690</v>
      </c>
      <c r="DP274" s="29">
        <f>((DO274/1000)*100)/F274</f>
        <v>2.5223880597014925</v>
      </c>
      <c r="DQ274">
        <v>1416</v>
      </c>
      <c r="DR274">
        <v>1260</v>
      </c>
      <c r="DS274">
        <v>1.7</v>
      </c>
      <c r="DT274">
        <v>1.2</v>
      </c>
      <c r="DU274">
        <v>0.71</v>
      </c>
      <c r="DV274">
        <v>0.81</v>
      </c>
      <c r="DW274" t="str">
        <f t="shared" si="110"/>
        <v>no</v>
      </c>
      <c r="DX274" t="str">
        <f>IF(OR(DQ274&gt;1999,DR274&gt;1999),IF(OR(DQ274&gt;2999,DR274&gt;2999),IF(OR(DS274&gt;9.9,DT274&gt;1.6),"severe","moderate"),"mild"),"no")</f>
        <v>no</v>
      </c>
      <c r="DY274" t="str">
        <f>IF(OR(DV274&gt;M274*2.9, DV274 &gt; 3.9, FD274="yes"), "3", IF(DV274&gt;M274*1.9, "2", IF(OR(DV274&gt;M274*1.4, DV274&gt;(M274+0.2)), "1", "no")))</f>
        <v>no</v>
      </c>
      <c r="DZ274" t="s">
        <v>181</v>
      </c>
      <c r="EA274" t="s">
        <v>197</v>
      </c>
      <c r="EB274" t="s">
        <v>184</v>
      </c>
      <c r="EC274">
        <v>1000</v>
      </c>
      <c r="ED274" t="s">
        <v>198</v>
      </c>
      <c r="EE274" t="s">
        <v>197</v>
      </c>
      <c r="EF274" t="s">
        <v>197</v>
      </c>
      <c r="EG274" t="s">
        <v>197</v>
      </c>
      <c r="EH274" t="s">
        <v>197</v>
      </c>
      <c r="EI274" t="s">
        <v>197</v>
      </c>
      <c r="EJ274" t="s">
        <v>197</v>
      </c>
      <c r="EK274" t="s">
        <v>197</v>
      </c>
      <c r="EL274" t="s">
        <v>197</v>
      </c>
      <c r="EM274" t="s">
        <v>197</v>
      </c>
      <c r="EN274" t="s">
        <v>197</v>
      </c>
      <c r="EO274" t="s">
        <v>197</v>
      </c>
      <c r="EP274" t="s">
        <v>197</v>
      </c>
      <c r="EQ274" t="s">
        <v>197</v>
      </c>
      <c r="ER274" t="s">
        <v>197</v>
      </c>
      <c r="ES274" s="30" t="e">
        <f t="shared" si="97"/>
        <v>#DIV/0!</v>
      </c>
      <c r="ET274" s="30" t="e">
        <f t="shared" si="111"/>
        <v>#DIV/0!</v>
      </c>
      <c r="EU274" s="30" t="e">
        <f t="shared" si="112"/>
        <v>#DIV/0!</v>
      </c>
      <c r="EV274" s="30" t="s">
        <v>181</v>
      </c>
      <c r="EW274" t="s">
        <v>197</v>
      </c>
      <c r="EX274" t="s">
        <v>197</v>
      </c>
      <c r="EY274" s="30" t="s">
        <v>197</v>
      </c>
      <c r="EZ274" s="30" t="s">
        <v>181</v>
      </c>
      <c r="FA274" s="30" t="s">
        <v>181</v>
      </c>
      <c r="FB274" s="44" t="s">
        <v>287</v>
      </c>
      <c r="FC274" s="30" t="s">
        <v>181</v>
      </c>
      <c r="FD274" t="s">
        <v>181</v>
      </c>
      <c r="FE274" t="s">
        <v>181</v>
      </c>
      <c r="FF274">
        <v>3</v>
      </c>
      <c r="FG274" t="s">
        <v>181</v>
      </c>
      <c r="FH274" t="s">
        <v>197</v>
      </c>
      <c r="FI274" t="s">
        <v>197</v>
      </c>
      <c r="FJ274" t="s">
        <v>181</v>
      </c>
      <c r="FK274" t="s">
        <v>181</v>
      </c>
      <c r="FL274" t="s">
        <v>181</v>
      </c>
      <c r="FM274" t="s">
        <v>181</v>
      </c>
      <c r="FN274" t="s">
        <v>181</v>
      </c>
      <c r="FO274" t="s">
        <v>181</v>
      </c>
      <c r="FP274" t="s">
        <v>181</v>
      </c>
      <c r="FQ274" t="s">
        <v>181</v>
      </c>
      <c r="FR274">
        <v>11</v>
      </c>
      <c r="FS274" t="s">
        <v>1222</v>
      </c>
      <c r="FT274" s="30" t="s">
        <v>181</v>
      </c>
      <c r="FU274">
        <f t="shared" si="113"/>
        <v>0</v>
      </c>
      <c r="FV274">
        <f t="shared" si="114"/>
        <v>0</v>
      </c>
    </row>
    <row r="275" spans="1:179" ht="15.5" x14ac:dyDescent="0.35">
      <c r="A275" s="48">
        <v>3099</v>
      </c>
      <c r="B275" t="s">
        <v>1223</v>
      </c>
      <c r="C275" t="s">
        <v>179</v>
      </c>
      <c r="D275" s="28">
        <v>49.111111111111114</v>
      </c>
      <c r="E275" s="28">
        <v>1</v>
      </c>
      <c r="F275">
        <v>56</v>
      </c>
      <c r="G275">
        <v>160</v>
      </c>
      <c r="H275" s="28">
        <f t="shared" si="101"/>
        <v>21.875</v>
      </c>
      <c r="I275" s="29">
        <f t="shared" si="102"/>
        <v>1.5751910029274148</v>
      </c>
      <c r="J275" s="30">
        <v>2.8</v>
      </c>
      <c r="K275">
        <v>145</v>
      </c>
      <c r="L275" t="s">
        <v>180</v>
      </c>
      <c r="M275" s="29">
        <v>1.26</v>
      </c>
      <c r="N275" s="30">
        <v>12.3</v>
      </c>
      <c r="O275" s="29">
        <v>2.1</v>
      </c>
      <c r="P275">
        <f t="shared" si="103"/>
        <v>1.26</v>
      </c>
      <c r="Q275">
        <f t="shared" si="103"/>
        <v>12.3</v>
      </c>
      <c r="R275">
        <f t="shared" si="103"/>
        <v>2.1</v>
      </c>
      <c r="S275" s="31">
        <f t="shared" si="94"/>
        <v>26</v>
      </c>
      <c r="T275" t="s">
        <v>181</v>
      </c>
      <c r="U275" t="s">
        <v>181</v>
      </c>
      <c r="V275" t="s">
        <v>182</v>
      </c>
      <c r="W275" t="s">
        <v>181</v>
      </c>
      <c r="X275" t="s">
        <v>181</v>
      </c>
      <c r="Y275" t="s">
        <v>183</v>
      </c>
      <c r="Z275" t="s">
        <v>181</v>
      </c>
      <c r="AA275" t="s">
        <v>181</v>
      </c>
      <c r="AB275" t="s">
        <v>181</v>
      </c>
      <c r="AC275">
        <v>0</v>
      </c>
      <c r="AD275" s="27">
        <v>43264</v>
      </c>
      <c r="AE275">
        <v>91</v>
      </c>
      <c r="AG275">
        <v>0</v>
      </c>
      <c r="AH275" s="27">
        <v>43264</v>
      </c>
      <c r="AI275" s="33">
        <v>91</v>
      </c>
      <c r="AK275" t="s">
        <v>344</v>
      </c>
      <c r="AL275" t="s">
        <v>181</v>
      </c>
      <c r="AM275" t="s">
        <v>181</v>
      </c>
      <c r="AN275" t="s">
        <v>184</v>
      </c>
      <c r="AO275" t="s">
        <v>184</v>
      </c>
      <c r="AP275" t="s">
        <v>181</v>
      </c>
      <c r="AQ275" t="s">
        <v>181</v>
      </c>
      <c r="AR275" t="s">
        <v>181</v>
      </c>
      <c r="AS275" t="s">
        <v>181</v>
      </c>
      <c r="AT275" t="s">
        <v>181</v>
      </c>
      <c r="AU275" t="s">
        <v>181</v>
      </c>
      <c r="AV275" t="s">
        <v>181</v>
      </c>
      <c r="AW275" s="27">
        <v>16284</v>
      </c>
      <c r="AX275" s="28">
        <v>73.62222222222222</v>
      </c>
      <c r="AY275" s="28" t="s">
        <v>185</v>
      </c>
      <c r="AZ275" s="28" t="s">
        <v>186</v>
      </c>
      <c r="BA275" s="28" t="s">
        <v>178</v>
      </c>
      <c r="BB275" s="28" t="s">
        <v>187</v>
      </c>
      <c r="BC275" s="28" t="s">
        <v>179</v>
      </c>
      <c r="BD275" s="28" t="s">
        <v>276</v>
      </c>
      <c r="BE275" s="28" t="s">
        <v>202</v>
      </c>
      <c r="BF275" t="s">
        <v>190</v>
      </c>
      <c r="BG275" s="28" t="s">
        <v>181</v>
      </c>
      <c r="BH275" s="28" t="s">
        <v>180</v>
      </c>
      <c r="BI275">
        <v>44</v>
      </c>
      <c r="BJ275">
        <v>155</v>
      </c>
      <c r="BK275" s="28">
        <f t="shared" si="104"/>
        <v>18.314255983350677</v>
      </c>
      <c r="BL275" s="29">
        <f t="shared" si="105"/>
        <v>1.3893900754440296</v>
      </c>
      <c r="BM275">
        <v>154</v>
      </c>
      <c r="BN275" s="29">
        <v>1.26</v>
      </c>
      <c r="BO275">
        <v>2</v>
      </c>
      <c r="BP275" t="s">
        <v>181</v>
      </c>
      <c r="BQ275">
        <v>0</v>
      </c>
      <c r="BR275" t="s">
        <v>184</v>
      </c>
      <c r="BS275" t="s">
        <v>191</v>
      </c>
      <c r="BT275">
        <v>0</v>
      </c>
      <c r="BU275">
        <v>5</v>
      </c>
      <c r="BV275" t="s">
        <v>192</v>
      </c>
      <c r="BW275">
        <v>5</v>
      </c>
      <c r="BX275">
        <v>0</v>
      </c>
      <c r="BY275" t="s">
        <v>1224</v>
      </c>
      <c r="BZ275" t="s">
        <v>1187</v>
      </c>
      <c r="CA275" t="s">
        <v>1217</v>
      </c>
      <c r="CB275">
        <v>1</v>
      </c>
      <c r="CC275">
        <v>140</v>
      </c>
      <c r="CD275">
        <f t="shared" si="106"/>
        <v>1914</v>
      </c>
      <c r="CE275">
        <f>SUM((IF(D275&lt;40.1,0,(IF(D275&gt;60,3,1)))),(IF(S275&lt;15.1,0,IF(15&lt;S275&lt;25.1,6,IF(25&lt;S275&lt;35.1,11,16)))),(IF(E275=1,0,5)),(IF(CQ275&lt;601,0,1)),(IF(AX275&lt;40.1,0,(IF(AX275&gt;60,2,1)))))</f>
        <v>19</v>
      </c>
      <c r="CF275">
        <f>(IF(AX275&gt;70,3,0))+(IF(10&lt;AX275&lt;20,-2,0))+(IF(BD275="Cerebrovascular",2,0))+(IF(BN275&gt;1.5,2,0))+(IF(CQ275&lt;360,-3,0))+(IF(D275&gt;70,4,0))+(IF(H275&gt;35,2,0))+(IF(E275=2,9,0))+(IF(E275=3,14,0))+(IF(T275="yes",2,0))+(IF(J275&lt;2,2,0))+(IF(U275="yes",3,0))+(IF(V275="hospital",3,0))+(IF(V275="ICU",6,0))+(IF(S275&gt;29,4,0))+(IF(W275="yes",9,0))+(IF(X275="yes",2,0))+(IF(AA275="yes",5,0))+(IF(AB275="yes",6,0))+(IF(Z275="yes",3,0))</f>
        <v>3</v>
      </c>
      <c r="CG275" s="29">
        <f>EXP((IF(39&lt;AX275&lt;50,0.154,0))+(IF(49&lt;AX275&lt;60,0.274,0))+(IF(59&lt;AX275&lt;70,0.424,0))+(IF(AX275&gt;69,0.501,0))+(IF(BD275="anoxia",0.079,0))+(IF(BD275="Cerebrovascular",0.145,0))+(IF(BD275="other",0.184,0))+(IF(BB275="African",0.176,0))+(IF(BB275="Other",0.126,0))+(IF(AY275="DCD",0.411,0))+(IF(AZ275="other",0.422,0))+(0.066*((170-BJ275)/10)+(IF(BE275="regional",0.105,0.244))+(0.01*(CQ275/60))))</f>
        <v>2.7151123488817639</v>
      </c>
      <c r="CH275">
        <v>44</v>
      </c>
      <c r="CI275">
        <v>20</v>
      </c>
      <c r="CJ275" t="s">
        <v>197</v>
      </c>
      <c r="CK275" t="s">
        <v>197</v>
      </c>
      <c r="CL275" t="s">
        <v>197</v>
      </c>
      <c r="CM275" t="s">
        <v>197</v>
      </c>
      <c r="CN275">
        <v>22</v>
      </c>
      <c r="CO275" t="s">
        <v>196</v>
      </c>
      <c r="CP275">
        <v>27</v>
      </c>
      <c r="CQ275" s="28">
        <v>455</v>
      </c>
      <c r="CR275">
        <f t="shared" si="107"/>
        <v>22</v>
      </c>
      <c r="CS275">
        <f t="shared" si="98"/>
        <v>66</v>
      </c>
      <c r="CT275">
        <f t="shared" si="99"/>
        <v>477</v>
      </c>
      <c r="CU275">
        <v>2250</v>
      </c>
      <c r="CV275">
        <v>3000</v>
      </c>
      <c r="CW275">
        <v>6000</v>
      </c>
      <c r="CX275">
        <v>200</v>
      </c>
      <c r="CY275">
        <v>340</v>
      </c>
      <c r="CZ275">
        <v>3.3</v>
      </c>
      <c r="DA275">
        <v>34</v>
      </c>
      <c r="DB275">
        <v>70</v>
      </c>
      <c r="DC275">
        <v>57</v>
      </c>
      <c r="DD275" s="28">
        <f t="shared" si="108"/>
        <v>18.571428571428569</v>
      </c>
      <c r="DF275" t="str">
        <f t="shared" si="109"/>
        <v>no</v>
      </c>
      <c r="DG275" t="s">
        <v>1225</v>
      </c>
      <c r="DH275" t="s">
        <v>197</v>
      </c>
      <c r="DI275" t="s">
        <v>197</v>
      </c>
      <c r="DJ275" t="s">
        <v>197</v>
      </c>
      <c r="DK275" t="s">
        <v>197</v>
      </c>
      <c r="DL275" t="s">
        <v>197</v>
      </c>
      <c r="DM275" t="s">
        <v>197</v>
      </c>
      <c r="DN275" t="s">
        <v>197</v>
      </c>
      <c r="DO275">
        <v>1000</v>
      </c>
      <c r="DP275" s="29">
        <f>((DO275/1000)*100)/F275</f>
        <v>1.7857142857142858</v>
      </c>
      <c r="DQ275">
        <v>941</v>
      </c>
      <c r="DR275">
        <v>1099</v>
      </c>
      <c r="DS275">
        <v>2.8</v>
      </c>
      <c r="DT275">
        <v>1</v>
      </c>
      <c r="DU275">
        <v>1.63</v>
      </c>
      <c r="DV275">
        <v>1.99</v>
      </c>
      <c r="DW275" t="str">
        <f t="shared" si="110"/>
        <v>no</v>
      </c>
      <c r="DX275" t="str">
        <f>IF(OR(DQ275&gt;1999,DR275&gt;1999),IF(OR(DQ275&gt;2999,DR275&gt;2999),IF(OR(DS275&gt;9.9,DT275&gt;1.6),"severe","moderate"),"mild"),"no")</f>
        <v>no</v>
      </c>
      <c r="DY275" t="str">
        <f>IF(OR(DV275&gt;M275*2.9, DV275 &gt; 3.9, FD275="yes"), "3", IF(DV275&gt;M275*1.9, "2", IF(OR(DV275&gt;M275*1.4, DV275&gt;(M275+0.2)), "1", "no")))</f>
        <v>1</v>
      </c>
      <c r="DZ275" t="s">
        <v>181</v>
      </c>
      <c r="EA275" t="s">
        <v>197</v>
      </c>
      <c r="EB275" t="s">
        <v>184</v>
      </c>
      <c r="EC275">
        <v>1000</v>
      </c>
      <c r="ED275" t="s">
        <v>198</v>
      </c>
      <c r="EE275" t="s">
        <v>197</v>
      </c>
      <c r="EF275" t="s">
        <v>197</v>
      </c>
      <c r="EG275" t="s">
        <v>197</v>
      </c>
      <c r="EH275" t="s">
        <v>197</v>
      </c>
      <c r="EI275" t="s">
        <v>197</v>
      </c>
      <c r="EJ275" t="s">
        <v>197</v>
      </c>
      <c r="EK275" t="s">
        <v>197</v>
      </c>
      <c r="EL275" t="s">
        <v>197</v>
      </c>
      <c r="EM275" t="s">
        <v>197</v>
      </c>
      <c r="EN275" t="s">
        <v>197</v>
      </c>
      <c r="EO275" t="s">
        <v>197</v>
      </c>
      <c r="EP275" t="s">
        <v>197</v>
      </c>
      <c r="EQ275" t="s">
        <v>197</v>
      </c>
      <c r="ER275" t="s">
        <v>197</v>
      </c>
      <c r="ES275" s="30" t="e">
        <f t="shared" si="97"/>
        <v>#DIV/0!</v>
      </c>
      <c r="ET275" s="30" t="e">
        <f t="shared" si="111"/>
        <v>#DIV/0!</v>
      </c>
      <c r="EU275" s="30" t="e">
        <f t="shared" si="112"/>
        <v>#DIV/0!</v>
      </c>
      <c r="EV275" s="30" t="s">
        <v>181</v>
      </c>
      <c r="EW275" t="s">
        <v>197</v>
      </c>
      <c r="EX275" t="s">
        <v>197</v>
      </c>
      <c r="EY275" s="30" t="s">
        <v>197</v>
      </c>
      <c r="EZ275" s="30" t="s">
        <v>181</v>
      </c>
      <c r="FA275" s="30" t="s">
        <v>181</v>
      </c>
      <c r="FB275" s="34">
        <v>2</v>
      </c>
      <c r="FC275" s="30" t="s">
        <v>181</v>
      </c>
      <c r="FD275" t="s">
        <v>181</v>
      </c>
      <c r="FE275" t="s">
        <v>1226</v>
      </c>
      <c r="FF275">
        <v>5</v>
      </c>
      <c r="FG275" t="s">
        <v>181</v>
      </c>
      <c r="FH275" t="s">
        <v>197</v>
      </c>
      <c r="FI275" t="s">
        <v>197</v>
      </c>
      <c r="FJ275" t="s">
        <v>181</v>
      </c>
      <c r="FK275" t="s">
        <v>181</v>
      </c>
      <c r="FL275" t="s">
        <v>181</v>
      </c>
      <c r="FM275" t="s">
        <v>181</v>
      </c>
      <c r="FN275" t="s">
        <v>181</v>
      </c>
      <c r="FO275" t="s">
        <v>181</v>
      </c>
      <c r="FP275" t="s">
        <v>181</v>
      </c>
      <c r="FQ275" t="s">
        <v>181</v>
      </c>
      <c r="FR275">
        <v>13</v>
      </c>
      <c r="FS275" t="s">
        <v>199</v>
      </c>
      <c r="FT275" s="30" t="s">
        <v>181</v>
      </c>
      <c r="FU275">
        <f t="shared" si="113"/>
        <v>0</v>
      </c>
      <c r="FV275">
        <f t="shared" si="114"/>
        <v>0</v>
      </c>
    </row>
    <row r="276" spans="1:179" ht="15.5" x14ac:dyDescent="0.35">
      <c r="A276" s="48">
        <v>3100</v>
      </c>
      <c r="B276" t="s">
        <v>200</v>
      </c>
      <c r="C276" t="s">
        <v>201</v>
      </c>
      <c r="D276" s="28">
        <v>39.180555555555557</v>
      </c>
      <c r="E276" s="28">
        <v>1</v>
      </c>
      <c r="F276">
        <v>59</v>
      </c>
      <c r="G276">
        <v>155</v>
      </c>
      <c r="H276" s="28">
        <f t="shared" si="101"/>
        <v>24.557752341311133</v>
      </c>
      <c r="I276" s="29">
        <f t="shared" si="102"/>
        <v>1.5738701904096903</v>
      </c>
      <c r="J276" s="30">
        <v>2.9</v>
      </c>
      <c r="K276">
        <v>124</v>
      </c>
      <c r="L276" t="s">
        <v>190</v>
      </c>
      <c r="M276" s="29">
        <v>1.35</v>
      </c>
      <c r="N276" s="30">
        <v>31.9</v>
      </c>
      <c r="O276" s="29">
        <v>1.94</v>
      </c>
      <c r="P276">
        <f t="shared" si="103"/>
        <v>1.35</v>
      </c>
      <c r="Q276">
        <f t="shared" si="103"/>
        <v>31.9</v>
      </c>
      <c r="R276">
        <f t="shared" si="103"/>
        <v>1.94</v>
      </c>
      <c r="S276" s="31">
        <f t="shared" si="94"/>
        <v>30</v>
      </c>
      <c r="T276" t="s">
        <v>181</v>
      </c>
      <c r="U276" t="s">
        <v>181</v>
      </c>
      <c r="V276" t="s">
        <v>206</v>
      </c>
      <c r="W276" t="s">
        <v>181</v>
      </c>
      <c r="X276" t="s">
        <v>181</v>
      </c>
      <c r="Y276" t="s">
        <v>183</v>
      </c>
      <c r="Z276" t="s">
        <v>184</v>
      </c>
      <c r="AA276" t="s">
        <v>181</v>
      </c>
      <c r="AB276" t="s">
        <v>181</v>
      </c>
      <c r="AC276">
        <v>0</v>
      </c>
      <c r="AD276" s="27">
        <v>43270</v>
      </c>
      <c r="AE276">
        <v>90</v>
      </c>
      <c r="AG276">
        <v>0</v>
      </c>
      <c r="AH276" s="27">
        <v>43270</v>
      </c>
      <c r="AI276" s="33">
        <v>90</v>
      </c>
      <c r="AK276" t="s">
        <v>1227</v>
      </c>
      <c r="AL276" t="s">
        <v>181</v>
      </c>
      <c r="AM276" t="s">
        <v>184</v>
      </c>
      <c r="AN276" t="s">
        <v>181</v>
      </c>
      <c r="AO276" t="s">
        <v>181</v>
      </c>
      <c r="AP276" t="s">
        <v>181</v>
      </c>
      <c r="AQ276" t="s">
        <v>181</v>
      </c>
      <c r="AR276" t="s">
        <v>181</v>
      </c>
      <c r="AS276" t="s">
        <v>181</v>
      </c>
      <c r="AT276" t="s">
        <v>181</v>
      </c>
      <c r="AU276" t="s">
        <v>181</v>
      </c>
      <c r="AV276" t="s">
        <v>181</v>
      </c>
      <c r="AW276" s="27">
        <v>15439</v>
      </c>
      <c r="AX276" s="28">
        <v>75.952777777777783</v>
      </c>
      <c r="AY276" s="28" t="s">
        <v>185</v>
      </c>
      <c r="AZ276" s="28" t="s">
        <v>186</v>
      </c>
      <c r="BA276" s="28" t="s">
        <v>200</v>
      </c>
      <c r="BB276" s="28" t="s">
        <v>1228</v>
      </c>
      <c r="BC276" s="28" t="s">
        <v>201</v>
      </c>
      <c r="BD276" s="28" t="s">
        <v>188</v>
      </c>
      <c r="BE276" s="28" t="s">
        <v>202</v>
      </c>
      <c r="BF276" t="s">
        <v>190</v>
      </c>
      <c r="BG276" s="28" t="s">
        <v>181</v>
      </c>
      <c r="BH276" s="28" t="s">
        <v>190</v>
      </c>
      <c r="BI276">
        <v>60</v>
      </c>
      <c r="BJ276">
        <v>173</v>
      </c>
      <c r="BK276" s="28">
        <f t="shared" si="104"/>
        <v>20.047445621303751</v>
      </c>
      <c r="BL276" s="29">
        <f t="shared" si="105"/>
        <v>1.7165799273489024</v>
      </c>
      <c r="BM276">
        <v>154</v>
      </c>
      <c r="BN276" s="29">
        <v>0.56000000000000005</v>
      </c>
      <c r="BO276">
        <v>1</v>
      </c>
      <c r="BP276" t="s">
        <v>181</v>
      </c>
      <c r="BQ276">
        <v>0</v>
      </c>
      <c r="BR276" t="s">
        <v>184</v>
      </c>
      <c r="BS276" t="s">
        <v>191</v>
      </c>
      <c r="BT276">
        <v>1</v>
      </c>
      <c r="BU276">
        <v>1</v>
      </c>
      <c r="BV276" t="s">
        <v>192</v>
      </c>
      <c r="BW276">
        <v>5</v>
      </c>
      <c r="BX276">
        <v>0</v>
      </c>
      <c r="BY276" t="s">
        <v>1229</v>
      </c>
      <c r="BZ276" t="s">
        <v>197</v>
      </c>
      <c r="CA276" t="s">
        <v>1194</v>
      </c>
      <c r="CB276">
        <v>0</v>
      </c>
      <c r="CC276">
        <v>0</v>
      </c>
      <c r="CD276">
        <f t="shared" si="106"/>
        <v>2279</v>
      </c>
      <c r="CE276">
        <f>SUM((IF(D276&lt;40.1,0,(IF(D276&gt;60,3,1)))),(IF(S276&lt;15.1,0,IF(15&lt;S276&lt;25.1,6,IF(25&lt;S276&lt;35.1,11,16)))),(IF(E276=1,0,5)),(IF(CQ276&lt;601,0,1)),(IF(AX276&lt;40.1,0,(IF(AX276&gt;60,2,1)))))</f>
        <v>18</v>
      </c>
      <c r="CF276">
        <f>(IF(AX276&gt;70,3,0))+(IF(10&lt;AX276&lt;20,-2,0))+(IF(BD276="Cerebrovascular",2,0))+(IF(BN276&gt;1.5,2,0))+(IF(CQ276&lt;360,-3,0))+(IF(D276&gt;70,4,0))+(IF(H276&gt;35,2,0))+(IF(E276=2,9,0))+(IF(E276=3,14,0))+(IF(T276="yes",2,0))+(IF(J276&lt;2,2,0))+(IF(U276="yes",3,0))+(IF(V276="hospital",3,0))+(IF(V276="ICU",6,0))+(IF(S276&gt;29,4,0))+(IF(W276="yes",9,0))+(IF(X276="yes",2,0))+(IF(AA276="yes",5,0))+(IF(AB276="yes",6,0))+(IF(Z276="yes",3,0))</f>
        <v>15</v>
      </c>
      <c r="CG276" s="29">
        <f>EXP((IF(39&lt;AX276&lt;50,0.154,0))+(IF(49&lt;AX276&lt;60,0.274,0))+(IF(59&lt;AX276&lt;70,0.424,0))+(IF(AX276&gt;69,0.501,0))+(IF(BD276="anoxia",0.079,0))+(IF(BD276="Cerebrovascular",0.145,0))+(IF(BD276="other",0.184,0))+(IF(BB276="African",0.176,0))+(IF(BB276="Other",0.126,0))+(IF(AY276="DCD",0.411,0))+(IF(AZ276="other",0.422,0))+(0.066*((170-BJ276)/10)+(IF(BE276="regional",0.105,0.244))+(0.01*(CQ276/60))))</f>
        <v>2.5840725616672566</v>
      </c>
      <c r="CH276">
        <v>50</v>
      </c>
      <c r="CI276" t="s">
        <v>197</v>
      </c>
      <c r="CJ276" t="s">
        <v>197</v>
      </c>
      <c r="CK276" t="s">
        <v>197</v>
      </c>
      <c r="CL276" t="s">
        <v>197</v>
      </c>
      <c r="CM276" t="s">
        <v>197</v>
      </c>
      <c r="CN276">
        <v>25</v>
      </c>
      <c r="CO276" t="s">
        <v>196</v>
      </c>
      <c r="CP276">
        <v>57</v>
      </c>
      <c r="CQ276" s="28">
        <v>475</v>
      </c>
      <c r="CR276">
        <f t="shared" si="107"/>
        <v>25</v>
      </c>
      <c r="CS276">
        <f t="shared" si="98"/>
        <v>75</v>
      </c>
      <c r="CT276">
        <f t="shared" si="99"/>
        <v>500</v>
      </c>
      <c r="CU276">
        <v>4250</v>
      </c>
      <c r="CV276">
        <v>3500</v>
      </c>
      <c r="CW276">
        <v>10500</v>
      </c>
      <c r="CX276">
        <v>1100</v>
      </c>
      <c r="CY276">
        <v>434</v>
      </c>
      <c r="CZ276">
        <v>2.7</v>
      </c>
      <c r="DA276">
        <v>14</v>
      </c>
      <c r="DB276">
        <v>56</v>
      </c>
      <c r="DC276">
        <v>53</v>
      </c>
      <c r="DD276" s="28">
        <f t="shared" si="108"/>
        <v>5.3571428571428612</v>
      </c>
      <c r="DF276" t="str">
        <f t="shared" si="109"/>
        <v>no</v>
      </c>
      <c r="DG276" t="s">
        <v>1230</v>
      </c>
      <c r="DH276" t="s">
        <v>197</v>
      </c>
      <c r="DI276" t="s">
        <v>197</v>
      </c>
      <c r="DJ276" t="s">
        <v>197</v>
      </c>
      <c r="DK276" t="s">
        <v>197</v>
      </c>
      <c r="DL276" t="s">
        <v>197</v>
      </c>
      <c r="DM276" t="s">
        <v>197</v>
      </c>
      <c r="DN276" t="s">
        <v>197</v>
      </c>
      <c r="DO276">
        <v>1000</v>
      </c>
      <c r="DP276" s="29">
        <f>((DO276/1000)*100)/F276</f>
        <v>1.6949152542372881</v>
      </c>
      <c r="DQ276">
        <v>1075</v>
      </c>
      <c r="DR276">
        <v>738</v>
      </c>
      <c r="DS276">
        <v>12.4</v>
      </c>
      <c r="DT276">
        <v>1.21</v>
      </c>
      <c r="DU276">
        <v>1.64</v>
      </c>
      <c r="DV276">
        <v>1.64</v>
      </c>
      <c r="DW276" t="str">
        <f t="shared" si="110"/>
        <v>yes</v>
      </c>
      <c r="DX276" s="26" t="s">
        <v>192</v>
      </c>
      <c r="DY276" t="str">
        <f>IF(OR(DV276&gt;M276*2.9, DV276 &gt; 3.9, FD276="yes"), "3", IF(DV276&gt;M276*1.9, "2", IF(OR(DV276&gt;M276*1.4, DV276&gt;(M276+0.2)), "1", "no")))</f>
        <v>1</v>
      </c>
      <c r="DZ276" t="s">
        <v>184</v>
      </c>
      <c r="EA276" t="s">
        <v>263</v>
      </c>
      <c r="EB276" t="s">
        <v>184</v>
      </c>
      <c r="EC276">
        <v>500</v>
      </c>
      <c r="ED276" t="s">
        <v>198</v>
      </c>
      <c r="EE276" t="s">
        <v>197</v>
      </c>
      <c r="EF276" t="s">
        <v>197</v>
      </c>
      <c r="EG276" t="s">
        <v>197</v>
      </c>
      <c r="EH276" t="s">
        <v>197</v>
      </c>
      <c r="EI276" t="s">
        <v>197</v>
      </c>
      <c r="EJ276" t="s">
        <v>197</v>
      </c>
      <c r="EK276" t="s">
        <v>197</v>
      </c>
      <c r="EL276" t="s">
        <v>197</v>
      </c>
      <c r="EM276" t="s">
        <v>197</v>
      </c>
      <c r="EN276" t="s">
        <v>197</v>
      </c>
      <c r="EO276" t="s">
        <v>197</v>
      </c>
      <c r="EP276" t="s">
        <v>197</v>
      </c>
      <c r="EQ276" t="s">
        <v>197</v>
      </c>
      <c r="ER276" t="s">
        <v>197</v>
      </c>
      <c r="ES276" s="30" t="e">
        <f t="shared" si="97"/>
        <v>#DIV/0!</v>
      </c>
      <c r="ET276" s="30" t="e">
        <f t="shared" si="111"/>
        <v>#DIV/0!</v>
      </c>
      <c r="EU276" s="30" t="e">
        <f t="shared" si="112"/>
        <v>#DIV/0!</v>
      </c>
      <c r="EV276" s="30" t="s">
        <v>181</v>
      </c>
      <c r="EW276" t="s">
        <v>197</v>
      </c>
      <c r="EX276" t="s">
        <v>197</v>
      </c>
      <c r="EY276" s="30" t="s">
        <v>197</v>
      </c>
      <c r="EZ276" s="30" t="s">
        <v>181</v>
      </c>
      <c r="FA276" s="30" t="s">
        <v>181</v>
      </c>
      <c r="FB276" s="34">
        <v>2</v>
      </c>
      <c r="FC276" s="30" t="s">
        <v>181</v>
      </c>
      <c r="FD276" s="30" t="s">
        <v>181</v>
      </c>
      <c r="FE276" t="s">
        <v>181</v>
      </c>
      <c r="FF276">
        <v>2</v>
      </c>
      <c r="FG276" t="s">
        <v>181</v>
      </c>
      <c r="FH276" t="s">
        <v>197</v>
      </c>
      <c r="FI276" t="s">
        <v>197</v>
      </c>
      <c r="FJ276" t="s">
        <v>181</v>
      </c>
      <c r="FK276" t="s">
        <v>181</v>
      </c>
      <c r="FL276" t="s">
        <v>181</v>
      </c>
      <c r="FM276" t="s">
        <v>181</v>
      </c>
      <c r="FN276" t="s">
        <v>181</v>
      </c>
      <c r="FO276" t="s">
        <v>181</v>
      </c>
      <c r="FP276" t="s">
        <v>181</v>
      </c>
      <c r="FQ276" t="s">
        <v>181</v>
      </c>
      <c r="FR276">
        <v>10</v>
      </c>
      <c r="FS276" t="s">
        <v>232</v>
      </c>
      <c r="FT276" s="30" t="s">
        <v>181</v>
      </c>
      <c r="FU276">
        <f t="shared" si="113"/>
        <v>0</v>
      </c>
      <c r="FV276">
        <f t="shared" si="114"/>
        <v>0</v>
      </c>
    </row>
    <row r="277" spans="1:179" ht="15.5" x14ac:dyDescent="0.35">
      <c r="A277" s="48">
        <v>3101</v>
      </c>
      <c r="B277" t="s">
        <v>200</v>
      </c>
      <c r="C277" t="s">
        <v>179</v>
      </c>
      <c r="D277" s="28">
        <v>61.088888888888889</v>
      </c>
      <c r="E277" s="28">
        <v>1</v>
      </c>
      <c r="F277">
        <v>81</v>
      </c>
      <c r="G277">
        <v>172</v>
      </c>
      <c r="H277" s="28">
        <f t="shared" si="101"/>
        <v>27.379664683612763</v>
      </c>
      <c r="I277" s="29">
        <f t="shared" si="102"/>
        <v>1.9419166289606655</v>
      </c>
      <c r="J277" s="38">
        <v>3.1</v>
      </c>
      <c r="K277" s="26">
        <v>135</v>
      </c>
      <c r="L277" t="s">
        <v>180</v>
      </c>
      <c r="M277" s="29">
        <v>0.8</v>
      </c>
      <c r="N277" s="30">
        <v>2.7</v>
      </c>
      <c r="O277" s="29">
        <v>1.39</v>
      </c>
      <c r="P277">
        <f t="shared" si="103"/>
        <v>1</v>
      </c>
      <c r="Q277">
        <f t="shared" si="103"/>
        <v>2.7</v>
      </c>
      <c r="R277">
        <f t="shared" si="103"/>
        <v>1.39</v>
      </c>
      <c r="S277" s="31">
        <f t="shared" si="94"/>
        <v>14</v>
      </c>
      <c r="T277" t="s">
        <v>181</v>
      </c>
      <c r="U277" t="s">
        <v>181</v>
      </c>
      <c r="V277" t="s">
        <v>182</v>
      </c>
      <c r="W277" t="s">
        <v>181</v>
      </c>
      <c r="X277" t="s">
        <v>184</v>
      </c>
      <c r="Y277" t="s">
        <v>183</v>
      </c>
      <c r="Z277" t="s">
        <v>181</v>
      </c>
      <c r="AA277" t="s">
        <v>181</v>
      </c>
      <c r="AB277" t="s">
        <v>181</v>
      </c>
      <c r="AC277">
        <v>0</v>
      </c>
      <c r="AD277" s="27">
        <v>43243</v>
      </c>
      <c r="AE277">
        <v>62</v>
      </c>
      <c r="AG277">
        <v>0</v>
      </c>
      <c r="AH277" s="27">
        <v>43243</v>
      </c>
      <c r="AI277" s="33">
        <v>62</v>
      </c>
      <c r="AK277" t="s">
        <v>253</v>
      </c>
      <c r="AL277" t="s">
        <v>184</v>
      </c>
      <c r="AM277" t="s">
        <v>181</v>
      </c>
      <c r="AN277" t="s">
        <v>181</v>
      </c>
      <c r="AO277" t="s">
        <v>181</v>
      </c>
      <c r="AP277" t="s">
        <v>184</v>
      </c>
      <c r="AQ277" t="s">
        <v>181</v>
      </c>
      <c r="AR277" t="s">
        <v>181</v>
      </c>
      <c r="AS277" t="s">
        <v>181</v>
      </c>
      <c r="AT277" t="s">
        <v>181</v>
      </c>
      <c r="AU277" t="s">
        <v>181</v>
      </c>
      <c r="AV277" t="s">
        <v>181</v>
      </c>
      <c r="AW277" s="27">
        <v>16857</v>
      </c>
      <c r="AX277" s="28">
        <v>72.077777777777783</v>
      </c>
      <c r="AY277" s="28" t="s">
        <v>185</v>
      </c>
      <c r="AZ277" s="28" t="s">
        <v>186</v>
      </c>
      <c r="BA277" s="28" t="s">
        <v>178</v>
      </c>
      <c r="BB277" s="28" t="s">
        <v>187</v>
      </c>
      <c r="BC277" s="28" t="s">
        <v>179</v>
      </c>
      <c r="BD277" s="28" t="s">
        <v>188</v>
      </c>
      <c r="BE277" s="28" t="s">
        <v>189</v>
      </c>
      <c r="BF277" t="s">
        <v>190</v>
      </c>
      <c r="BG277" s="28" t="s">
        <v>181</v>
      </c>
      <c r="BH277" s="28" t="s">
        <v>180</v>
      </c>
      <c r="BI277">
        <v>78</v>
      </c>
      <c r="BJ277">
        <v>155</v>
      </c>
      <c r="BK277" s="28">
        <f t="shared" si="104"/>
        <v>32.46618106139438</v>
      </c>
      <c r="BL277" s="29">
        <f t="shared" si="105"/>
        <v>1.7721358484005478</v>
      </c>
      <c r="BM277">
        <v>156</v>
      </c>
      <c r="BN277" s="29">
        <v>0.63</v>
      </c>
      <c r="BO277">
        <v>10</v>
      </c>
      <c r="BP277" t="s">
        <v>181</v>
      </c>
      <c r="BQ277">
        <v>0</v>
      </c>
      <c r="BR277" t="s">
        <v>184</v>
      </c>
      <c r="BS277" t="s">
        <v>1231</v>
      </c>
      <c r="BT277">
        <v>30</v>
      </c>
      <c r="BU277">
        <v>10</v>
      </c>
      <c r="BV277" t="s">
        <v>203</v>
      </c>
      <c r="BW277">
        <v>11</v>
      </c>
      <c r="BX277">
        <v>0</v>
      </c>
      <c r="BY277" t="s">
        <v>1232</v>
      </c>
      <c r="BZ277" t="s">
        <v>199</v>
      </c>
      <c r="CA277" t="s">
        <v>1194</v>
      </c>
      <c r="CB277">
        <v>0</v>
      </c>
      <c r="CC277">
        <v>0</v>
      </c>
      <c r="CD277">
        <f t="shared" si="106"/>
        <v>1009</v>
      </c>
      <c r="CE277">
        <f>SUM((IF(D277&lt;40.1,0,(IF(D277&gt;60,3,1)))),(IF(S277&lt;15.1,0,IF(15&lt;S277&lt;25.1,6,IF(25&lt;S277&lt;35.1,11,16)))),(IF(E277=1,0,5)),(IF(CQ277&lt;601,0,1)),(IF(AX277&lt;40.1,0,(IF(AX277&gt;60,2,1)))))</f>
        <v>5</v>
      </c>
      <c r="CF277">
        <f>(IF(AX277&gt;70,3,0))+(IF(10&lt;AX277&lt;20,-2,0))+(IF(BD277="Cerebrovascular",2,0))+(IF(BN277&gt;1.5,2,0))+(IF(CQ277&lt;360,-3,0))+(IF(D277&gt;70,4,0))+(IF(H277&gt;35,2,0))+(IF(E277=2,9,0))+(IF(E277=3,14,0))+(IF(T277="yes",2,0))+(IF(J277&lt;2,2,0))+(IF(U277="yes",3,0))+(IF(V277="hospital",3,0))+(IF(V277="ICU",6,0))+(IF(S277&gt;29,4,0))+(IF(W277="yes",9,0))+(IF(X277="yes",2,0))+(IF(AA277="yes",5,0))+(IF(AB277="yes",6,0))+(IF(Z277="yes",3,0))</f>
        <v>7</v>
      </c>
      <c r="CG277" s="29">
        <f>EXP((IF(39&lt;AX277&lt;50,0.154,0))+(IF(49&lt;AX277&lt;60,0.274,0))+(IF(59&lt;AX277&lt;70,0.424,0))+(IF(AX277&gt;69,0.501,0))+(IF(BD277="anoxia",0.079,0))+(IF(BD277="Cerebrovascular",0.145,0))+(IF(BD277="other",0.184,0))+(IF(BB277="African",0.176,0))+(IF(BB277="Other",0.126,0))+(IF(AY277="DCD",0.411,0))+(IF(AZ277="other",0.422,0))+(0.066*((170-BJ277)/10)+(IF(BE277="regional",0.105,0.244))+(0.01*(CQ277/60))))</f>
        <v>2.5218682603581479</v>
      </c>
      <c r="CH277">
        <v>40</v>
      </c>
      <c r="CI277">
        <v>10</v>
      </c>
      <c r="CJ277" t="s">
        <v>197</v>
      </c>
      <c r="CK277" t="s">
        <v>197</v>
      </c>
      <c r="CL277" t="s">
        <v>197</v>
      </c>
      <c r="CM277" t="s">
        <v>197</v>
      </c>
      <c r="CN277">
        <v>28</v>
      </c>
      <c r="CO277" t="s">
        <v>196</v>
      </c>
      <c r="CP277">
        <v>33</v>
      </c>
      <c r="CQ277" s="28">
        <v>450</v>
      </c>
      <c r="CR277">
        <f t="shared" si="107"/>
        <v>28</v>
      </c>
      <c r="CS277">
        <f t="shared" si="98"/>
        <v>68</v>
      </c>
      <c r="CT277">
        <f t="shared" si="99"/>
        <v>478</v>
      </c>
      <c r="CU277">
        <v>2500</v>
      </c>
      <c r="CV277">
        <v>3000</v>
      </c>
      <c r="CW277">
        <v>6000</v>
      </c>
      <c r="CX277">
        <v>300</v>
      </c>
      <c r="CY277">
        <v>358</v>
      </c>
      <c r="CZ277">
        <v>2</v>
      </c>
      <c r="DA277">
        <v>11</v>
      </c>
      <c r="DB277">
        <v>64</v>
      </c>
      <c r="DC277">
        <v>59</v>
      </c>
      <c r="DD277" s="28">
        <f t="shared" si="108"/>
        <v>7.8125</v>
      </c>
      <c r="DF277" t="str">
        <f t="shared" si="109"/>
        <v>no</v>
      </c>
      <c r="DG277" t="s">
        <v>1233</v>
      </c>
      <c r="DH277" t="s">
        <v>197</v>
      </c>
      <c r="DI277" t="s">
        <v>197</v>
      </c>
      <c r="DJ277" t="s">
        <v>197</v>
      </c>
      <c r="DK277" t="s">
        <v>197</v>
      </c>
      <c r="DL277" t="s">
        <v>197</v>
      </c>
      <c r="DM277" t="s">
        <v>197</v>
      </c>
      <c r="DN277" t="s">
        <v>197</v>
      </c>
      <c r="DO277">
        <v>1330</v>
      </c>
      <c r="DP277" s="29">
        <f>((DO277/1000)*100)/F277</f>
        <v>1.6419753086419753</v>
      </c>
      <c r="DQ277">
        <v>2091</v>
      </c>
      <c r="DR277">
        <v>858</v>
      </c>
      <c r="DS277">
        <v>9</v>
      </c>
      <c r="DT277">
        <v>1.58</v>
      </c>
      <c r="DU277">
        <v>1.37</v>
      </c>
      <c r="DV277">
        <v>1.62</v>
      </c>
      <c r="DW277" t="str">
        <f t="shared" si="110"/>
        <v>yes</v>
      </c>
      <c r="DX277" t="str">
        <f t="shared" ref="DX277:DX289" si="116">IF(OR(DQ277&gt;1999,DR277&gt;1999),IF(OR(DQ277&gt;2999,DR277&gt;2999),IF(OR(DS277&gt;9.9,DT277&gt;1.6),"severe","moderate"),"mild"),"no")</f>
        <v>mild</v>
      </c>
      <c r="DY277" t="str">
        <f>IF(OR(DV277&gt;M277*2.9, DV277 &gt; 3.9, FD277="yes"), "3", IF(DV277&gt;M277*1.9, "2", IF(OR(DV277&gt;M277*1.4, DV277&gt;(M277+0.2)), "1", "no")))</f>
        <v>2</v>
      </c>
      <c r="DZ277" t="s">
        <v>181</v>
      </c>
      <c r="EA277" t="s">
        <v>197</v>
      </c>
      <c r="EB277" t="s">
        <v>184</v>
      </c>
      <c r="EC277">
        <v>1000</v>
      </c>
      <c r="ED277" t="s">
        <v>198</v>
      </c>
      <c r="EE277" t="s">
        <v>197</v>
      </c>
      <c r="EF277" t="s">
        <v>197</v>
      </c>
      <c r="EG277" t="s">
        <v>197</v>
      </c>
      <c r="EH277" t="s">
        <v>197</v>
      </c>
      <c r="EI277" t="s">
        <v>197</v>
      </c>
      <c r="EJ277" t="s">
        <v>197</v>
      </c>
      <c r="EK277" t="s">
        <v>197</v>
      </c>
      <c r="EL277" t="s">
        <v>197</v>
      </c>
      <c r="EM277" t="s">
        <v>197</v>
      </c>
      <c r="EN277" t="s">
        <v>197</v>
      </c>
      <c r="EO277" t="s">
        <v>197</v>
      </c>
      <c r="EP277" t="s">
        <v>197</v>
      </c>
      <c r="EQ277" t="s">
        <v>197</v>
      </c>
      <c r="ER277" t="s">
        <v>197</v>
      </c>
      <c r="ES277" s="30" t="e">
        <f t="shared" si="97"/>
        <v>#DIV/0!</v>
      </c>
      <c r="ET277" s="30" t="e">
        <f t="shared" si="111"/>
        <v>#DIV/0!</v>
      </c>
      <c r="EU277" s="30" t="e">
        <f t="shared" si="112"/>
        <v>#DIV/0!</v>
      </c>
      <c r="EV277" s="30" t="s">
        <v>184</v>
      </c>
      <c r="EW277">
        <v>1</v>
      </c>
      <c r="EX277" t="s">
        <v>184</v>
      </c>
      <c r="EY277" s="30" t="s">
        <v>181</v>
      </c>
      <c r="EZ277" s="30" t="s">
        <v>181</v>
      </c>
      <c r="FA277" s="30" t="s">
        <v>181</v>
      </c>
      <c r="FB277" s="44">
        <v>2</v>
      </c>
      <c r="FC277" s="30" t="s">
        <v>181</v>
      </c>
      <c r="FD277" s="30" t="s">
        <v>181</v>
      </c>
      <c r="FE277" t="s">
        <v>1234</v>
      </c>
      <c r="FF277">
        <v>2</v>
      </c>
      <c r="FG277" t="s">
        <v>181</v>
      </c>
      <c r="FH277" t="s">
        <v>197</v>
      </c>
      <c r="FI277" t="s">
        <v>197</v>
      </c>
      <c r="FJ277" t="s">
        <v>181</v>
      </c>
      <c r="FK277" t="s">
        <v>181</v>
      </c>
      <c r="FL277" t="s">
        <v>181</v>
      </c>
      <c r="FM277" t="s">
        <v>181</v>
      </c>
      <c r="FN277" t="s">
        <v>181</v>
      </c>
      <c r="FO277" t="s">
        <v>181</v>
      </c>
      <c r="FP277" t="s">
        <v>181</v>
      </c>
      <c r="FQ277" t="s">
        <v>181</v>
      </c>
      <c r="FR277">
        <v>14</v>
      </c>
      <c r="FS277" t="s">
        <v>219</v>
      </c>
      <c r="FT277" s="30" t="s">
        <v>181</v>
      </c>
      <c r="FU277">
        <f t="shared" si="113"/>
        <v>0</v>
      </c>
      <c r="FV277">
        <f t="shared" si="114"/>
        <v>0</v>
      </c>
    </row>
    <row r="278" spans="1:179" ht="15.5" x14ac:dyDescent="0.35">
      <c r="A278" s="48">
        <v>3102</v>
      </c>
      <c r="B278" t="s">
        <v>200</v>
      </c>
      <c r="C278" t="s">
        <v>201</v>
      </c>
      <c r="D278" s="28">
        <v>34.75</v>
      </c>
      <c r="E278" s="28">
        <v>1</v>
      </c>
      <c r="F278">
        <v>72</v>
      </c>
      <c r="G278">
        <v>178</v>
      </c>
      <c r="H278" s="28">
        <f t="shared" si="101"/>
        <v>22.724403484408533</v>
      </c>
      <c r="I278" s="29">
        <f t="shared" si="102"/>
        <v>1.8935951662962178</v>
      </c>
      <c r="J278" s="30">
        <v>2.2999999999999998</v>
      </c>
      <c r="K278">
        <v>153</v>
      </c>
      <c r="L278" t="s">
        <v>180</v>
      </c>
      <c r="M278" s="29">
        <v>0.6</v>
      </c>
      <c r="N278" s="30">
        <v>2.6</v>
      </c>
      <c r="O278" s="29">
        <v>1.83</v>
      </c>
      <c r="P278">
        <f t="shared" si="103"/>
        <v>1</v>
      </c>
      <c r="Q278">
        <f t="shared" si="103"/>
        <v>2.6</v>
      </c>
      <c r="R278">
        <f t="shared" si="103"/>
        <v>1.83</v>
      </c>
      <c r="S278" s="31">
        <f t="shared" si="94"/>
        <v>17</v>
      </c>
      <c r="T278" s="26" t="s">
        <v>184</v>
      </c>
      <c r="U278" s="26" t="s">
        <v>181</v>
      </c>
      <c r="V278" s="26" t="s">
        <v>182</v>
      </c>
      <c r="W278" s="26" t="s">
        <v>181</v>
      </c>
      <c r="X278" s="26" t="s">
        <v>181</v>
      </c>
      <c r="Y278" s="26" t="s">
        <v>183</v>
      </c>
      <c r="Z278" s="26" t="s">
        <v>181</v>
      </c>
      <c r="AA278" s="26" t="s">
        <v>184</v>
      </c>
      <c r="AB278" s="26" t="s">
        <v>181</v>
      </c>
      <c r="AC278">
        <v>0</v>
      </c>
      <c r="AD278" s="27">
        <v>43266</v>
      </c>
      <c r="AE278">
        <v>85</v>
      </c>
      <c r="AG278">
        <v>1</v>
      </c>
      <c r="AH278" s="27">
        <v>43184</v>
      </c>
      <c r="AI278" s="33">
        <v>3</v>
      </c>
      <c r="AJ278" t="s">
        <v>572</v>
      </c>
      <c r="AK278" t="s">
        <v>344</v>
      </c>
      <c r="AL278" t="s">
        <v>181</v>
      </c>
      <c r="AM278" t="s">
        <v>181</v>
      </c>
      <c r="AN278" t="s">
        <v>184</v>
      </c>
      <c r="AO278" t="s">
        <v>184</v>
      </c>
      <c r="AP278" t="s">
        <v>181</v>
      </c>
      <c r="AQ278" t="s">
        <v>181</v>
      </c>
      <c r="AR278" t="s">
        <v>181</v>
      </c>
      <c r="AS278" t="s">
        <v>181</v>
      </c>
      <c r="AT278" t="s">
        <v>181</v>
      </c>
      <c r="AU278" t="s">
        <v>181</v>
      </c>
      <c r="AV278" t="s">
        <v>181</v>
      </c>
      <c r="AW278" s="27">
        <v>17789</v>
      </c>
      <c r="AX278" s="28">
        <v>69.525000000000006</v>
      </c>
      <c r="AY278" s="28" t="s">
        <v>185</v>
      </c>
      <c r="AZ278" s="28" t="s">
        <v>186</v>
      </c>
      <c r="BA278" s="28" t="s">
        <v>178</v>
      </c>
      <c r="BB278" s="28" t="s">
        <v>187</v>
      </c>
      <c r="BC278" s="28" t="s">
        <v>201</v>
      </c>
      <c r="BD278" s="28" t="s">
        <v>220</v>
      </c>
      <c r="BE278" s="28" t="s">
        <v>189</v>
      </c>
      <c r="BF278" t="s">
        <v>190</v>
      </c>
      <c r="BG278" s="28" t="s">
        <v>181</v>
      </c>
      <c r="BH278" s="28" t="s">
        <v>180</v>
      </c>
      <c r="BI278">
        <v>75</v>
      </c>
      <c r="BJ278">
        <v>170</v>
      </c>
      <c r="BK278" s="28">
        <f t="shared" si="104"/>
        <v>25.951557093425606</v>
      </c>
      <c r="BL278" s="29">
        <f t="shared" si="105"/>
        <v>1.8635576337190232</v>
      </c>
      <c r="BM278">
        <v>145</v>
      </c>
      <c r="BN278" s="29">
        <v>0.9</v>
      </c>
      <c r="BO278">
        <v>2</v>
      </c>
      <c r="BP278" t="s">
        <v>181</v>
      </c>
      <c r="BQ278">
        <v>0</v>
      </c>
      <c r="BR278" t="s">
        <v>184</v>
      </c>
      <c r="BS278" t="s">
        <v>191</v>
      </c>
      <c r="BT278" t="s">
        <v>197</v>
      </c>
      <c r="BU278" t="s">
        <v>197</v>
      </c>
      <c r="BV278" t="s">
        <v>197</v>
      </c>
      <c r="BW278" t="s">
        <v>197</v>
      </c>
      <c r="BX278" t="s">
        <v>197</v>
      </c>
      <c r="BY278" t="s">
        <v>1235</v>
      </c>
      <c r="BZ278" t="s">
        <v>197</v>
      </c>
      <c r="CA278" t="s">
        <v>1236</v>
      </c>
      <c r="CB278">
        <v>0</v>
      </c>
      <c r="CC278">
        <v>0</v>
      </c>
      <c r="CD278">
        <f t="shared" si="106"/>
        <v>1182</v>
      </c>
      <c r="CE278">
        <f>SUM((IF(D278&lt;40.1,0,(IF(D278&gt;60,3,1)))),(IF(S278&lt;15.1,0,IF(15&lt;S278&lt;25.1,6,IF(25&lt;S278&lt;35.1,11,16)))),(IF(E278=1,0,5)),(IF(CQ278&lt;601,0,1)),(IF(AX278&lt;40.1,0,(IF(AX278&gt;60,2,1)))))</f>
        <v>18</v>
      </c>
      <c r="CF278">
        <f>(IF(AX278&gt;70,3,0))+(IF(10&lt;AX278&lt;20,-2,0))+(IF(BD278="Cerebrovascular",2,0))+(IF(BN278&gt;1.5,2,0))+(IF(CQ278&lt;360,-3,0))+(IF(D278&gt;70,4,0))+(IF(H278&gt;35,2,0))+(IF(E278=2,9,0))+(IF(E278=3,14,0))+(IF(T278="yes",2,0))+(IF(J278&lt;2,2,0))+(IF(U278="yes",3,0))+(IF(V278="hospital",3,0))+(IF(V278="ICU",6,0))+(IF(S278&gt;29,4,0))+(IF(W278="yes",9,0))+(IF(X278="yes",2,0))+(IF(AA278="yes",5,0))+(IF(AB278="yes",6,0))+(IF(Z278="yes",3,0))</f>
        <v>4</v>
      </c>
      <c r="CG278" s="29">
        <f>EXP((IF(39&lt;AX278&lt;50,0.154,0))+(IF(49&lt;AX278&lt;60,0.274,0))+(IF(59&lt;AX278&lt;70,0.424,0))+(IF(AX278&gt;69,0.501,0))+(IF(BD278="anoxia",0.079,0))+(IF(BD278="Cerebrovascular",0.145,0))+(IF(BD278="other",0.184,0))+(IF(BB278="African",0.176,0))+(IF(BB278="Other",0.126,0))+(IF(AY278="DCD",0.411,0))+(IF(AZ278="other",0.422,0))+(0.066*((170-BJ278)/10)+(IF(BE278="regional",0.105,0.244))+(0.01*(CQ278/60))))</f>
        <v>1.943194626335603</v>
      </c>
      <c r="CH278">
        <v>38</v>
      </c>
      <c r="CI278">
        <v>15</v>
      </c>
      <c r="CJ278" t="s">
        <v>197</v>
      </c>
      <c r="CK278" t="s">
        <v>197</v>
      </c>
      <c r="CL278" t="s">
        <v>197</v>
      </c>
      <c r="CM278" t="s">
        <v>197</v>
      </c>
      <c r="CN278">
        <v>29</v>
      </c>
      <c r="CO278" t="s">
        <v>196</v>
      </c>
      <c r="CP278">
        <v>97</v>
      </c>
      <c r="CQ278" s="28">
        <v>350</v>
      </c>
      <c r="CR278">
        <f t="shared" si="107"/>
        <v>29</v>
      </c>
      <c r="CS278">
        <f t="shared" si="98"/>
        <v>67</v>
      </c>
      <c r="CT278">
        <f t="shared" si="99"/>
        <v>379</v>
      </c>
      <c r="CU278">
        <v>12500</v>
      </c>
      <c r="CV278">
        <v>10000</v>
      </c>
      <c r="CW278">
        <v>28500</v>
      </c>
      <c r="CX278">
        <v>400</v>
      </c>
      <c r="CY278">
        <v>500</v>
      </c>
      <c r="CZ278">
        <v>4.0999999999999996</v>
      </c>
      <c r="DA278" s="26">
        <v>247</v>
      </c>
      <c r="DB278">
        <v>80</v>
      </c>
      <c r="DC278">
        <v>43</v>
      </c>
      <c r="DD278" s="28">
        <f t="shared" si="108"/>
        <v>46.25</v>
      </c>
      <c r="DF278" t="str">
        <f t="shared" si="109"/>
        <v>yes</v>
      </c>
      <c r="DG278" t="s">
        <v>1237</v>
      </c>
      <c r="DH278" t="s">
        <v>197</v>
      </c>
      <c r="DI278" t="s">
        <v>197</v>
      </c>
      <c r="DJ278" t="s">
        <v>197</v>
      </c>
      <c r="DK278" t="s">
        <v>197</v>
      </c>
      <c r="DL278" t="s">
        <v>197</v>
      </c>
      <c r="DM278" t="s">
        <v>197</v>
      </c>
      <c r="DN278" t="s">
        <v>197</v>
      </c>
      <c r="DO278">
        <v>1510</v>
      </c>
      <c r="DP278" s="29">
        <f>((DO278/1000)*100)/F278</f>
        <v>2.0972222222222223</v>
      </c>
      <c r="DQ278">
        <v>2319</v>
      </c>
      <c r="DR278" s="26">
        <v>3042</v>
      </c>
      <c r="DS278" s="26">
        <v>15.7</v>
      </c>
      <c r="DT278" s="26">
        <v>2.39</v>
      </c>
      <c r="DU278" s="26">
        <v>1.3</v>
      </c>
      <c r="DV278" s="26">
        <v>2.0499999999999998</v>
      </c>
      <c r="DW278" t="str">
        <f t="shared" si="110"/>
        <v>yes</v>
      </c>
      <c r="DX278" t="str">
        <f t="shared" si="116"/>
        <v>severe</v>
      </c>
      <c r="DY278" t="str">
        <f>IF(OR(DV278&gt;M278*2.9, DV278 &gt; 3.9, FD278="yes"), "3", IF(DV278&gt;M278*1.9, "2", IF(OR(DV278&gt;M278*1.4, DV278&gt;(M278+0.2)), "1", "no")))</f>
        <v>3</v>
      </c>
      <c r="DZ278" t="s">
        <v>181</v>
      </c>
      <c r="EA278" t="s">
        <v>197</v>
      </c>
      <c r="EB278" t="s">
        <v>184</v>
      </c>
      <c r="EC278">
        <v>1000</v>
      </c>
      <c r="ED278" t="s">
        <v>198</v>
      </c>
      <c r="EE278" t="s">
        <v>197</v>
      </c>
      <c r="EF278" t="s">
        <v>197</v>
      </c>
      <c r="EG278" t="s">
        <v>197</v>
      </c>
      <c r="EH278" t="s">
        <v>197</v>
      </c>
      <c r="EI278" t="s">
        <v>197</v>
      </c>
      <c r="EJ278" t="s">
        <v>197</v>
      </c>
      <c r="EK278" t="s">
        <v>197</v>
      </c>
      <c r="EL278" t="s">
        <v>197</v>
      </c>
      <c r="EM278" t="s">
        <v>197</v>
      </c>
      <c r="EN278" t="s">
        <v>197</v>
      </c>
      <c r="EO278" t="s">
        <v>197</v>
      </c>
      <c r="EP278" t="s">
        <v>197</v>
      </c>
      <c r="EQ278" t="s">
        <v>197</v>
      </c>
      <c r="ER278" t="s">
        <v>197</v>
      </c>
      <c r="ES278" s="30" t="e">
        <f t="shared" si="97"/>
        <v>#DIV/0!</v>
      </c>
      <c r="ET278" s="30" t="e">
        <f t="shared" si="111"/>
        <v>#DIV/0!</v>
      </c>
      <c r="EU278" s="30" t="e">
        <f t="shared" si="112"/>
        <v>#DIV/0!</v>
      </c>
      <c r="EV278" s="38" t="s">
        <v>181</v>
      </c>
      <c r="EW278" s="26" t="s">
        <v>197</v>
      </c>
      <c r="EX278" s="26" t="s">
        <v>197</v>
      </c>
      <c r="EY278" s="38" t="s">
        <v>197</v>
      </c>
      <c r="EZ278" s="38" t="s">
        <v>181</v>
      </c>
      <c r="FA278" s="38" t="s">
        <v>184</v>
      </c>
      <c r="FB278" s="44" t="s">
        <v>217</v>
      </c>
      <c r="FC278" s="38" t="s">
        <v>181</v>
      </c>
      <c r="FD278" s="26" t="s">
        <v>181</v>
      </c>
      <c r="FE278" s="26" t="s">
        <v>1238</v>
      </c>
      <c r="FF278" s="26">
        <v>4</v>
      </c>
      <c r="FG278" t="s">
        <v>181</v>
      </c>
      <c r="FH278" t="s">
        <v>197</v>
      </c>
      <c r="FI278" t="s">
        <v>197</v>
      </c>
      <c r="FJ278" t="s">
        <v>181</v>
      </c>
      <c r="FK278" t="s">
        <v>181</v>
      </c>
      <c r="FL278" t="s">
        <v>181</v>
      </c>
      <c r="FM278" t="s">
        <v>181</v>
      </c>
      <c r="FN278" t="s">
        <v>181</v>
      </c>
      <c r="FO278" t="s">
        <v>181</v>
      </c>
      <c r="FP278" t="s">
        <v>181</v>
      </c>
      <c r="FQ278" t="s">
        <v>181</v>
      </c>
      <c r="FR278" s="26">
        <v>28</v>
      </c>
      <c r="FS278" t="s">
        <v>1239</v>
      </c>
      <c r="FT278" s="30" t="s">
        <v>181</v>
      </c>
      <c r="FU278">
        <f t="shared" si="113"/>
        <v>1</v>
      </c>
      <c r="FV278">
        <f t="shared" si="114"/>
        <v>1</v>
      </c>
    </row>
    <row r="279" spans="1:179" ht="15.5" x14ac:dyDescent="0.35">
      <c r="A279" s="48">
        <v>3103</v>
      </c>
      <c r="B279" t="s">
        <v>200</v>
      </c>
      <c r="C279" t="s">
        <v>179</v>
      </c>
      <c r="D279" s="28">
        <v>46.055555555555557</v>
      </c>
      <c r="E279" s="28">
        <v>1</v>
      </c>
      <c r="F279">
        <v>90</v>
      </c>
      <c r="G279">
        <v>173</v>
      </c>
      <c r="H279" s="28">
        <f t="shared" si="101"/>
        <v>30.071168431955627</v>
      </c>
      <c r="I279" s="29">
        <f t="shared" si="102"/>
        <v>2.0394018782291745</v>
      </c>
      <c r="J279" s="30">
        <v>3.2</v>
      </c>
      <c r="K279">
        <v>145</v>
      </c>
      <c r="L279" t="s">
        <v>180</v>
      </c>
      <c r="M279" s="29">
        <v>0.73</v>
      </c>
      <c r="N279" s="30">
        <v>1.6</v>
      </c>
      <c r="O279" s="29">
        <v>1.32</v>
      </c>
      <c r="P279">
        <f t="shared" si="103"/>
        <v>1</v>
      </c>
      <c r="Q279">
        <f t="shared" si="103"/>
        <v>1.6</v>
      </c>
      <c r="R279">
        <f t="shared" si="103"/>
        <v>1.32</v>
      </c>
      <c r="S279" s="31">
        <f t="shared" si="94"/>
        <v>11</v>
      </c>
      <c r="T279" t="s">
        <v>181</v>
      </c>
      <c r="U279" t="s">
        <v>181</v>
      </c>
      <c r="V279" t="s">
        <v>182</v>
      </c>
      <c r="W279" t="s">
        <v>181</v>
      </c>
      <c r="X279" t="s">
        <v>184</v>
      </c>
      <c r="Y279" t="s">
        <v>183</v>
      </c>
      <c r="Z279" t="s">
        <v>184</v>
      </c>
      <c r="AA279" t="s">
        <v>181</v>
      </c>
      <c r="AB279" t="s">
        <v>181</v>
      </c>
      <c r="AC279">
        <v>0</v>
      </c>
      <c r="AD279" s="27">
        <v>43255</v>
      </c>
      <c r="AE279">
        <v>73</v>
      </c>
      <c r="AG279">
        <v>0</v>
      </c>
      <c r="AH279" s="27">
        <v>43255</v>
      </c>
      <c r="AI279" s="33">
        <v>73</v>
      </c>
      <c r="AK279" t="s">
        <v>41</v>
      </c>
      <c r="AL279" t="s">
        <v>181</v>
      </c>
      <c r="AM279" t="s">
        <v>181</v>
      </c>
      <c r="AN279" t="s">
        <v>181</v>
      </c>
      <c r="AO279" t="s">
        <v>181</v>
      </c>
      <c r="AP279" t="s">
        <v>184</v>
      </c>
      <c r="AQ279" t="s">
        <v>181</v>
      </c>
      <c r="AR279" t="s">
        <v>181</v>
      </c>
      <c r="AS279" t="s">
        <v>181</v>
      </c>
      <c r="AT279" t="s">
        <v>181</v>
      </c>
      <c r="AU279" t="s">
        <v>181</v>
      </c>
      <c r="AV279" t="s">
        <v>181</v>
      </c>
      <c r="AW279" s="27">
        <v>15386</v>
      </c>
      <c r="AX279" s="28">
        <v>76.108333333333334</v>
      </c>
      <c r="AY279" s="28" t="s">
        <v>185</v>
      </c>
      <c r="AZ279" s="28" t="s">
        <v>186</v>
      </c>
      <c r="BA279" s="28" t="s">
        <v>200</v>
      </c>
      <c r="BB279" s="28" t="s">
        <v>968</v>
      </c>
      <c r="BC279" s="28" t="s">
        <v>179</v>
      </c>
      <c r="BD279" s="28" t="s">
        <v>220</v>
      </c>
      <c r="BE279" s="28" t="s">
        <v>189</v>
      </c>
      <c r="BF279" t="s">
        <v>190</v>
      </c>
      <c r="BG279" s="28" t="s">
        <v>181</v>
      </c>
      <c r="BH279" s="28" t="s">
        <v>180</v>
      </c>
      <c r="BI279">
        <v>90</v>
      </c>
      <c r="BJ279">
        <v>170</v>
      </c>
      <c r="BK279" s="28">
        <f t="shared" si="104"/>
        <v>31.141868512110726</v>
      </c>
      <c r="BL279" s="29">
        <f t="shared" si="105"/>
        <v>2.0137004085140076</v>
      </c>
      <c r="BM279">
        <v>147</v>
      </c>
      <c r="BN279" s="29">
        <v>1.7</v>
      </c>
      <c r="BO279">
        <v>4</v>
      </c>
      <c r="BP279" t="s">
        <v>181</v>
      </c>
      <c r="BQ279">
        <v>0</v>
      </c>
      <c r="BR279" t="s">
        <v>184</v>
      </c>
      <c r="BS279" t="s">
        <v>191</v>
      </c>
      <c r="BT279">
        <v>2</v>
      </c>
      <c r="BU279">
        <v>70</v>
      </c>
      <c r="BV279" t="s">
        <v>203</v>
      </c>
      <c r="BW279">
        <v>2</v>
      </c>
      <c r="BX279">
        <v>0</v>
      </c>
      <c r="BY279" t="s">
        <v>1240</v>
      </c>
      <c r="BZ279" t="s">
        <v>199</v>
      </c>
      <c r="CA279" t="s">
        <v>1241</v>
      </c>
      <c r="CB279">
        <v>1</v>
      </c>
      <c r="CC279">
        <v>150</v>
      </c>
      <c r="CD279">
        <f t="shared" si="106"/>
        <v>837</v>
      </c>
      <c r="CE279">
        <f>SUM((IF(D279&lt;40.1,0,(IF(D279&gt;60,3,1)))),(IF(S279&lt;15.1,0,IF(15&lt;S279&lt;25.1,6,IF(25&lt;S279&lt;35.1,11,16)))),(IF(E279=1,0,5)),(IF(CQ279&lt;601,0,1)),(IF(AX279&lt;40.1,0,(IF(AX279&gt;60,2,1)))))</f>
        <v>3</v>
      </c>
      <c r="CF279">
        <f>(IF(AX279&gt;70,3,0))+(IF(10&lt;AX279&lt;20,-2,0))+(IF(BD279="Cerebrovascular",2,0))+(IF(BN279&gt;1.5,2,0))+(IF(CQ279&lt;360,-3,0))+(IF(D279&gt;70,4,0))+(IF(H279&gt;35,2,0))+(IF(E279=2,9,0))+(IF(E279=3,14,0))+(IF(T279="yes",2,0))+(IF(J279&lt;2,2,0))+(IF(U279="yes",3,0))+(IF(V279="hospital",3,0))+(IF(V279="ICU",6,0))+(IF(S279&gt;29,4,0))+(IF(W279="yes",9,0))+(IF(X279="yes",2,0))+(IF(AA279="yes",5,0))+(IF(AB279="yes",6,0))+(IF(Z279="yes",3,0))</f>
        <v>10</v>
      </c>
      <c r="CG279" s="29">
        <f>EXP((IF(39&lt;AX279&lt;50,0.154,0))+(IF(49&lt;AX279&lt;60,0.274,0))+(IF(59&lt;AX279&lt;70,0.424,0))+(IF(AX279&gt;69,0.501,0))+(IF(BD279="anoxia",0.079,0))+(IF(BD279="Cerebrovascular",0.145,0))+(IF(BD279="other",0.184,0))+(IF(BB279="African",0.176,0))+(IF(BB279="Other",0.126,0))+(IF(AY279="DCD",0.411,0))+(IF(AZ279="other",0.422,0))+(0.066*((170-BJ279)/10)+(IF(BE279="regional",0.105,0.244))+(0.01*(CQ279/60))))</f>
        <v>1.9656703522618548</v>
      </c>
      <c r="CH279">
        <v>58</v>
      </c>
      <c r="CI279">
        <v>8</v>
      </c>
      <c r="CJ279" t="s">
        <v>197</v>
      </c>
      <c r="CK279" t="s">
        <v>197</v>
      </c>
      <c r="CL279" t="s">
        <v>197</v>
      </c>
      <c r="CM279" t="s">
        <v>197</v>
      </c>
      <c r="CN279">
        <v>19</v>
      </c>
      <c r="CO279" t="s">
        <v>196</v>
      </c>
      <c r="CP279">
        <v>21</v>
      </c>
      <c r="CQ279" s="28">
        <v>419</v>
      </c>
      <c r="CR279">
        <f t="shared" si="107"/>
        <v>19</v>
      </c>
      <c r="CS279">
        <f t="shared" si="98"/>
        <v>77</v>
      </c>
      <c r="CT279">
        <f t="shared" si="99"/>
        <v>438</v>
      </c>
      <c r="CU279">
        <v>250</v>
      </c>
      <c r="CV279">
        <v>0</v>
      </c>
      <c r="CW279">
        <v>5000</v>
      </c>
      <c r="CX279">
        <v>200</v>
      </c>
      <c r="CY279">
        <v>303</v>
      </c>
      <c r="CZ279">
        <v>2.2999999999999998</v>
      </c>
      <c r="DA279">
        <v>11</v>
      </c>
      <c r="DB279">
        <v>65</v>
      </c>
      <c r="DC279">
        <v>62</v>
      </c>
      <c r="DD279" s="28">
        <f t="shared" si="108"/>
        <v>4.6153846153846132</v>
      </c>
      <c r="DF279" t="str">
        <f t="shared" si="109"/>
        <v>no</v>
      </c>
      <c r="DG279" t="s">
        <v>181</v>
      </c>
      <c r="DH279" t="s">
        <v>197</v>
      </c>
      <c r="DI279" t="s">
        <v>197</v>
      </c>
      <c r="DJ279" t="s">
        <v>197</v>
      </c>
      <c r="DK279" t="s">
        <v>197</v>
      </c>
      <c r="DL279" t="s">
        <v>197</v>
      </c>
      <c r="DM279" t="s">
        <v>197</v>
      </c>
      <c r="DN279" t="s">
        <v>197</v>
      </c>
      <c r="DO279">
        <v>1410</v>
      </c>
      <c r="DP279" s="29">
        <f>((DO279/1000)*100)/F279</f>
        <v>1.5666666666666667</v>
      </c>
      <c r="DQ279">
        <v>619</v>
      </c>
      <c r="DR279">
        <v>302</v>
      </c>
      <c r="DS279">
        <v>1.2</v>
      </c>
      <c r="DT279">
        <v>1.32</v>
      </c>
      <c r="DU279">
        <v>0.99</v>
      </c>
      <c r="DV279">
        <v>0.99</v>
      </c>
      <c r="DW279" t="str">
        <f t="shared" si="110"/>
        <v>no</v>
      </c>
      <c r="DX279" t="str">
        <f t="shared" si="116"/>
        <v>no</v>
      </c>
      <c r="DY279" t="str">
        <f>IF(OR(DV279&gt;M279*2.9, DV279 &gt; 3.9, FD279="yes"), "3", IF(DV279&gt;M279*1.9, "2", IF(OR(DV279&gt;M279*1.4, DV279&gt;(M279+0.2)), "1", "no")))</f>
        <v>1</v>
      </c>
      <c r="DZ279" t="s">
        <v>184</v>
      </c>
      <c r="EA279" t="s">
        <v>263</v>
      </c>
      <c r="EB279" t="s">
        <v>184</v>
      </c>
      <c r="EC279">
        <v>1000</v>
      </c>
      <c r="ED279" t="s">
        <v>1242</v>
      </c>
      <c r="EE279" t="s">
        <v>197</v>
      </c>
      <c r="EF279" t="s">
        <v>197</v>
      </c>
      <c r="EG279" t="s">
        <v>197</v>
      </c>
      <c r="EH279" t="s">
        <v>197</v>
      </c>
      <c r="EI279" t="s">
        <v>197</v>
      </c>
      <c r="EJ279" t="s">
        <v>197</v>
      </c>
      <c r="EK279" t="s">
        <v>197</v>
      </c>
      <c r="EL279" t="s">
        <v>197</v>
      </c>
      <c r="EM279" t="s">
        <v>197</v>
      </c>
      <c r="EN279" t="s">
        <v>197</v>
      </c>
      <c r="EO279" t="s">
        <v>197</v>
      </c>
      <c r="EP279" t="s">
        <v>197</v>
      </c>
      <c r="EQ279" t="s">
        <v>197</v>
      </c>
      <c r="ER279" t="s">
        <v>197</v>
      </c>
      <c r="ES279" s="30" t="e">
        <f t="shared" si="97"/>
        <v>#DIV/0!</v>
      </c>
      <c r="ET279" s="30" t="e">
        <f t="shared" si="111"/>
        <v>#DIV/0!</v>
      </c>
      <c r="EU279" s="30" t="e">
        <f t="shared" si="112"/>
        <v>#DIV/0!</v>
      </c>
      <c r="EV279" s="38" t="s">
        <v>181</v>
      </c>
      <c r="EW279" s="26" t="s">
        <v>197</v>
      </c>
      <c r="EX279" s="26" t="s">
        <v>197</v>
      </c>
      <c r="EY279" s="38" t="s">
        <v>197</v>
      </c>
      <c r="EZ279" s="38" t="s">
        <v>181</v>
      </c>
      <c r="FA279" s="38" t="s">
        <v>181</v>
      </c>
      <c r="FB279" s="44">
        <v>2</v>
      </c>
      <c r="FC279" s="38" t="s">
        <v>181</v>
      </c>
      <c r="FD279" s="38" t="s">
        <v>181</v>
      </c>
      <c r="FE279" s="26" t="s">
        <v>1243</v>
      </c>
      <c r="FF279" s="26">
        <v>4</v>
      </c>
      <c r="FG279" t="s">
        <v>184</v>
      </c>
      <c r="FH279">
        <v>7</v>
      </c>
      <c r="FI279">
        <v>7</v>
      </c>
      <c r="FJ279" t="s">
        <v>184</v>
      </c>
      <c r="FK279" t="s">
        <v>184</v>
      </c>
      <c r="FL279" t="s">
        <v>181</v>
      </c>
      <c r="FM279" t="s">
        <v>1244</v>
      </c>
      <c r="FN279" t="s">
        <v>181</v>
      </c>
      <c r="FO279" t="s">
        <v>181</v>
      </c>
      <c r="FP279" t="s">
        <v>181</v>
      </c>
      <c r="FQ279" t="s">
        <v>181</v>
      </c>
      <c r="FR279">
        <v>14</v>
      </c>
      <c r="FS279" t="s">
        <v>199</v>
      </c>
      <c r="FT279" s="30" t="s">
        <v>181</v>
      </c>
      <c r="FU279">
        <f t="shared" si="113"/>
        <v>0</v>
      </c>
      <c r="FV279">
        <f t="shared" si="114"/>
        <v>0</v>
      </c>
    </row>
    <row r="280" spans="1:179" ht="15.5" x14ac:dyDescent="0.35">
      <c r="A280" s="48">
        <v>3104</v>
      </c>
      <c r="B280" t="s">
        <v>200</v>
      </c>
      <c r="C280" t="s">
        <v>201</v>
      </c>
      <c r="D280" s="28">
        <v>60.505555555555553</v>
      </c>
      <c r="E280" s="28">
        <v>1</v>
      </c>
      <c r="F280">
        <v>78</v>
      </c>
      <c r="G280">
        <v>166</v>
      </c>
      <c r="H280" s="28">
        <f t="shared" si="101"/>
        <v>28.305995064595731</v>
      </c>
      <c r="I280" s="29">
        <f t="shared" si="102"/>
        <v>1.8624511633717269</v>
      </c>
      <c r="J280" s="30">
        <v>4.4000000000000004</v>
      </c>
      <c r="K280">
        <v>147</v>
      </c>
      <c r="L280" t="s">
        <v>180</v>
      </c>
      <c r="M280" s="29">
        <v>0.73</v>
      </c>
      <c r="N280" s="30">
        <v>0.6</v>
      </c>
      <c r="O280" s="29">
        <v>1.42</v>
      </c>
      <c r="P280">
        <f t="shared" si="103"/>
        <v>1</v>
      </c>
      <c r="Q280">
        <f t="shared" si="103"/>
        <v>1</v>
      </c>
      <c r="R280">
        <f t="shared" si="103"/>
        <v>1.42</v>
      </c>
      <c r="S280" s="31">
        <f t="shared" si="94"/>
        <v>10</v>
      </c>
      <c r="T280" t="s">
        <v>181</v>
      </c>
      <c r="U280" t="s">
        <v>181</v>
      </c>
      <c r="V280" t="s">
        <v>182</v>
      </c>
      <c r="W280" t="s">
        <v>181</v>
      </c>
      <c r="X280" t="s">
        <v>181</v>
      </c>
      <c r="Y280" t="s">
        <v>183</v>
      </c>
      <c r="Z280" t="s">
        <v>184</v>
      </c>
      <c r="AA280" t="s">
        <v>181</v>
      </c>
      <c r="AB280" t="s">
        <v>181</v>
      </c>
      <c r="AC280">
        <v>0</v>
      </c>
      <c r="AD280" s="27">
        <v>43266</v>
      </c>
      <c r="AE280">
        <v>84</v>
      </c>
      <c r="AG280">
        <v>0</v>
      </c>
      <c r="AH280" s="27">
        <v>43266</v>
      </c>
      <c r="AI280" s="33">
        <v>84</v>
      </c>
      <c r="AK280" t="s">
        <v>1245</v>
      </c>
      <c r="AL280" t="s">
        <v>184</v>
      </c>
      <c r="AM280" t="s">
        <v>184</v>
      </c>
      <c r="AN280" t="s">
        <v>181</v>
      </c>
      <c r="AO280" t="s">
        <v>181</v>
      </c>
      <c r="AP280" t="s">
        <v>184</v>
      </c>
      <c r="AQ280" t="s">
        <v>181</v>
      </c>
      <c r="AR280" t="s">
        <v>181</v>
      </c>
      <c r="AS280" t="s">
        <v>181</v>
      </c>
      <c r="AT280" t="s">
        <v>181</v>
      </c>
      <c r="AU280" t="s">
        <v>181</v>
      </c>
      <c r="AV280" t="s">
        <v>181</v>
      </c>
      <c r="AW280" s="27">
        <v>17638</v>
      </c>
      <c r="AX280" s="28">
        <v>69.938888888888883</v>
      </c>
      <c r="AY280" s="28" t="s">
        <v>185</v>
      </c>
      <c r="AZ280" s="28" t="s">
        <v>186</v>
      </c>
      <c r="BA280" s="28" t="s">
        <v>178</v>
      </c>
      <c r="BB280" s="28" t="s">
        <v>187</v>
      </c>
      <c r="BC280" s="28" t="s">
        <v>201</v>
      </c>
      <c r="BD280" s="28" t="s">
        <v>188</v>
      </c>
      <c r="BE280" s="28" t="s">
        <v>189</v>
      </c>
      <c r="BF280" t="s">
        <v>190</v>
      </c>
      <c r="BG280" s="28" t="s">
        <v>181</v>
      </c>
      <c r="BH280" s="28" t="s">
        <v>180</v>
      </c>
      <c r="BI280">
        <v>80</v>
      </c>
      <c r="BJ280">
        <v>160</v>
      </c>
      <c r="BK280" s="28">
        <f t="shared" si="104"/>
        <v>31.25</v>
      </c>
      <c r="BL280" s="29">
        <f t="shared" si="105"/>
        <v>1.8330172650003764</v>
      </c>
      <c r="BM280">
        <v>152</v>
      </c>
      <c r="BN280" s="29">
        <v>0.78</v>
      </c>
      <c r="BO280">
        <v>3</v>
      </c>
      <c r="BP280" t="s">
        <v>181</v>
      </c>
      <c r="BQ280">
        <v>0</v>
      </c>
      <c r="BR280" t="s">
        <v>184</v>
      </c>
      <c r="BS280" t="s">
        <v>191</v>
      </c>
      <c r="BT280">
        <v>5</v>
      </c>
      <c r="BU280">
        <v>20</v>
      </c>
      <c r="BV280" t="s">
        <v>203</v>
      </c>
      <c r="BW280">
        <v>10</v>
      </c>
      <c r="BX280">
        <v>0</v>
      </c>
      <c r="BY280" t="s">
        <v>1246</v>
      </c>
      <c r="BZ280" t="s">
        <v>1247</v>
      </c>
      <c r="CA280" t="s">
        <v>1248</v>
      </c>
      <c r="CB280">
        <v>0</v>
      </c>
      <c r="CC280">
        <v>0</v>
      </c>
      <c r="CD280">
        <f t="shared" si="106"/>
        <v>699</v>
      </c>
      <c r="CE280">
        <f>SUM((IF(D280&lt;40.1,0,(IF(D280&gt;60,3,1)))),(IF(S280&lt;15.1,0,IF(15&lt;S280&lt;25.1,6,IF(25&lt;S280&lt;35.1,11,16)))),(IF(E280=1,0,5)),(IF(CQ280&lt;601,0,1)),(IF(AX280&lt;40.1,0,(IF(AX280&gt;60,2,1)))))</f>
        <v>5</v>
      </c>
      <c r="CF280">
        <f>(IF(AX280&gt;70,3,0))+(IF(10&lt;AX280&lt;20,-2,0))+(IF(BD280="Cerebrovascular",2,0))+(IF(BN280&gt;1.5,2,0))+(IF(CQ280&lt;360,-3,0))+(IF(D280&gt;70,4,0))+(IF(H280&gt;35,2,0))+(IF(E280=2,9,0))+(IF(E280=3,14,0))+(IF(T280="yes",2,0))+(IF(J280&lt;2,2,0))+(IF(U280="yes",3,0))+(IF(V280="hospital",3,0))+(IF(V280="ICU",6,0))+(IF(S280&gt;29,4,0))+(IF(W280="yes",9,0))+(IF(X280="yes",2,0))+(IF(AA280="yes",5,0))+(IF(AB280="yes",6,0))+(IF(Z280="yes",3,0))</f>
        <v>2</v>
      </c>
      <c r="CG280" s="29">
        <f>EXP((IF(39&lt;AX280&lt;50,0.154,0))+(IF(49&lt;AX280&lt;60,0.274,0))+(IF(59&lt;AX280&lt;70,0.424,0))+(IF(AX280&gt;69,0.501,0))+(IF(BD280="anoxia",0.079,0))+(IF(BD280="Cerebrovascular",0.145,0))+(IF(BD280="other",0.184,0))+(IF(BB280="African",0.176,0))+(IF(BB280="Other",0.126,0))+(IF(AY280="DCD",0.411,0))+(IF(AZ280="other",0.422,0))+(0.066*((170-BJ280)/10)+(IF(BE280="regional",0.105,0.244))+(0.01*(CQ280/60))))</f>
        <v>2.3837304264754513</v>
      </c>
      <c r="CH280">
        <v>60</v>
      </c>
      <c r="CI280">
        <v>20</v>
      </c>
      <c r="CJ280" t="s">
        <v>197</v>
      </c>
      <c r="CK280" t="s">
        <v>197</v>
      </c>
      <c r="CL280" t="s">
        <v>197</v>
      </c>
      <c r="CM280" t="s">
        <v>197</v>
      </c>
      <c r="CN280">
        <v>24</v>
      </c>
      <c r="CO280" t="s">
        <v>196</v>
      </c>
      <c r="CP280">
        <v>20</v>
      </c>
      <c r="CQ280" s="28">
        <v>310</v>
      </c>
      <c r="CR280">
        <f t="shared" si="107"/>
        <v>24</v>
      </c>
      <c r="CS280">
        <f t="shared" si="98"/>
        <v>84</v>
      </c>
      <c r="CT280">
        <f t="shared" si="99"/>
        <v>334</v>
      </c>
      <c r="CU280">
        <v>1500</v>
      </c>
      <c r="CV280">
        <v>1500</v>
      </c>
      <c r="CW280">
        <v>3500</v>
      </c>
      <c r="CX280">
        <v>0</v>
      </c>
      <c r="CY280">
        <v>250</v>
      </c>
      <c r="CZ280">
        <v>4.5</v>
      </c>
      <c r="DA280">
        <v>8</v>
      </c>
      <c r="DB280">
        <v>73</v>
      </c>
      <c r="DC280">
        <v>63</v>
      </c>
      <c r="DD280" s="28">
        <f t="shared" si="108"/>
        <v>13.698630136986296</v>
      </c>
      <c r="DF280" t="str">
        <f t="shared" si="109"/>
        <v>no</v>
      </c>
      <c r="DG280" t="s">
        <v>181</v>
      </c>
      <c r="DH280" t="s">
        <v>197</v>
      </c>
      <c r="DI280" t="s">
        <v>197</v>
      </c>
      <c r="DJ280" t="s">
        <v>197</v>
      </c>
      <c r="DK280" t="s">
        <v>197</v>
      </c>
      <c r="DL280" t="s">
        <v>197</v>
      </c>
      <c r="DM280" t="s">
        <v>197</v>
      </c>
      <c r="DN280" t="s">
        <v>197</v>
      </c>
      <c r="DO280">
        <v>2430</v>
      </c>
      <c r="DP280" s="29">
        <f>((DO280/1000)*100)/F280</f>
        <v>3.1153846153846159</v>
      </c>
      <c r="DQ280">
        <v>2883</v>
      </c>
      <c r="DR280">
        <v>1237</v>
      </c>
      <c r="DS280">
        <v>3.8</v>
      </c>
      <c r="DT280">
        <v>1.22</v>
      </c>
      <c r="DU280">
        <v>0.8</v>
      </c>
      <c r="DV280">
        <v>0.8</v>
      </c>
      <c r="DW280" t="str">
        <f t="shared" si="110"/>
        <v>yes</v>
      </c>
      <c r="DX280" t="str">
        <f t="shared" si="116"/>
        <v>mild</v>
      </c>
      <c r="DY280" t="str">
        <f>IF(OR(DV280&gt;M280*2.9, DV280 &gt; 3.9, FD280="yes"), "3", IF(DV280&gt;M280*1.9, "2", IF(OR(DV280&gt;M280*1.4, DV280&gt;(M280+0.2)), "1", "no")))</f>
        <v>no</v>
      </c>
      <c r="DZ280" t="s">
        <v>181</v>
      </c>
      <c r="EA280" t="s">
        <v>197</v>
      </c>
      <c r="EB280" t="s">
        <v>184</v>
      </c>
      <c r="EC280">
        <v>1000</v>
      </c>
      <c r="ED280" t="s">
        <v>198</v>
      </c>
      <c r="EE280" t="s">
        <v>197</v>
      </c>
      <c r="EF280" t="s">
        <v>197</v>
      </c>
      <c r="EG280" t="s">
        <v>197</v>
      </c>
      <c r="EH280" t="s">
        <v>197</v>
      </c>
      <c r="EI280" t="s">
        <v>197</v>
      </c>
      <c r="EJ280" t="s">
        <v>197</v>
      </c>
      <c r="EK280" t="s">
        <v>197</v>
      </c>
      <c r="EL280" t="s">
        <v>197</v>
      </c>
      <c r="EM280" t="s">
        <v>197</v>
      </c>
      <c r="EN280" t="s">
        <v>197</v>
      </c>
      <c r="EO280" t="s">
        <v>197</v>
      </c>
      <c r="EP280" t="s">
        <v>197</v>
      </c>
      <c r="EQ280" t="s">
        <v>197</v>
      </c>
      <c r="ER280" t="s">
        <v>197</v>
      </c>
      <c r="ES280" s="30" t="e">
        <f t="shared" si="97"/>
        <v>#DIV/0!</v>
      </c>
      <c r="ET280" s="30" t="e">
        <f t="shared" si="111"/>
        <v>#DIV/0!</v>
      </c>
      <c r="EU280" s="30" t="e">
        <f t="shared" si="112"/>
        <v>#DIV/0!</v>
      </c>
      <c r="EV280" s="38" t="s">
        <v>184</v>
      </c>
      <c r="EW280" s="26">
        <v>1</v>
      </c>
      <c r="EX280" s="26" t="s">
        <v>184</v>
      </c>
      <c r="EY280" s="38" t="s">
        <v>181</v>
      </c>
      <c r="EZ280" s="38" t="s">
        <v>181</v>
      </c>
      <c r="FA280" s="38" t="s">
        <v>181</v>
      </c>
      <c r="FB280" s="44">
        <v>2</v>
      </c>
      <c r="FC280" s="38" t="s">
        <v>181</v>
      </c>
      <c r="FD280" s="38" t="s">
        <v>181</v>
      </c>
      <c r="FE280" s="26" t="s">
        <v>1234</v>
      </c>
      <c r="FF280" s="26">
        <v>6</v>
      </c>
      <c r="FG280" t="s">
        <v>181</v>
      </c>
      <c r="FH280" t="s">
        <v>197</v>
      </c>
      <c r="FI280" t="s">
        <v>197</v>
      </c>
      <c r="FJ280" t="s">
        <v>181</v>
      </c>
      <c r="FK280" t="s">
        <v>181</v>
      </c>
      <c r="FL280" t="s">
        <v>181</v>
      </c>
      <c r="FM280" t="s">
        <v>181</v>
      </c>
      <c r="FN280" t="s">
        <v>181</v>
      </c>
      <c r="FO280" t="s">
        <v>181</v>
      </c>
      <c r="FP280" t="s">
        <v>181</v>
      </c>
      <c r="FQ280" t="s">
        <v>181</v>
      </c>
      <c r="FR280">
        <v>14</v>
      </c>
      <c r="FS280" t="s">
        <v>219</v>
      </c>
      <c r="FT280" s="30" t="s">
        <v>181</v>
      </c>
      <c r="FU280">
        <f t="shared" si="113"/>
        <v>0</v>
      </c>
      <c r="FV280">
        <f t="shared" si="114"/>
        <v>0</v>
      </c>
    </row>
    <row r="281" spans="1:179" ht="15.5" x14ac:dyDescent="0.35">
      <c r="A281" s="48">
        <v>3105</v>
      </c>
      <c r="B281" t="s">
        <v>200</v>
      </c>
      <c r="C281" t="s">
        <v>201</v>
      </c>
      <c r="D281" s="28">
        <v>34.761111111111113</v>
      </c>
      <c r="E281" s="28">
        <v>2</v>
      </c>
      <c r="F281">
        <v>72</v>
      </c>
      <c r="G281">
        <v>178</v>
      </c>
      <c r="H281" s="28">
        <f t="shared" si="101"/>
        <v>22.724403484408533</v>
      </c>
      <c r="I281" s="29">
        <f t="shared" si="102"/>
        <v>1.8935951662962178</v>
      </c>
      <c r="J281" s="30">
        <v>2.9</v>
      </c>
      <c r="K281">
        <v>149</v>
      </c>
      <c r="L281" t="s">
        <v>180</v>
      </c>
      <c r="M281" s="29">
        <v>0.6</v>
      </c>
      <c r="N281" s="30">
        <v>2.6</v>
      </c>
      <c r="O281" s="29">
        <v>1.83</v>
      </c>
      <c r="P281">
        <f t="shared" si="103"/>
        <v>1</v>
      </c>
      <c r="Q281">
        <f t="shared" si="103"/>
        <v>2.6</v>
      </c>
      <c r="R281">
        <f t="shared" si="103"/>
        <v>1.83</v>
      </c>
      <c r="S281" s="31">
        <f t="shared" si="94"/>
        <v>17</v>
      </c>
      <c r="T281" s="26" t="s">
        <v>184</v>
      </c>
      <c r="U281" s="26" t="s">
        <v>181</v>
      </c>
      <c r="V281" s="26" t="s">
        <v>281</v>
      </c>
      <c r="W281" s="26" t="s">
        <v>181</v>
      </c>
      <c r="X281" s="26" t="s">
        <v>181</v>
      </c>
      <c r="Y281" s="26" t="s">
        <v>183</v>
      </c>
      <c r="Z281" s="26" t="s">
        <v>181</v>
      </c>
      <c r="AA281" s="26" t="s">
        <v>184</v>
      </c>
      <c r="AB281" s="26" t="s">
        <v>181</v>
      </c>
      <c r="AC281">
        <v>0</v>
      </c>
      <c r="AD281" s="27">
        <v>43266</v>
      </c>
      <c r="AE281">
        <v>81</v>
      </c>
      <c r="AG281">
        <v>0</v>
      </c>
      <c r="AH281" s="27">
        <v>43266</v>
      </c>
      <c r="AI281" s="33">
        <v>81</v>
      </c>
      <c r="AK281" t="s">
        <v>572</v>
      </c>
      <c r="AL281" t="s">
        <v>181</v>
      </c>
      <c r="AM281" t="s">
        <v>181</v>
      </c>
      <c r="AN281" t="s">
        <v>181</v>
      </c>
      <c r="AO281" t="s">
        <v>181</v>
      </c>
      <c r="AP281" t="s">
        <v>181</v>
      </c>
      <c r="AQ281" t="s">
        <v>181</v>
      </c>
      <c r="AR281" t="s">
        <v>181</v>
      </c>
      <c r="AS281" t="s">
        <v>181</v>
      </c>
      <c r="AT281" t="s">
        <v>181</v>
      </c>
      <c r="AU281" t="s">
        <v>181</v>
      </c>
      <c r="AV281" t="s">
        <v>184</v>
      </c>
      <c r="AW281" s="27">
        <v>32526</v>
      </c>
      <c r="AX281" s="28">
        <v>29.18888888888889</v>
      </c>
      <c r="AY281" s="28" t="s">
        <v>185</v>
      </c>
      <c r="AZ281" s="28" t="s">
        <v>186</v>
      </c>
      <c r="BA281" s="28" t="s">
        <v>200</v>
      </c>
      <c r="BB281" s="28" t="s">
        <v>187</v>
      </c>
      <c r="BC281" s="28" t="s">
        <v>201</v>
      </c>
      <c r="BD281" s="28" t="s">
        <v>220</v>
      </c>
      <c r="BE281" s="28" t="s">
        <v>189</v>
      </c>
      <c r="BF281" t="s">
        <v>190</v>
      </c>
      <c r="BG281" s="28" t="s">
        <v>181</v>
      </c>
      <c r="BH281" s="28" t="s">
        <v>190</v>
      </c>
      <c r="BI281">
        <v>70</v>
      </c>
      <c r="BJ281">
        <v>172</v>
      </c>
      <c r="BK281" s="28">
        <f t="shared" si="104"/>
        <v>23.661438615467819</v>
      </c>
      <c r="BL281" s="29">
        <f t="shared" si="105"/>
        <v>1.8251186992028379</v>
      </c>
      <c r="BM281">
        <v>157</v>
      </c>
      <c r="BN281" s="29">
        <v>0.94</v>
      </c>
      <c r="BO281">
        <v>3</v>
      </c>
      <c r="BP281" t="s">
        <v>181</v>
      </c>
      <c r="BQ281">
        <v>0</v>
      </c>
      <c r="BR281" t="s">
        <v>184</v>
      </c>
      <c r="BS281" t="s">
        <v>191</v>
      </c>
      <c r="BT281">
        <v>2</v>
      </c>
      <c r="BU281">
        <v>30</v>
      </c>
      <c r="BV281" t="s">
        <v>203</v>
      </c>
      <c r="BW281">
        <v>15</v>
      </c>
      <c r="BX281">
        <v>0</v>
      </c>
      <c r="BY281" t="s">
        <v>1249</v>
      </c>
      <c r="BZ281" t="s">
        <v>199</v>
      </c>
      <c r="CA281" t="s">
        <v>1250</v>
      </c>
      <c r="CB281">
        <v>0</v>
      </c>
      <c r="CC281">
        <v>0</v>
      </c>
      <c r="CD281">
        <f t="shared" si="106"/>
        <v>496</v>
      </c>
      <c r="CE281">
        <f>SUM((IF(D281&lt;40.1,0,(IF(D281&gt;60,3,1)))),(IF(S281&lt;15.1,0,IF(15&lt;S281&lt;25.1,6,IF(25&lt;S281&lt;35.1,11,16)))),(IF(E281=1,0,5)),(IF(CQ281&lt;601,0,1)),(IF(AX281&lt;40.1,0,(IF(AX281&gt;60,2,1)))))</f>
        <v>21</v>
      </c>
      <c r="CF281">
        <f>(IF(AX281&gt;70,3,0))+(IF(10&lt;AX281&lt;20,-2,0))+(IF(BD281="Cerebrovascular",2,0))+(IF(BN281&gt;1.5,2,0))+(IF(CQ281&lt;360,-3,0))+(IF(D281&gt;70,4,0))+(IF(H281&gt;35,2,0))+(IF(E281=2,9,0))+(IF(E281=3,14,0))+(IF(T281="yes",2,0))+(IF(J281&lt;2,2,0))+(IF(U281="yes",3,0))+(IF(V281="hospital",3,0))+(IF(V281="ICU",6,0))+(IF(S281&gt;29,4,0))+(IF(W281="yes",9,0))+(IF(X281="yes",2,0))+(IF(AA281="yes",5,0))+(IF(AB281="yes",6,0))+(IF(Z281="yes",3,0))</f>
        <v>22</v>
      </c>
      <c r="CG281" s="29">
        <f>EXP((IF(39&lt;AX281&lt;50,0.154,0))+(IF(49&lt;AX281&lt;60,0.274,0))+(IF(59&lt;AX281&lt;70,0.424,0))+(IF(AX281&gt;69,0.501,0))+(IF(BD281="anoxia",0.079,0))+(IF(BD281="Cerebrovascular",0.145,0))+(IF(BD281="other",0.184,0))+(IF(BB281="African",0.176,0))+(IF(BB281="Other",0.126,0))+(IF(AY281="DCD",0.411,0))+(IF(AZ281="other",0.422,0))+(0.066*((170-BJ281)/10)+(IF(BE281="regional",0.105,0.244))+(0.01*(CQ281/60))))</f>
        <v>1.1762130523123986</v>
      </c>
      <c r="CH281">
        <v>65</v>
      </c>
      <c r="CI281">
        <v>15</v>
      </c>
      <c r="CJ281" t="s">
        <v>197</v>
      </c>
      <c r="CK281" t="s">
        <v>197</v>
      </c>
      <c r="CL281" t="s">
        <v>197</v>
      </c>
      <c r="CM281" t="s">
        <v>197</v>
      </c>
      <c r="CN281">
        <v>31</v>
      </c>
      <c r="CO281" t="s">
        <v>196</v>
      </c>
      <c r="CP281">
        <v>95</v>
      </c>
      <c r="CQ281" s="28">
        <v>423</v>
      </c>
      <c r="CR281">
        <f t="shared" si="107"/>
        <v>31</v>
      </c>
      <c r="CS281">
        <f t="shared" si="98"/>
        <v>96</v>
      </c>
      <c r="CT281">
        <f t="shared" si="99"/>
        <v>454</v>
      </c>
      <c r="CU281">
        <v>6500</v>
      </c>
      <c r="CV281">
        <v>7800</v>
      </c>
      <c r="CW281">
        <v>6500</v>
      </c>
      <c r="CX281">
        <v>400</v>
      </c>
      <c r="CY281">
        <v>481</v>
      </c>
      <c r="CZ281">
        <v>4.5</v>
      </c>
      <c r="DA281" s="26">
        <v>247</v>
      </c>
      <c r="DB281">
        <v>90</v>
      </c>
      <c r="DC281">
        <v>75</v>
      </c>
      <c r="DD281" s="28">
        <f t="shared" si="108"/>
        <v>16.666666666666671</v>
      </c>
      <c r="DF281" t="str">
        <f t="shared" si="109"/>
        <v>no</v>
      </c>
      <c r="DG281" t="s">
        <v>1251</v>
      </c>
      <c r="DH281" t="s">
        <v>197</v>
      </c>
      <c r="DI281" t="s">
        <v>197</v>
      </c>
      <c r="DJ281" t="s">
        <v>197</v>
      </c>
      <c r="DK281" t="s">
        <v>197</v>
      </c>
      <c r="DL281" t="s">
        <v>197</v>
      </c>
      <c r="DM281" t="s">
        <v>197</v>
      </c>
      <c r="DN281" t="s">
        <v>197</v>
      </c>
      <c r="DO281">
        <v>1500</v>
      </c>
      <c r="DP281" s="29">
        <f>((DO281/1000)*100)/F281</f>
        <v>2.0833333333333335</v>
      </c>
      <c r="DQ281">
        <v>1308</v>
      </c>
      <c r="DR281">
        <v>2565</v>
      </c>
      <c r="DS281">
        <v>15.7</v>
      </c>
      <c r="DT281">
        <v>1.4</v>
      </c>
      <c r="DU281">
        <v>2.21</v>
      </c>
      <c r="DV281">
        <v>2.21</v>
      </c>
      <c r="DW281" t="str">
        <f t="shared" si="110"/>
        <v>yes</v>
      </c>
      <c r="DX281" t="str">
        <f t="shared" si="116"/>
        <v>mild</v>
      </c>
      <c r="DY281" t="str">
        <f>IF(OR(DV281&gt;M281*2.9, DV281 &gt; 3.9, FD281="yes"), "3", IF(DV281&gt;M281*1.9, "2", IF(OR(DV281&gt;M281*1.4, DV281&gt;(M281+0.2)), "1", "no")))</f>
        <v>3</v>
      </c>
      <c r="DZ281" s="26" t="s">
        <v>181</v>
      </c>
      <c r="EA281" t="s">
        <v>197</v>
      </c>
      <c r="EB281" t="s">
        <v>184</v>
      </c>
      <c r="EC281">
        <v>1000</v>
      </c>
      <c r="ED281" t="s">
        <v>198</v>
      </c>
      <c r="EE281" t="s">
        <v>197</v>
      </c>
      <c r="EF281" t="s">
        <v>197</v>
      </c>
      <c r="EG281" t="s">
        <v>197</v>
      </c>
      <c r="EH281" t="s">
        <v>197</v>
      </c>
      <c r="EI281" t="s">
        <v>197</v>
      </c>
      <c r="EJ281" t="s">
        <v>197</v>
      </c>
      <c r="EK281" t="s">
        <v>197</v>
      </c>
      <c r="EL281" t="s">
        <v>197</v>
      </c>
      <c r="EM281" t="s">
        <v>197</v>
      </c>
      <c r="EN281" t="s">
        <v>197</v>
      </c>
      <c r="EO281" t="s">
        <v>197</v>
      </c>
      <c r="EP281" t="s">
        <v>197</v>
      </c>
      <c r="EQ281" t="s">
        <v>197</v>
      </c>
      <c r="ER281" t="s">
        <v>197</v>
      </c>
      <c r="ES281" s="30" t="e">
        <f t="shared" si="97"/>
        <v>#DIV/0!</v>
      </c>
      <c r="ET281" s="30" t="e">
        <f t="shared" si="111"/>
        <v>#DIV/0!</v>
      </c>
      <c r="EU281" s="30" t="e">
        <f t="shared" si="112"/>
        <v>#DIV/0!</v>
      </c>
      <c r="EV281" s="38" t="s">
        <v>181</v>
      </c>
      <c r="EW281" s="26" t="s">
        <v>197</v>
      </c>
      <c r="EX281" s="26" t="s">
        <v>197</v>
      </c>
      <c r="EY281" s="26" t="s">
        <v>197</v>
      </c>
      <c r="EZ281" s="26" t="s">
        <v>184</v>
      </c>
      <c r="FA281" s="26" t="s">
        <v>184</v>
      </c>
      <c r="FB281" s="44" t="s">
        <v>237</v>
      </c>
      <c r="FC281" s="26" t="s">
        <v>181</v>
      </c>
      <c r="FD281" s="26" t="s">
        <v>181</v>
      </c>
      <c r="FE281" s="26" t="s">
        <v>1252</v>
      </c>
      <c r="FF281" s="26">
        <v>16</v>
      </c>
      <c r="FG281" s="26" t="s">
        <v>181</v>
      </c>
      <c r="FH281" s="26" t="s">
        <v>197</v>
      </c>
      <c r="FI281" s="26" t="s">
        <v>197</v>
      </c>
      <c r="FJ281" s="26" t="s">
        <v>181</v>
      </c>
      <c r="FK281" s="26" t="s">
        <v>181</v>
      </c>
      <c r="FL281" s="26" t="s">
        <v>181</v>
      </c>
      <c r="FM281" s="26" t="s">
        <v>181</v>
      </c>
      <c r="FN281" s="26" t="s">
        <v>181</v>
      </c>
      <c r="FO281" s="26" t="s">
        <v>181</v>
      </c>
      <c r="FP281" s="26" t="s">
        <v>181</v>
      </c>
      <c r="FQ281" s="26" t="s">
        <v>181</v>
      </c>
      <c r="FR281" s="26">
        <v>28</v>
      </c>
      <c r="FS281" s="26" t="s">
        <v>219</v>
      </c>
      <c r="FT281" s="30" t="s">
        <v>181</v>
      </c>
      <c r="FU281">
        <f t="shared" si="113"/>
        <v>1</v>
      </c>
      <c r="FV281">
        <f t="shared" si="114"/>
        <v>1</v>
      </c>
    </row>
    <row r="282" spans="1:179" ht="15.5" x14ac:dyDescent="0.35">
      <c r="A282" s="48">
        <v>3106</v>
      </c>
      <c r="B282" t="s">
        <v>200</v>
      </c>
      <c r="C282" t="s">
        <v>201</v>
      </c>
      <c r="D282" s="28">
        <v>55.06111111111111</v>
      </c>
      <c r="E282" s="28">
        <v>1</v>
      </c>
      <c r="F282">
        <v>83</v>
      </c>
      <c r="G282">
        <v>180</v>
      </c>
      <c r="H282" s="28">
        <f t="shared" si="101"/>
        <v>25.617283950617285</v>
      </c>
      <c r="I282" s="29">
        <f t="shared" si="102"/>
        <v>2.0279025396994177</v>
      </c>
      <c r="J282" s="38">
        <v>3.5</v>
      </c>
      <c r="K282" s="26">
        <v>143</v>
      </c>
      <c r="L282" t="s">
        <v>180</v>
      </c>
      <c r="M282" s="29">
        <v>0.57999999999999996</v>
      </c>
      <c r="N282" s="30">
        <v>4.5999999999999996</v>
      </c>
      <c r="O282" s="29">
        <v>1.93</v>
      </c>
      <c r="P282">
        <f t="shared" si="103"/>
        <v>1</v>
      </c>
      <c r="Q282">
        <f t="shared" si="103"/>
        <v>4.5999999999999996</v>
      </c>
      <c r="R282">
        <f t="shared" si="103"/>
        <v>1.93</v>
      </c>
      <c r="S282" s="31">
        <f t="shared" si="94"/>
        <v>20</v>
      </c>
      <c r="T282" t="s">
        <v>181</v>
      </c>
      <c r="U282" t="s">
        <v>181</v>
      </c>
      <c r="V282" t="s">
        <v>182</v>
      </c>
      <c r="W282" t="s">
        <v>181</v>
      </c>
      <c r="X282" t="s">
        <v>181</v>
      </c>
      <c r="Y282" t="s">
        <v>183</v>
      </c>
      <c r="Z282" t="s">
        <v>181</v>
      </c>
      <c r="AA282" t="s">
        <v>181</v>
      </c>
      <c r="AB282" t="s">
        <v>181</v>
      </c>
      <c r="AC282">
        <v>0</v>
      </c>
      <c r="AD282" s="27">
        <v>43259</v>
      </c>
      <c r="AE282">
        <v>72</v>
      </c>
      <c r="AG282">
        <v>0</v>
      </c>
      <c r="AH282" s="27">
        <v>43259</v>
      </c>
      <c r="AI282" s="33">
        <v>72</v>
      </c>
      <c r="AK282" t="s">
        <v>1253</v>
      </c>
      <c r="AL282" t="s">
        <v>184</v>
      </c>
      <c r="AM282" t="s">
        <v>181</v>
      </c>
      <c r="AN282" t="s">
        <v>181</v>
      </c>
      <c r="AO282" t="s">
        <v>181</v>
      </c>
      <c r="AP282" t="s">
        <v>181</v>
      </c>
      <c r="AQ282" t="s">
        <v>181</v>
      </c>
      <c r="AR282" t="s">
        <v>181</v>
      </c>
      <c r="AS282" t="s">
        <v>181</v>
      </c>
      <c r="AT282" t="s">
        <v>181</v>
      </c>
      <c r="AU282" t="s">
        <v>181</v>
      </c>
      <c r="AV282" t="s">
        <v>184</v>
      </c>
      <c r="AW282" s="27">
        <v>18364</v>
      </c>
      <c r="AX282" s="28">
        <v>67.963888888888889</v>
      </c>
      <c r="AY282" s="28" t="s">
        <v>185</v>
      </c>
      <c r="AZ282" s="28" t="s">
        <v>186</v>
      </c>
      <c r="BA282" s="28" t="s">
        <v>200</v>
      </c>
      <c r="BB282" s="28" t="s">
        <v>187</v>
      </c>
      <c r="BC282" s="28" t="s">
        <v>201</v>
      </c>
      <c r="BD282" s="28" t="s">
        <v>188</v>
      </c>
      <c r="BE282" s="28" t="s">
        <v>189</v>
      </c>
      <c r="BF282" s="28" t="s">
        <v>180</v>
      </c>
      <c r="BG282" s="28" t="s">
        <v>181</v>
      </c>
      <c r="BH282" s="28" t="s">
        <v>180</v>
      </c>
      <c r="BI282">
        <v>95</v>
      </c>
      <c r="BJ282">
        <v>180</v>
      </c>
      <c r="BK282" s="28">
        <f t="shared" si="104"/>
        <v>29.320987654320987</v>
      </c>
      <c r="BL282" s="29">
        <f t="shared" si="105"/>
        <v>2.1476891450260505</v>
      </c>
      <c r="BM282">
        <v>149</v>
      </c>
      <c r="BN282" s="29">
        <v>1.26</v>
      </c>
      <c r="BO282">
        <v>3</v>
      </c>
      <c r="BP282" t="s">
        <v>181</v>
      </c>
      <c r="BQ282">
        <v>0</v>
      </c>
      <c r="BR282" t="s">
        <v>184</v>
      </c>
      <c r="BS282" t="s">
        <v>191</v>
      </c>
      <c r="BT282">
        <v>1</v>
      </c>
      <c r="BU282">
        <v>10</v>
      </c>
      <c r="BV282" t="s">
        <v>192</v>
      </c>
      <c r="BW282">
        <v>1</v>
      </c>
      <c r="BX282">
        <v>0</v>
      </c>
      <c r="BY282" t="s">
        <v>1254</v>
      </c>
      <c r="BZ282" t="s">
        <v>199</v>
      </c>
      <c r="CA282" t="s">
        <v>1161</v>
      </c>
      <c r="CB282">
        <v>1</v>
      </c>
      <c r="CC282">
        <v>132</v>
      </c>
      <c r="CD282">
        <f t="shared" si="106"/>
        <v>1359</v>
      </c>
      <c r="CE282">
        <f>SUM((IF(D282&lt;40.1,0,(IF(D282&gt;60,3,1)))),(IF(S282&lt;15.1,0,IF(15&lt;S282&lt;25.1,6,IF(25&lt;S282&lt;35.1,11,16)))),(IF(E282=1,0,5)),(IF(CQ282&lt;601,0,1)),(IF(AX282&lt;40.1,0,(IF(AX282&gt;60,2,1)))))</f>
        <v>19</v>
      </c>
      <c r="CF282">
        <f>(IF(AX282&gt;70,3,0))+(IF(10&lt;AX282&lt;20,-2,0))+(IF(BD282="Cerebrovascular",2,0))+(IF(BN282&gt;1.5,2,0))+(IF(CQ282&lt;360,-3,0))+(IF(D282&gt;70,4,0))+(IF(H282&gt;35,2,0))+(IF(E282=2,9,0))+(IF(E282=3,14,0))+(IF(T282="yes",2,0))+(IF(J282&lt;2,2,0))+(IF(U282="yes",3,0))+(IF(V282="hospital",3,0))+(IF(V282="ICU",6,0))+(IF(S282&gt;29,4,0))+(IF(W282="yes",9,0))+(IF(X282="yes",2,0))+(IF(AA282="yes",5,0))+(IF(AB282="yes",6,0))+(IF(Z282="yes",3,0))</f>
        <v>2</v>
      </c>
      <c r="CG282" s="29">
        <f>EXP((IF(39&lt;AX282&lt;50,0.154,0))+(IF(49&lt;AX282&lt;60,0.274,0))+(IF(59&lt;AX282&lt;70,0.424,0))+(IF(AX282&gt;69,0.501,0))+(IF(BD282="anoxia",0.079,0))+(IF(BD282="Cerebrovascular",0.145,0))+(IF(BD282="other",0.184,0))+(IF(BB282="African",0.176,0))+(IF(BB282="Other",0.126,0))+(IF(AY282="DCD",0.411,0))+(IF(AZ282="other",0.422,0))+(0.066*((170-BJ282)/10)+(IF(BE282="regional",0.105,0.244))+(0.01*(CQ282/60))))</f>
        <v>1.2995265424293818</v>
      </c>
      <c r="CH282">
        <v>50</v>
      </c>
      <c r="CI282">
        <v>15</v>
      </c>
      <c r="CJ282" t="s">
        <v>197</v>
      </c>
      <c r="CK282" t="s">
        <v>197</v>
      </c>
      <c r="CL282" t="s">
        <v>197</v>
      </c>
      <c r="CM282" t="s">
        <v>197</v>
      </c>
      <c r="CN282">
        <v>41</v>
      </c>
      <c r="CO282" t="s">
        <v>196</v>
      </c>
      <c r="CP282">
        <v>31</v>
      </c>
      <c r="CQ282" s="28">
        <v>468</v>
      </c>
      <c r="CR282">
        <f t="shared" si="107"/>
        <v>41</v>
      </c>
      <c r="CS282">
        <f t="shared" si="98"/>
        <v>91</v>
      </c>
      <c r="CT282">
        <f t="shared" si="99"/>
        <v>509</v>
      </c>
      <c r="CU282">
        <v>1250</v>
      </c>
      <c r="CV282">
        <v>3000</v>
      </c>
      <c r="CW282">
        <v>9000</v>
      </c>
      <c r="CX282">
        <v>200</v>
      </c>
      <c r="CY282">
        <v>398</v>
      </c>
      <c r="CZ282">
        <v>1.6</v>
      </c>
      <c r="DA282" s="26">
        <v>13</v>
      </c>
      <c r="DB282">
        <v>76</v>
      </c>
      <c r="DC282">
        <v>73</v>
      </c>
      <c r="DD282" s="28">
        <f t="shared" si="108"/>
        <v>3.9473684210526301</v>
      </c>
      <c r="DF282" t="str">
        <f t="shared" si="109"/>
        <v>no</v>
      </c>
      <c r="DG282" t="s">
        <v>181</v>
      </c>
      <c r="DH282" t="s">
        <v>197</v>
      </c>
      <c r="DI282" t="s">
        <v>197</v>
      </c>
      <c r="DJ282" t="s">
        <v>197</v>
      </c>
      <c r="DK282" t="s">
        <v>197</v>
      </c>
      <c r="DL282" t="s">
        <v>197</v>
      </c>
      <c r="DM282" t="s">
        <v>197</v>
      </c>
      <c r="DN282" t="s">
        <v>197</v>
      </c>
      <c r="DO282">
        <v>1790</v>
      </c>
      <c r="DP282" s="29">
        <f>((DO282/1000)*100)/F282</f>
        <v>2.1566265060240966</v>
      </c>
      <c r="DQ282">
        <v>2962</v>
      </c>
      <c r="DR282">
        <v>916</v>
      </c>
      <c r="DS282">
        <v>3.9</v>
      </c>
      <c r="DT282">
        <v>1.39</v>
      </c>
      <c r="DU282">
        <v>0.7</v>
      </c>
      <c r="DV282">
        <v>0.7</v>
      </c>
      <c r="DW282" t="str">
        <f t="shared" si="110"/>
        <v>yes</v>
      </c>
      <c r="DX282" t="str">
        <f t="shared" si="116"/>
        <v>mild</v>
      </c>
      <c r="DY282" t="str">
        <f>IF(OR(DV282&gt;M282*2.9, DV282 &gt; 3.9, FD282="yes"), "3", IF(DV282&gt;M282*1.9, "2", IF(OR(DV282&gt;M282*1.4, DV282&gt;(M282+0.2)), "1", "no")))</f>
        <v>no</v>
      </c>
      <c r="DZ282" t="s">
        <v>181</v>
      </c>
      <c r="EA282" t="s">
        <v>197</v>
      </c>
      <c r="EB282" t="s">
        <v>184</v>
      </c>
      <c r="EC282">
        <v>1000</v>
      </c>
      <c r="ED282" t="s">
        <v>198</v>
      </c>
      <c r="EE282" t="s">
        <v>197</v>
      </c>
      <c r="EF282" t="s">
        <v>197</v>
      </c>
      <c r="EG282" t="s">
        <v>197</v>
      </c>
      <c r="EH282" t="s">
        <v>197</v>
      </c>
      <c r="EI282" t="s">
        <v>197</v>
      </c>
      <c r="EJ282" t="s">
        <v>197</v>
      </c>
      <c r="EK282" t="s">
        <v>197</v>
      </c>
      <c r="EL282" t="s">
        <v>197</v>
      </c>
      <c r="EM282" t="s">
        <v>197</v>
      </c>
      <c r="EN282" t="s">
        <v>197</v>
      </c>
      <c r="EO282" t="s">
        <v>197</v>
      </c>
      <c r="EP282" t="s">
        <v>197</v>
      </c>
      <c r="EQ282" t="s">
        <v>197</v>
      </c>
      <c r="ER282" t="s">
        <v>197</v>
      </c>
      <c r="ES282" s="30" t="e">
        <f t="shared" si="97"/>
        <v>#DIV/0!</v>
      </c>
      <c r="ET282" s="30" t="e">
        <f t="shared" si="111"/>
        <v>#DIV/0!</v>
      </c>
      <c r="EU282" s="30" t="e">
        <f t="shared" si="112"/>
        <v>#DIV/0!</v>
      </c>
      <c r="EV282" s="30" t="s">
        <v>184</v>
      </c>
      <c r="EW282">
        <v>1</v>
      </c>
      <c r="EX282" t="s">
        <v>181</v>
      </c>
      <c r="EY282" s="30" t="s">
        <v>181</v>
      </c>
      <c r="EZ282" s="30" t="s">
        <v>181</v>
      </c>
      <c r="FA282" s="30" t="s">
        <v>181</v>
      </c>
      <c r="FB282" s="34">
        <v>2</v>
      </c>
      <c r="FC282" s="30" t="s">
        <v>181</v>
      </c>
      <c r="FD282" s="30" t="s">
        <v>181</v>
      </c>
      <c r="FE282" t="s">
        <v>1255</v>
      </c>
      <c r="FF282">
        <v>3</v>
      </c>
      <c r="FG282" s="26" t="s">
        <v>181</v>
      </c>
      <c r="FH282" s="26" t="s">
        <v>197</v>
      </c>
      <c r="FI282" s="26" t="s">
        <v>197</v>
      </c>
      <c r="FJ282" s="26" t="s">
        <v>181</v>
      </c>
      <c r="FK282" s="26" t="s">
        <v>181</v>
      </c>
      <c r="FL282" s="26" t="s">
        <v>181</v>
      </c>
      <c r="FM282" s="26" t="s">
        <v>181</v>
      </c>
      <c r="FN282" s="26" t="s">
        <v>181</v>
      </c>
      <c r="FO282" s="26" t="s">
        <v>181</v>
      </c>
      <c r="FP282" s="26" t="s">
        <v>181</v>
      </c>
      <c r="FQ282" s="26" t="s">
        <v>181</v>
      </c>
      <c r="FR282">
        <v>16</v>
      </c>
      <c r="FS282" t="s">
        <v>219</v>
      </c>
      <c r="FT282" s="30" t="s">
        <v>181</v>
      </c>
      <c r="FU282">
        <f t="shared" si="113"/>
        <v>0</v>
      </c>
      <c r="FV282">
        <f t="shared" si="114"/>
        <v>0</v>
      </c>
    </row>
    <row r="283" spans="1:179" ht="15.5" x14ac:dyDescent="0.35">
      <c r="A283" s="48">
        <v>3107</v>
      </c>
      <c r="B283" t="s">
        <v>178</v>
      </c>
      <c r="C283" t="s">
        <v>179</v>
      </c>
      <c r="D283" s="28">
        <v>57.530555555555559</v>
      </c>
      <c r="E283" s="28">
        <v>1</v>
      </c>
      <c r="F283">
        <v>49</v>
      </c>
      <c r="G283">
        <v>153</v>
      </c>
      <c r="H283" s="28">
        <f t="shared" si="101"/>
        <v>20.932120124738347</v>
      </c>
      <c r="I283" s="29">
        <f t="shared" si="102"/>
        <v>1.4407908608108062</v>
      </c>
      <c r="J283" s="30">
        <v>3.8</v>
      </c>
      <c r="K283">
        <v>114</v>
      </c>
      <c r="L283" t="s">
        <v>180</v>
      </c>
      <c r="M283" s="29">
        <v>0.54</v>
      </c>
      <c r="N283" s="30">
        <v>0.8</v>
      </c>
      <c r="O283" s="29">
        <v>1.06</v>
      </c>
      <c r="P283">
        <f t="shared" si="103"/>
        <v>1</v>
      </c>
      <c r="Q283">
        <f t="shared" si="103"/>
        <v>1</v>
      </c>
      <c r="R283">
        <f t="shared" si="103"/>
        <v>1.06</v>
      </c>
      <c r="S283" s="31">
        <f t="shared" si="94"/>
        <v>7</v>
      </c>
      <c r="T283" t="s">
        <v>181</v>
      </c>
      <c r="U283" t="s">
        <v>181</v>
      </c>
      <c r="V283" t="s">
        <v>182</v>
      </c>
      <c r="W283" t="s">
        <v>181</v>
      </c>
      <c r="X283" t="s">
        <v>181</v>
      </c>
      <c r="Y283" t="s">
        <v>183</v>
      </c>
      <c r="Z283" t="s">
        <v>184</v>
      </c>
      <c r="AA283" t="s">
        <v>181</v>
      </c>
      <c r="AB283" t="s">
        <v>181</v>
      </c>
      <c r="AC283">
        <v>0</v>
      </c>
      <c r="AD283" s="27">
        <v>43230</v>
      </c>
      <c r="AE283">
        <v>39</v>
      </c>
      <c r="AG283">
        <v>0</v>
      </c>
      <c r="AH283" s="27">
        <v>43230</v>
      </c>
      <c r="AI283" s="33">
        <v>39</v>
      </c>
      <c r="AK283" t="s">
        <v>1256</v>
      </c>
      <c r="AL283" t="s">
        <v>184</v>
      </c>
      <c r="AM283" t="s">
        <v>184</v>
      </c>
      <c r="AN283" t="s">
        <v>181</v>
      </c>
      <c r="AO283" t="s">
        <v>181</v>
      </c>
      <c r="AP283" t="s">
        <v>181</v>
      </c>
      <c r="AQ283" t="s">
        <v>181</v>
      </c>
      <c r="AR283" t="s">
        <v>181</v>
      </c>
      <c r="AS283" t="s">
        <v>181</v>
      </c>
      <c r="AT283" t="s">
        <v>181</v>
      </c>
      <c r="AU283" t="s">
        <v>181</v>
      </c>
      <c r="AV283" t="s">
        <v>181</v>
      </c>
      <c r="AW283" s="27">
        <v>39175</v>
      </c>
      <c r="AX283" s="28">
        <v>10.994444444444444</v>
      </c>
      <c r="AY283" s="28" t="s">
        <v>185</v>
      </c>
      <c r="AZ283" s="28" t="s">
        <v>186</v>
      </c>
      <c r="BA283" s="28" t="s">
        <v>200</v>
      </c>
      <c r="BB283" s="28" t="s">
        <v>187</v>
      </c>
      <c r="BC283" s="28" t="s">
        <v>179</v>
      </c>
      <c r="BD283" s="28" t="s">
        <v>1257</v>
      </c>
      <c r="BE283" s="28" t="s">
        <v>202</v>
      </c>
      <c r="BF283" t="s">
        <v>190</v>
      </c>
      <c r="BG283" s="28" t="s">
        <v>181</v>
      </c>
      <c r="BH283" s="28" t="s">
        <v>190</v>
      </c>
      <c r="BI283">
        <v>25</v>
      </c>
      <c r="BJ283">
        <v>125</v>
      </c>
      <c r="BK283" s="28">
        <f t="shared" si="104"/>
        <v>16</v>
      </c>
      <c r="BL283" s="29">
        <f t="shared" si="105"/>
        <v>0.93486862941064686</v>
      </c>
      <c r="BM283">
        <v>150</v>
      </c>
      <c r="BN283" s="29">
        <v>0.59</v>
      </c>
      <c r="BO283">
        <v>4</v>
      </c>
      <c r="BP283" t="s">
        <v>181</v>
      </c>
      <c r="BQ283">
        <v>0</v>
      </c>
      <c r="BR283" t="s">
        <v>184</v>
      </c>
      <c r="BS283" t="s">
        <v>1258</v>
      </c>
      <c r="BT283">
        <v>0</v>
      </c>
      <c r="BU283">
        <v>10</v>
      </c>
      <c r="BV283" t="s">
        <v>192</v>
      </c>
      <c r="BW283">
        <v>5</v>
      </c>
      <c r="BX283">
        <v>0</v>
      </c>
      <c r="BY283" t="s">
        <v>1259</v>
      </c>
      <c r="BZ283" t="s">
        <v>1260</v>
      </c>
      <c r="CA283" t="s">
        <v>856</v>
      </c>
      <c r="CB283">
        <v>0</v>
      </c>
      <c r="CC283">
        <v>0</v>
      </c>
      <c r="CD283">
        <f t="shared" si="106"/>
        <v>77</v>
      </c>
      <c r="CE283">
        <f>SUM((IF(D283&lt;40.1,0,(IF(D283&gt;60,3,1)))),(IF(S283&lt;15.1,0,IF(15&lt;S283&lt;25.1,6,IF(25&lt;S283&lt;35.1,11,16)))),(IF(E283=1,0,5)),(IF(CQ283&lt;601,0,1)),(IF(AX283&lt;40.1,0,(IF(AX283&gt;60,2,1)))))</f>
        <v>1</v>
      </c>
      <c r="CF283">
        <f>(IF(AX283&gt;70,3,0))+(IF(10&lt;AX283&lt;20,-2,0))+(IF(BD283="Cerebrovascular",2,0))+(IF(BN283&gt;1.5,2,0))+(IF(CQ283&lt;360,-3,0))+(IF(D283&gt;70,4,0))+(IF(H283&gt;35,2,0))+(IF(E283=2,9,0))+(IF(E283=3,14,0))+(IF(T283="yes",2,0))+(IF(J283&lt;2,2,0))+(IF(U283="yes",3,0))+(IF(V283="hospital",3,0))+(IF(V283="ICU",6,0))+(IF(S283&gt;29,4,0))+(IF(W283="yes",9,0))+(IF(X283="yes",2,0))+(IF(AA283="yes",5,0))+(IF(AB283="yes",6,0))+(IF(Z283="yes",3,0))</f>
        <v>0</v>
      </c>
      <c r="CG283" s="29">
        <f>EXP((IF(39&lt;AX283&lt;50,0.154,0))+(IF(49&lt;AX283&lt;60,0.274,0))+(IF(59&lt;AX283&lt;70,0.424,0))+(IF(AX283&gt;69,0.501,0))+(IF(BD283="anoxia",0.079,0))+(IF(BD283="Cerebrovascular",0.145,0))+(IF(BD283="other",0.184,0))+(IF(BB283="African",0.176,0))+(IF(BB283="Other",0.126,0))+(IF(AY283="DCD",0.411,0))+(IF(AZ283="other",0.422,0))+(0.066*((170-BJ283)/10)+(IF(BE283="regional",0.105,0.244))+(0.01*(CQ283/60))))</f>
        <v>2.1913110112680472</v>
      </c>
      <c r="CH283" s="26">
        <v>44</v>
      </c>
      <c r="CI283" s="26">
        <v>15</v>
      </c>
      <c r="CJ283" s="26" t="s">
        <v>197</v>
      </c>
      <c r="CK283" s="26" t="s">
        <v>197</v>
      </c>
      <c r="CL283" s="26" t="s">
        <v>197</v>
      </c>
      <c r="CM283" s="26" t="s">
        <v>197</v>
      </c>
      <c r="CN283">
        <v>28</v>
      </c>
      <c r="CO283" t="s">
        <v>196</v>
      </c>
      <c r="CP283">
        <v>13</v>
      </c>
      <c r="CQ283" s="28">
        <v>357</v>
      </c>
      <c r="CR283">
        <f t="shared" si="107"/>
        <v>28</v>
      </c>
      <c r="CS283">
        <f t="shared" si="98"/>
        <v>72</v>
      </c>
      <c r="CT283">
        <f t="shared" si="99"/>
        <v>385</v>
      </c>
      <c r="CU283">
        <v>750</v>
      </c>
      <c r="CV283">
        <v>1000</v>
      </c>
      <c r="CW283">
        <v>8500</v>
      </c>
      <c r="CX283">
        <v>200</v>
      </c>
      <c r="CY283">
        <v>423</v>
      </c>
      <c r="CZ283">
        <v>1.9</v>
      </c>
      <c r="DA283">
        <v>16</v>
      </c>
      <c r="DB283">
        <v>76</v>
      </c>
      <c r="DC283">
        <v>86</v>
      </c>
      <c r="DD283" s="28">
        <f t="shared" si="108"/>
        <v>-13.15789473684211</v>
      </c>
      <c r="DF283" t="str">
        <f t="shared" si="109"/>
        <v>no</v>
      </c>
      <c r="DG283" t="s">
        <v>181</v>
      </c>
      <c r="DH283" t="s">
        <v>197</v>
      </c>
      <c r="DI283" t="s">
        <v>197</v>
      </c>
      <c r="DJ283" t="s">
        <v>197</v>
      </c>
      <c r="DK283" t="s">
        <v>197</v>
      </c>
      <c r="DL283" t="s">
        <v>197</v>
      </c>
      <c r="DM283" t="s">
        <v>197</v>
      </c>
      <c r="DN283" t="s">
        <v>197</v>
      </c>
      <c r="DO283" s="26">
        <v>740</v>
      </c>
      <c r="DP283" s="29">
        <f>((DO283/1000)*100)/F283</f>
        <v>1.510204081632653</v>
      </c>
      <c r="DQ283">
        <v>1154</v>
      </c>
      <c r="DR283">
        <v>1080</v>
      </c>
      <c r="DS283">
        <v>3</v>
      </c>
      <c r="DT283">
        <v>1.21</v>
      </c>
      <c r="DU283">
        <v>1.18</v>
      </c>
      <c r="DV283">
        <v>1.35</v>
      </c>
      <c r="DW283" t="str">
        <f t="shared" si="110"/>
        <v>no</v>
      </c>
      <c r="DX283" t="str">
        <f t="shared" si="116"/>
        <v>no</v>
      </c>
      <c r="DY283" t="str">
        <f>IF(OR(DV283&gt;M283*2.9, DV283 &gt; 3.9, FD283="yes"), "3", IF(DV283&gt;M283*1.9, "2", IF(OR(DV283&gt;M283*1.4, DV283&gt;(M283+0.2)), "1", "no")))</f>
        <v>2</v>
      </c>
      <c r="DZ283" t="s">
        <v>181</v>
      </c>
      <c r="EA283" t="s">
        <v>197</v>
      </c>
      <c r="EB283" t="s">
        <v>184</v>
      </c>
      <c r="EC283">
        <v>500</v>
      </c>
      <c r="ED283" t="s">
        <v>198</v>
      </c>
      <c r="EE283" t="s">
        <v>197</v>
      </c>
      <c r="EF283" t="s">
        <v>197</v>
      </c>
      <c r="EG283" t="s">
        <v>197</v>
      </c>
      <c r="EH283" t="s">
        <v>197</v>
      </c>
      <c r="EI283" t="s">
        <v>197</v>
      </c>
      <c r="EJ283" t="s">
        <v>197</v>
      </c>
      <c r="EK283" t="s">
        <v>197</v>
      </c>
      <c r="EL283" t="s">
        <v>197</v>
      </c>
      <c r="EM283" t="s">
        <v>197</v>
      </c>
      <c r="EN283" t="s">
        <v>197</v>
      </c>
      <c r="EO283" t="s">
        <v>197</v>
      </c>
      <c r="EP283" t="s">
        <v>197</v>
      </c>
      <c r="EQ283" t="s">
        <v>197</v>
      </c>
      <c r="ER283" t="s">
        <v>197</v>
      </c>
      <c r="ES283" s="30" t="e">
        <f t="shared" si="97"/>
        <v>#DIV/0!</v>
      </c>
      <c r="ET283" s="30" t="e">
        <f t="shared" si="111"/>
        <v>#DIV/0!</v>
      </c>
      <c r="EU283" s="30" t="e">
        <f t="shared" si="112"/>
        <v>#DIV/0!</v>
      </c>
      <c r="EV283" s="30" t="s">
        <v>181</v>
      </c>
      <c r="EW283" t="s">
        <v>197</v>
      </c>
      <c r="EX283" t="s">
        <v>197</v>
      </c>
      <c r="EY283" s="30" t="s">
        <v>197</v>
      </c>
      <c r="EZ283" s="30" t="s">
        <v>181</v>
      </c>
      <c r="FA283" s="30" t="s">
        <v>181</v>
      </c>
      <c r="FB283" s="34">
        <v>2</v>
      </c>
      <c r="FC283" s="30" t="s">
        <v>184</v>
      </c>
      <c r="FD283" s="30" t="s">
        <v>181</v>
      </c>
      <c r="FE283" t="s">
        <v>181</v>
      </c>
      <c r="FF283">
        <v>4</v>
      </c>
      <c r="FG283" t="s">
        <v>181</v>
      </c>
      <c r="FH283" t="s">
        <v>197</v>
      </c>
      <c r="FI283" t="s">
        <v>197</v>
      </c>
      <c r="FJ283" t="s">
        <v>181</v>
      </c>
      <c r="FK283" t="s">
        <v>181</v>
      </c>
      <c r="FL283" t="s">
        <v>181</v>
      </c>
      <c r="FM283" t="s">
        <v>181</v>
      </c>
      <c r="FN283" t="s">
        <v>181</v>
      </c>
      <c r="FO283" t="s">
        <v>181</v>
      </c>
      <c r="FP283" t="s">
        <v>181</v>
      </c>
      <c r="FQ283" t="s">
        <v>181</v>
      </c>
      <c r="FR283">
        <v>15</v>
      </c>
      <c r="FS283" t="s">
        <v>1261</v>
      </c>
      <c r="FT283" s="30" t="s">
        <v>181</v>
      </c>
      <c r="FU283">
        <f t="shared" si="113"/>
        <v>0</v>
      </c>
      <c r="FV283">
        <f t="shared" si="114"/>
        <v>0</v>
      </c>
    </row>
    <row r="284" spans="1:179" ht="15.5" x14ac:dyDescent="0.35">
      <c r="A284" s="48">
        <v>3108</v>
      </c>
      <c r="B284" t="s">
        <v>200</v>
      </c>
      <c r="C284" t="s">
        <v>252</v>
      </c>
      <c r="D284" s="28">
        <v>60.491666666666667</v>
      </c>
      <c r="E284" s="28">
        <v>1</v>
      </c>
      <c r="F284">
        <v>52</v>
      </c>
      <c r="G284">
        <v>160</v>
      </c>
      <c r="H284" s="28">
        <f t="shared" si="101"/>
        <v>20.3125</v>
      </c>
      <c r="I284" s="29">
        <f t="shared" si="102"/>
        <v>1.5263521126185902</v>
      </c>
      <c r="J284" s="30">
        <v>2.6</v>
      </c>
      <c r="K284">
        <v>147</v>
      </c>
      <c r="L284" t="s">
        <v>180</v>
      </c>
      <c r="M284" s="29">
        <v>1.23</v>
      </c>
      <c r="N284" s="30">
        <v>1.8</v>
      </c>
      <c r="O284" s="29">
        <v>1.17</v>
      </c>
      <c r="P284">
        <f t="shared" si="103"/>
        <v>1.23</v>
      </c>
      <c r="Q284">
        <f t="shared" si="103"/>
        <v>1.8</v>
      </c>
      <c r="R284">
        <f t="shared" si="103"/>
        <v>1.17</v>
      </c>
      <c r="S284" s="31">
        <f t="shared" si="94"/>
        <v>12</v>
      </c>
      <c r="T284" t="s">
        <v>181</v>
      </c>
      <c r="U284" t="s">
        <v>181</v>
      </c>
      <c r="V284" t="s">
        <v>182</v>
      </c>
      <c r="W284" t="s">
        <v>181</v>
      </c>
      <c r="X284" t="s">
        <v>181</v>
      </c>
      <c r="Y284" t="s">
        <v>183</v>
      </c>
      <c r="Z284" t="s">
        <v>181</v>
      </c>
      <c r="AA284" t="s">
        <v>184</v>
      </c>
      <c r="AB284" t="s">
        <v>181</v>
      </c>
      <c r="AC284">
        <v>0</v>
      </c>
      <c r="AD284" s="27">
        <v>43224</v>
      </c>
      <c r="AE284">
        <v>29</v>
      </c>
      <c r="AG284">
        <v>0</v>
      </c>
      <c r="AH284" s="27">
        <v>43224</v>
      </c>
      <c r="AI284" s="33">
        <v>29</v>
      </c>
      <c r="AK284" t="s">
        <v>323</v>
      </c>
      <c r="AL284" t="s">
        <v>184</v>
      </c>
      <c r="AM284" t="s">
        <v>181</v>
      </c>
      <c r="AN284" t="s">
        <v>184</v>
      </c>
      <c r="AO284" t="s">
        <v>184</v>
      </c>
      <c r="AP284" t="s">
        <v>181</v>
      </c>
      <c r="AQ284" t="s">
        <v>181</v>
      </c>
      <c r="AR284" t="s">
        <v>181</v>
      </c>
      <c r="AS284" t="s">
        <v>181</v>
      </c>
      <c r="AT284" t="s">
        <v>181</v>
      </c>
      <c r="AU284" t="s">
        <v>181</v>
      </c>
      <c r="AV284" t="s">
        <v>181</v>
      </c>
      <c r="AW284" s="27">
        <v>11999</v>
      </c>
      <c r="AX284" s="28">
        <v>85.413888888888891</v>
      </c>
      <c r="AY284" s="28" t="s">
        <v>185</v>
      </c>
      <c r="AZ284" s="28" t="s">
        <v>186</v>
      </c>
      <c r="BA284" s="28" t="s">
        <v>200</v>
      </c>
      <c r="BB284" s="28" t="s">
        <v>187</v>
      </c>
      <c r="BC284" s="28" t="s">
        <v>252</v>
      </c>
      <c r="BD284" s="28" t="s">
        <v>188</v>
      </c>
      <c r="BE284" s="28" t="s">
        <v>189</v>
      </c>
      <c r="BF284" t="s">
        <v>190</v>
      </c>
      <c r="BG284" s="28" t="s">
        <v>181</v>
      </c>
      <c r="BH284" s="28" t="s">
        <v>180</v>
      </c>
      <c r="BI284">
        <v>68</v>
      </c>
      <c r="BJ284">
        <v>164</v>
      </c>
      <c r="BK284" s="28">
        <f t="shared" si="104"/>
        <v>25.282569898869721</v>
      </c>
      <c r="BL284" s="29">
        <f t="shared" si="105"/>
        <v>1.7415839006403284</v>
      </c>
      <c r="BM284">
        <v>143</v>
      </c>
      <c r="BN284" s="29">
        <v>0.82</v>
      </c>
      <c r="BO284">
        <v>15</v>
      </c>
      <c r="BP284" t="s">
        <v>181</v>
      </c>
      <c r="BQ284">
        <v>0</v>
      </c>
      <c r="BR284" t="s">
        <v>184</v>
      </c>
      <c r="BS284" t="s">
        <v>225</v>
      </c>
      <c r="BT284">
        <v>1</v>
      </c>
      <c r="BU284">
        <v>7</v>
      </c>
      <c r="BV284" t="s">
        <v>192</v>
      </c>
      <c r="BW284">
        <v>5</v>
      </c>
      <c r="BY284" t="s">
        <v>1262</v>
      </c>
      <c r="BZ284" t="s">
        <v>1263</v>
      </c>
      <c r="CA284" t="s">
        <v>1161</v>
      </c>
      <c r="CB284">
        <v>0</v>
      </c>
      <c r="CC284">
        <v>0</v>
      </c>
      <c r="CD284">
        <f t="shared" si="106"/>
        <v>1025</v>
      </c>
      <c r="CE284">
        <f>SUM((IF(D284&lt;40.1,0,(IF(D284&gt;60,3,1)))),(IF(S284&lt;15.1,0,IF(15&lt;S284&lt;25.1,6,IF(25&lt;S284&lt;35.1,11,16)))),(IF(E284=1,0,5)),(IF(CQ284&lt;601,0,1)),(IF(AX284&lt;40.1,0,(IF(AX284&gt;60,2,1)))))</f>
        <v>5</v>
      </c>
      <c r="CF284">
        <f>(IF(AX284&gt;70,3,0))+(IF(10&lt;AX284&lt;20,-2,0))+(IF(BD284="Cerebrovascular",2,0))+(IF(BN284&gt;1.5,2,0))+(IF(CQ284&lt;360,-3,0))+(IF(D284&gt;70,4,0))+(IF(H284&gt;35,2,0))+(IF(E284=2,9,0))+(IF(E284=3,14,0))+(IF(T284="yes",2,0))+(IF(J284&lt;2,2,0))+(IF(U284="yes",3,0))+(IF(V284="hospital",3,0))+(IF(V284="ICU",6,0))+(IF(S284&gt;29,4,0))+(IF(W284="yes",9,0))+(IF(X284="yes",2,0))+(IF(AA284="yes",5,0))+(IF(AB284="yes",6,0))+(IF(Z284="yes",3,0))</f>
        <v>10</v>
      </c>
      <c r="CG284" s="29">
        <f>EXP((IF(39&lt;AX284&lt;50,0.154,0))+(IF(49&lt;AX284&lt;60,0.274,0))+(IF(59&lt;AX284&lt;70,0.424,0))+(IF(AX284&gt;69,0.501,0))+(IF(BD284="anoxia",0.079,0))+(IF(BD284="Cerebrovascular",0.145,0))+(IF(BD284="other",0.184,0))+(IF(BB284="African",0.176,0))+(IF(BB284="Other",0.126,0))+(IF(AY284="DCD",0.411,0))+(IF(AZ284="other",0.422,0))+(0.066*((170-BJ284)/10)+(IF(BE284="regional",0.105,0.244))+(0.01*(CQ284/60))))</f>
        <v>2.3665503193515032</v>
      </c>
      <c r="CH284">
        <v>55</v>
      </c>
      <c r="CI284">
        <v>5</v>
      </c>
      <c r="CJ284" t="s">
        <v>197</v>
      </c>
      <c r="CK284" t="s">
        <v>197</v>
      </c>
      <c r="CL284" t="s">
        <v>197</v>
      </c>
      <c r="CM284" t="s">
        <v>197</v>
      </c>
      <c r="CN284">
        <v>36</v>
      </c>
      <c r="CO284" t="s">
        <v>196</v>
      </c>
      <c r="CP284">
        <v>37</v>
      </c>
      <c r="CQ284" s="28">
        <v>425</v>
      </c>
      <c r="CR284">
        <f t="shared" si="107"/>
        <v>36</v>
      </c>
      <c r="CS284">
        <f t="shared" si="98"/>
        <v>91</v>
      </c>
      <c r="CT284">
        <f t="shared" si="99"/>
        <v>461</v>
      </c>
      <c r="CU284">
        <v>1000</v>
      </c>
      <c r="CV284">
        <v>1000</v>
      </c>
      <c r="CW284">
        <v>9000</v>
      </c>
      <c r="CX284">
        <v>0</v>
      </c>
      <c r="CY284">
        <v>310</v>
      </c>
      <c r="CZ284">
        <v>2.6</v>
      </c>
      <c r="DA284" s="26">
        <v>16</v>
      </c>
      <c r="DB284">
        <v>83</v>
      </c>
      <c r="DC284">
        <v>67</v>
      </c>
      <c r="DD284" s="28">
        <f t="shared" si="108"/>
        <v>19.277108433734938</v>
      </c>
      <c r="DF284" t="str">
        <f t="shared" si="109"/>
        <v>no</v>
      </c>
      <c r="DG284" t="s">
        <v>181</v>
      </c>
      <c r="DH284" t="s">
        <v>197</v>
      </c>
      <c r="DI284" t="s">
        <v>197</v>
      </c>
      <c r="DJ284" t="s">
        <v>197</v>
      </c>
      <c r="DK284" t="s">
        <v>197</v>
      </c>
      <c r="DL284" t="s">
        <v>197</v>
      </c>
      <c r="DM284" t="s">
        <v>197</v>
      </c>
      <c r="DN284" t="s">
        <v>197</v>
      </c>
      <c r="DO284">
        <v>1250</v>
      </c>
      <c r="DP284" s="29">
        <f>((DO284/1000)*100)/F284</f>
        <v>2.4038461538461537</v>
      </c>
      <c r="DQ284">
        <v>4190</v>
      </c>
      <c r="DR284">
        <v>1861</v>
      </c>
      <c r="DS284">
        <v>8.1999999999999993</v>
      </c>
      <c r="DT284">
        <v>1.49</v>
      </c>
      <c r="DU284">
        <v>1.58</v>
      </c>
      <c r="DV284">
        <v>1.58</v>
      </c>
      <c r="DW284" t="str">
        <f t="shared" si="110"/>
        <v>yes</v>
      </c>
      <c r="DX284" t="str">
        <f t="shared" si="116"/>
        <v>moderate</v>
      </c>
      <c r="DY284" t="str">
        <f>IF(OR(DV284&gt;M284*2.9, DV284 &gt; 3.9, FD284="yes"), "3", IF(DV284&gt;M284*1.9, "2", IF(OR(DV284&gt;M284*1.4, DV284&gt;(M284+0.2)), "1", "no")))</f>
        <v>1</v>
      </c>
      <c r="DZ284" t="s">
        <v>181</v>
      </c>
      <c r="EA284" t="s">
        <v>197</v>
      </c>
      <c r="EB284" t="s">
        <v>184</v>
      </c>
      <c r="EC284">
        <v>1000</v>
      </c>
      <c r="ED284" t="s">
        <v>198</v>
      </c>
      <c r="EE284" t="s">
        <v>197</v>
      </c>
      <c r="EF284" t="s">
        <v>197</v>
      </c>
      <c r="EG284" t="s">
        <v>197</v>
      </c>
      <c r="EH284" t="s">
        <v>197</v>
      </c>
      <c r="EI284" t="s">
        <v>197</v>
      </c>
      <c r="EJ284" t="s">
        <v>197</v>
      </c>
      <c r="EK284" t="s">
        <v>197</v>
      </c>
      <c r="EL284" t="s">
        <v>197</v>
      </c>
      <c r="EM284" t="s">
        <v>197</v>
      </c>
      <c r="EN284" t="s">
        <v>197</v>
      </c>
      <c r="EO284" t="s">
        <v>197</v>
      </c>
      <c r="EP284" t="s">
        <v>197</v>
      </c>
      <c r="EQ284" t="s">
        <v>197</v>
      </c>
      <c r="ER284" t="s">
        <v>197</v>
      </c>
      <c r="ES284" s="30" t="e">
        <f t="shared" si="97"/>
        <v>#DIV/0!</v>
      </c>
      <c r="ET284" s="30" t="e">
        <f t="shared" si="111"/>
        <v>#DIV/0!</v>
      </c>
      <c r="EU284" s="30" t="e">
        <f t="shared" si="112"/>
        <v>#DIV/0!</v>
      </c>
      <c r="EV284" s="30" t="s">
        <v>181</v>
      </c>
      <c r="EW284" t="s">
        <v>197</v>
      </c>
      <c r="EX284" t="s">
        <v>197</v>
      </c>
      <c r="EY284" s="30" t="s">
        <v>197</v>
      </c>
      <c r="EZ284" s="30" t="s">
        <v>181</v>
      </c>
      <c r="FA284" s="30" t="s">
        <v>181</v>
      </c>
      <c r="FB284" s="34">
        <v>2</v>
      </c>
      <c r="FC284" s="30" t="s">
        <v>184</v>
      </c>
      <c r="FD284" s="30" t="s">
        <v>181</v>
      </c>
      <c r="FE284" t="s">
        <v>181</v>
      </c>
      <c r="FF284">
        <v>4</v>
      </c>
      <c r="FG284" s="26" t="s">
        <v>181</v>
      </c>
      <c r="FH284" s="26" t="s">
        <v>197</v>
      </c>
      <c r="FI284" s="26" t="s">
        <v>197</v>
      </c>
      <c r="FJ284" s="26" t="s">
        <v>181</v>
      </c>
      <c r="FK284" s="26" t="s">
        <v>181</v>
      </c>
      <c r="FL284" s="26" t="s">
        <v>181</v>
      </c>
      <c r="FM284" s="26" t="s">
        <v>181</v>
      </c>
      <c r="FN284" s="26" t="s">
        <v>181</v>
      </c>
      <c r="FO284" s="26" t="s">
        <v>181</v>
      </c>
      <c r="FP284" s="26" t="s">
        <v>181</v>
      </c>
      <c r="FQ284" s="26" t="s">
        <v>181</v>
      </c>
      <c r="FR284" s="26">
        <v>12</v>
      </c>
      <c r="FS284" t="s">
        <v>1264</v>
      </c>
      <c r="FT284" s="30" t="s">
        <v>181</v>
      </c>
      <c r="FU284">
        <f t="shared" si="113"/>
        <v>0</v>
      </c>
      <c r="FV284">
        <f t="shared" si="114"/>
        <v>0</v>
      </c>
    </row>
    <row r="285" spans="1:179" s="26" customFormat="1" ht="15.5" x14ac:dyDescent="0.35">
      <c r="A285" s="48">
        <v>3109</v>
      </c>
      <c r="B285" s="26" t="s">
        <v>200</v>
      </c>
      <c r="C285" s="26" t="s">
        <v>201</v>
      </c>
      <c r="D285" s="28">
        <v>59.427777777777777</v>
      </c>
      <c r="E285" s="36">
        <v>1</v>
      </c>
      <c r="F285" s="26">
        <v>84</v>
      </c>
      <c r="G285" s="26">
        <v>175</v>
      </c>
      <c r="H285" s="36">
        <f t="shared" si="101"/>
        <v>27.428571428571427</v>
      </c>
      <c r="I285" s="37">
        <f t="shared" si="102"/>
        <v>1.9970438709513987</v>
      </c>
      <c r="J285" s="38">
        <v>4.0999999999999996</v>
      </c>
      <c r="K285" s="26">
        <v>138</v>
      </c>
      <c r="L285" s="26" t="s">
        <v>197</v>
      </c>
      <c r="M285" s="37">
        <v>0.64</v>
      </c>
      <c r="N285" s="38">
        <v>2.2000000000000002</v>
      </c>
      <c r="O285" s="37">
        <v>0.98</v>
      </c>
      <c r="P285" s="26">
        <f t="shared" si="103"/>
        <v>1</v>
      </c>
      <c r="Q285" s="26">
        <f t="shared" si="103"/>
        <v>2.2000000000000002</v>
      </c>
      <c r="R285" s="26">
        <f t="shared" si="103"/>
        <v>1</v>
      </c>
      <c r="S285" s="54">
        <f t="shared" si="94"/>
        <v>9</v>
      </c>
      <c r="T285" s="26" t="s">
        <v>197</v>
      </c>
      <c r="U285" s="26" t="s">
        <v>197</v>
      </c>
      <c r="V285" s="26" t="s">
        <v>197</v>
      </c>
      <c r="W285" s="26" t="s">
        <v>197</v>
      </c>
      <c r="X285" s="26" t="s">
        <v>197</v>
      </c>
      <c r="Y285" s="26" t="s">
        <v>197</v>
      </c>
      <c r="Z285" s="26" t="s">
        <v>197</v>
      </c>
      <c r="AA285" s="26" t="s">
        <v>197</v>
      </c>
      <c r="AB285" s="26" t="s">
        <v>197</v>
      </c>
      <c r="AC285" s="26">
        <v>1</v>
      </c>
      <c r="AD285" s="32">
        <v>43195</v>
      </c>
      <c r="AE285" s="26">
        <v>0</v>
      </c>
      <c r="AG285" s="26">
        <v>1</v>
      </c>
      <c r="AH285" s="32">
        <v>43195</v>
      </c>
      <c r="AI285" s="53">
        <v>0</v>
      </c>
      <c r="AJ285" s="26" t="s">
        <v>1265</v>
      </c>
      <c r="AK285" s="26" t="s">
        <v>224</v>
      </c>
      <c r="AL285" s="26" t="s">
        <v>184</v>
      </c>
      <c r="AM285" s="26" t="s">
        <v>184</v>
      </c>
      <c r="AN285" s="26" t="s">
        <v>181</v>
      </c>
      <c r="AO285" s="26" t="s">
        <v>181</v>
      </c>
      <c r="AP285" s="26" t="s">
        <v>184</v>
      </c>
      <c r="AQ285" s="26" t="s">
        <v>181</v>
      </c>
      <c r="AR285" s="26" t="s">
        <v>181</v>
      </c>
      <c r="AS285" s="26" t="s">
        <v>181</v>
      </c>
      <c r="AT285" s="26" t="s">
        <v>181</v>
      </c>
      <c r="AU285" s="26" t="s">
        <v>181</v>
      </c>
      <c r="AV285" s="26" t="s">
        <v>181</v>
      </c>
      <c r="AW285" s="32">
        <v>21857</v>
      </c>
      <c r="AX285" s="28">
        <v>58.422222222222224</v>
      </c>
      <c r="AY285" s="36" t="s">
        <v>185</v>
      </c>
      <c r="AZ285" s="36" t="s">
        <v>186</v>
      </c>
      <c r="BA285" s="36" t="s">
        <v>200</v>
      </c>
      <c r="BB285" s="36" t="s">
        <v>187</v>
      </c>
      <c r="BC285" s="36" t="s">
        <v>201</v>
      </c>
      <c r="BD285" s="36" t="s">
        <v>188</v>
      </c>
      <c r="BE285" s="36" t="s">
        <v>189</v>
      </c>
      <c r="BF285" t="s">
        <v>190</v>
      </c>
      <c r="BG285" s="36" t="s">
        <v>181</v>
      </c>
      <c r="BH285" s="36" t="s">
        <v>180</v>
      </c>
      <c r="BI285" s="26">
        <v>69</v>
      </c>
      <c r="BJ285" s="26">
        <v>165</v>
      </c>
      <c r="BK285" s="36">
        <f t="shared" si="104"/>
        <v>25.344352617079888</v>
      </c>
      <c r="BL285" s="37">
        <f t="shared" si="105"/>
        <v>1.7601636453664717</v>
      </c>
      <c r="BM285" s="26">
        <v>166</v>
      </c>
      <c r="BN285" s="37">
        <v>0.98</v>
      </c>
      <c r="BO285" s="26">
        <v>3</v>
      </c>
      <c r="BP285" s="26" t="s">
        <v>181</v>
      </c>
      <c r="BQ285" s="26">
        <v>0</v>
      </c>
      <c r="BR285" s="26" t="s">
        <v>181</v>
      </c>
      <c r="BS285" s="26" t="s">
        <v>191</v>
      </c>
      <c r="BT285" s="26" t="s">
        <v>197</v>
      </c>
      <c r="BU285" s="26" t="s">
        <v>197</v>
      </c>
      <c r="BV285" s="26" t="s">
        <v>197</v>
      </c>
      <c r="BW285" s="26" t="s">
        <v>197</v>
      </c>
      <c r="BX285" s="26" t="s">
        <v>197</v>
      </c>
      <c r="BY285" s="26" t="s">
        <v>197</v>
      </c>
      <c r="BZ285" s="26" t="s">
        <v>1094</v>
      </c>
      <c r="CA285" s="26" t="s">
        <v>181</v>
      </c>
      <c r="CB285">
        <v>0</v>
      </c>
      <c r="CC285" s="26">
        <v>0</v>
      </c>
      <c r="CD285" s="26">
        <f t="shared" si="106"/>
        <v>526</v>
      </c>
      <c r="CE285" s="26">
        <f>SUM((IF(D285&lt;40.1,0,(IF(D285&gt;60,3,1)))),(IF(S285&lt;15.1,0,IF(15&lt;S285&lt;25.1,6,IF(25&lt;S285&lt;35.1,11,16)))),(IF(E285=1,0,5)),(IF(CQ285&lt;601,0,1)),(IF(AX285&lt;40.1,0,(IF(AX285&gt;60,2,1)))))</f>
        <v>2</v>
      </c>
      <c r="CF285" s="26">
        <f>(IF(AX285&gt;70,3,0))+(IF(10&lt;AX285&lt;20,-2,0))+(IF(BD285="Cerebrovascular",2,0))+(IF(BN285&gt;1.5,2,0))+(IF(CQ285&lt;360,-3,0))+(IF(D285&gt;70,4,0))+(IF(H285&gt;35,2,0))+(IF(E285=2,9,0))+(IF(E285=3,14,0))+(IF(T285="yes",2,0))+(IF(J285&lt;2,2,0))+(IF(U285="yes",3,0))+(IF(V285="hospital",3,0))+(IF(V285="ICU",6,0))+(IF(S285&gt;29,4,0))+(IF(W285="yes",9,0))+(IF(X285="yes",2,0))+(IF(AA285="yes",5,0))+(IF(AB285="yes",6,0))+(IF(Z285="yes",3,0))</f>
        <v>2</v>
      </c>
      <c r="CG285" s="37">
        <f>EXP((IF(39&lt;AX285&lt;50,0.154,0))+(IF(49&lt;AX285&lt;60,0.274,0))+(IF(59&lt;AX285&lt;70,0.424,0))+(IF(AX285&gt;69,0.501,0))+(IF(BD285="anoxia",0.079,0))+(IF(BD285="Cerebrovascular",0.145,0))+(IF(BD285="other",0.184,0))+(IF(BB285="African",0.176,0))+(IF(BB285="Other",0.126,0))+(IF(AY285="DCD",0.411,0))+(IF(AZ285="other",0.422,0))+(0.066*((170-BJ285)/10)+(IF(BE285="regional",0.105,0.244))+(0.01*(CQ285/60))))</f>
        <v>1.4145809422320075</v>
      </c>
      <c r="CH285" s="26">
        <v>51</v>
      </c>
      <c r="CI285" s="26">
        <v>10</v>
      </c>
      <c r="CJ285" s="26" t="s">
        <v>197</v>
      </c>
      <c r="CK285" s="26" t="s">
        <v>197</v>
      </c>
      <c r="CL285" s="26" t="s">
        <v>197</v>
      </c>
      <c r="CM285" s="26" t="s">
        <v>197</v>
      </c>
      <c r="CN285" s="26">
        <v>111</v>
      </c>
      <c r="CO285" s="26" t="s">
        <v>196</v>
      </c>
      <c r="CP285" s="26" t="s">
        <v>197</v>
      </c>
      <c r="CQ285" s="36">
        <v>383</v>
      </c>
      <c r="CR285" s="26">
        <f t="shared" si="107"/>
        <v>111</v>
      </c>
      <c r="CS285" s="26">
        <f t="shared" si="98"/>
        <v>162</v>
      </c>
      <c r="CT285" s="26">
        <f t="shared" si="99"/>
        <v>494</v>
      </c>
      <c r="CU285" s="26">
        <v>13250</v>
      </c>
      <c r="CV285" s="26">
        <v>11500</v>
      </c>
      <c r="CW285" s="26">
        <v>19000</v>
      </c>
      <c r="CX285" s="26" t="s">
        <v>197</v>
      </c>
      <c r="CY285" s="26">
        <v>310</v>
      </c>
      <c r="CZ285" s="26">
        <v>6.5</v>
      </c>
      <c r="DA285" s="26" t="s">
        <v>197</v>
      </c>
      <c r="DB285" s="26">
        <v>86</v>
      </c>
      <c r="DC285" s="26">
        <v>75</v>
      </c>
      <c r="DD285" s="36">
        <f t="shared" si="108"/>
        <v>12.79069767441861</v>
      </c>
      <c r="DF285" s="26" t="str">
        <f t="shared" si="109"/>
        <v>no</v>
      </c>
      <c r="DG285" s="26" t="s">
        <v>1266</v>
      </c>
      <c r="DH285" s="26" t="s">
        <v>197</v>
      </c>
      <c r="DI285" s="26" t="s">
        <v>197</v>
      </c>
      <c r="DJ285" s="26" t="s">
        <v>197</v>
      </c>
      <c r="DK285" s="26" t="s">
        <v>197</v>
      </c>
      <c r="DL285" s="26" t="s">
        <v>197</v>
      </c>
      <c r="DM285" s="26" t="s">
        <v>197</v>
      </c>
      <c r="DN285" s="26" t="s">
        <v>197</v>
      </c>
      <c r="DO285" s="26">
        <v>1500</v>
      </c>
      <c r="DP285" s="37">
        <f>((DO285/1000)*100)/F285</f>
        <v>1.7857142857142858</v>
      </c>
      <c r="DQ285" s="26" t="s">
        <v>197</v>
      </c>
      <c r="DR285" s="26" t="s">
        <v>197</v>
      </c>
      <c r="DS285" s="26" t="s">
        <v>197</v>
      </c>
      <c r="DT285" s="26" t="s">
        <v>197</v>
      </c>
      <c r="DU285" s="26" t="s">
        <v>197</v>
      </c>
      <c r="DV285" s="26" t="s">
        <v>197</v>
      </c>
      <c r="DW285" s="26" t="str">
        <f t="shared" si="110"/>
        <v>yes</v>
      </c>
      <c r="DX285" s="26" t="str">
        <f t="shared" si="116"/>
        <v>severe</v>
      </c>
      <c r="DY285" s="26" t="s">
        <v>197</v>
      </c>
      <c r="DZ285" s="26" t="s">
        <v>197</v>
      </c>
      <c r="EA285" s="26" t="s">
        <v>197</v>
      </c>
      <c r="EB285" s="26" t="s">
        <v>197</v>
      </c>
      <c r="EC285" s="26" t="s">
        <v>197</v>
      </c>
      <c r="ED285" s="26" t="s">
        <v>197</v>
      </c>
      <c r="EE285" s="26" t="s">
        <v>197</v>
      </c>
      <c r="EF285" s="26" t="s">
        <v>197</v>
      </c>
      <c r="EG285" s="26" t="s">
        <v>197</v>
      </c>
      <c r="EH285" s="26" t="s">
        <v>197</v>
      </c>
      <c r="EI285" s="26" t="s">
        <v>197</v>
      </c>
      <c r="EJ285" s="26" t="s">
        <v>197</v>
      </c>
      <c r="EK285" s="26" t="s">
        <v>197</v>
      </c>
      <c r="EL285" s="26" t="s">
        <v>197</v>
      </c>
      <c r="EM285" s="26" t="s">
        <v>197</v>
      </c>
      <c r="EN285" s="26" t="s">
        <v>197</v>
      </c>
      <c r="EO285" s="26" t="s">
        <v>197</v>
      </c>
      <c r="EP285" s="26" t="s">
        <v>197</v>
      </c>
      <c r="EQ285" s="26" t="s">
        <v>197</v>
      </c>
      <c r="ER285" s="26" t="s">
        <v>197</v>
      </c>
      <c r="ES285" s="38" t="e">
        <f t="shared" si="97"/>
        <v>#DIV/0!</v>
      </c>
      <c r="ET285" s="38" t="e">
        <f t="shared" si="111"/>
        <v>#DIV/0!</v>
      </c>
      <c r="EU285" s="38" t="e">
        <f t="shared" si="112"/>
        <v>#DIV/0!</v>
      </c>
      <c r="EV285" s="38" t="s">
        <v>197</v>
      </c>
      <c r="EW285" s="26" t="s">
        <v>197</v>
      </c>
      <c r="EX285" s="26" t="s">
        <v>197</v>
      </c>
      <c r="EY285" s="38" t="s">
        <v>197</v>
      </c>
      <c r="EZ285" s="38" t="s">
        <v>181</v>
      </c>
      <c r="FA285" s="38" t="s">
        <v>181</v>
      </c>
      <c r="FB285" s="44">
        <v>5</v>
      </c>
      <c r="FC285" s="38" t="s">
        <v>181</v>
      </c>
      <c r="FD285" s="38" t="s">
        <v>181</v>
      </c>
      <c r="FE285" s="26" t="s">
        <v>181</v>
      </c>
      <c r="FF285" s="38" t="s">
        <v>197</v>
      </c>
      <c r="FG285" s="26" t="s">
        <v>197</v>
      </c>
      <c r="FH285" s="38" t="s">
        <v>197</v>
      </c>
      <c r="FI285" s="26" t="s">
        <v>197</v>
      </c>
      <c r="FJ285" s="38" t="s">
        <v>197</v>
      </c>
      <c r="FK285" s="26" t="s">
        <v>197</v>
      </c>
      <c r="FL285" s="38" t="s">
        <v>197</v>
      </c>
      <c r="FM285" s="26" t="s">
        <v>197</v>
      </c>
      <c r="FN285" s="38" t="s">
        <v>197</v>
      </c>
      <c r="FO285" s="26" t="s">
        <v>197</v>
      </c>
      <c r="FP285" s="38" t="s">
        <v>197</v>
      </c>
      <c r="FQ285" s="26" t="s">
        <v>197</v>
      </c>
      <c r="FR285" s="38" t="s">
        <v>197</v>
      </c>
      <c r="FS285" s="26" t="s">
        <v>1266</v>
      </c>
      <c r="FT285" s="38" t="s">
        <v>181</v>
      </c>
      <c r="FU285" s="26">
        <f t="shared" si="113"/>
        <v>1</v>
      </c>
      <c r="FV285" s="26">
        <f t="shared" si="114"/>
        <v>1</v>
      </c>
      <c r="FW285" s="32"/>
    </row>
    <row r="286" spans="1:179" ht="17.25" customHeight="1" x14ac:dyDescent="0.35">
      <c r="A286" s="48">
        <v>3111</v>
      </c>
      <c r="B286" t="s">
        <v>200</v>
      </c>
      <c r="C286" t="s">
        <v>179</v>
      </c>
      <c r="D286" s="28">
        <v>59.69166666666667</v>
      </c>
      <c r="E286" s="28">
        <v>1</v>
      </c>
      <c r="F286">
        <v>57</v>
      </c>
      <c r="G286">
        <v>165</v>
      </c>
      <c r="H286" s="28">
        <f t="shared" si="101"/>
        <v>20.9366391184573</v>
      </c>
      <c r="I286" s="29">
        <f t="shared" si="102"/>
        <v>1.6228896736591809</v>
      </c>
      <c r="J286" s="30">
        <v>4.0999999999999996</v>
      </c>
      <c r="K286">
        <v>142</v>
      </c>
      <c r="L286" t="s">
        <v>180</v>
      </c>
      <c r="M286" s="29">
        <v>1.23</v>
      </c>
      <c r="N286" s="30">
        <v>1.8</v>
      </c>
      <c r="O286" s="29">
        <v>1.17</v>
      </c>
      <c r="P286">
        <f t="shared" si="103"/>
        <v>1.23</v>
      </c>
      <c r="Q286">
        <f t="shared" si="103"/>
        <v>1.8</v>
      </c>
      <c r="R286">
        <f t="shared" si="103"/>
        <v>1.17</v>
      </c>
      <c r="S286" s="31">
        <f t="shared" si="94"/>
        <v>12</v>
      </c>
      <c r="T286" t="s">
        <v>184</v>
      </c>
      <c r="U286" t="s">
        <v>181</v>
      </c>
      <c r="V286" t="s">
        <v>182</v>
      </c>
      <c r="W286" t="s">
        <v>181</v>
      </c>
      <c r="X286" t="s">
        <v>181</v>
      </c>
      <c r="Y286" t="s">
        <v>183</v>
      </c>
      <c r="Z286" t="s">
        <v>181</v>
      </c>
      <c r="AA286" t="s">
        <v>181</v>
      </c>
      <c r="AB286" t="s">
        <v>181</v>
      </c>
      <c r="AC286">
        <v>0</v>
      </c>
      <c r="AD286" s="27">
        <v>43258</v>
      </c>
      <c r="AE286">
        <v>61</v>
      </c>
      <c r="AG286">
        <v>0</v>
      </c>
      <c r="AH286" s="27">
        <v>43258</v>
      </c>
      <c r="AI286" s="33">
        <v>61</v>
      </c>
      <c r="AK286" t="s">
        <v>1267</v>
      </c>
      <c r="AL286" t="s">
        <v>184</v>
      </c>
      <c r="AM286" t="s">
        <v>181</v>
      </c>
      <c r="AN286" t="s">
        <v>181</v>
      </c>
      <c r="AO286" t="s">
        <v>181</v>
      </c>
      <c r="AP286" t="s">
        <v>184</v>
      </c>
      <c r="AQ286" t="s">
        <v>181</v>
      </c>
      <c r="AR286" t="s">
        <v>181</v>
      </c>
      <c r="AS286" t="s">
        <v>181</v>
      </c>
      <c r="AT286" t="s">
        <v>181</v>
      </c>
      <c r="AU286" t="s">
        <v>181</v>
      </c>
      <c r="AV286" t="s">
        <v>181</v>
      </c>
      <c r="AW286" s="27">
        <v>13094</v>
      </c>
      <c r="AX286" s="28">
        <v>82.419444444444451</v>
      </c>
      <c r="AY286" s="28" t="s">
        <v>185</v>
      </c>
      <c r="AZ286" s="28" t="s">
        <v>186</v>
      </c>
      <c r="BA286" s="28" t="s">
        <v>178</v>
      </c>
      <c r="BB286" s="28" t="s">
        <v>187</v>
      </c>
      <c r="BC286" s="28" t="s">
        <v>179</v>
      </c>
      <c r="BD286" s="28" t="s">
        <v>188</v>
      </c>
      <c r="BE286" s="28" t="s">
        <v>189</v>
      </c>
      <c r="BF286" t="s">
        <v>190</v>
      </c>
      <c r="BG286" s="28" t="s">
        <v>181</v>
      </c>
      <c r="BH286" s="28" t="s">
        <v>197</v>
      </c>
      <c r="BI286">
        <v>60</v>
      </c>
      <c r="BJ286">
        <v>160</v>
      </c>
      <c r="BK286" s="28">
        <f t="shared" si="104"/>
        <v>23.4375</v>
      </c>
      <c r="BL286" s="29">
        <f t="shared" si="105"/>
        <v>1.622062531435754</v>
      </c>
      <c r="BM286">
        <v>144</v>
      </c>
      <c r="BN286" s="29">
        <v>1</v>
      </c>
      <c r="BO286">
        <v>4</v>
      </c>
      <c r="BP286" t="s">
        <v>181</v>
      </c>
      <c r="BQ286">
        <v>0</v>
      </c>
      <c r="BR286" t="s">
        <v>184</v>
      </c>
      <c r="BS286" t="s">
        <v>191</v>
      </c>
      <c r="BT286">
        <v>2</v>
      </c>
      <c r="BU286">
        <v>20</v>
      </c>
      <c r="BV286" t="s">
        <v>192</v>
      </c>
      <c r="BW286">
        <v>2</v>
      </c>
      <c r="BX286">
        <v>0</v>
      </c>
      <c r="BY286" t="s">
        <v>1268</v>
      </c>
      <c r="BZ286" t="s">
        <v>1269</v>
      </c>
      <c r="CA286" t="s">
        <v>1270</v>
      </c>
      <c r="CB286">
        <v>1</v>
      </c>
      <c r="CC286">
        <v>179</v>
      </c>
      <c r="CD286">
        <f t="shared" si="106"/>
        <v>989</v>
      </c>
      <c r="CE286">
        <f>SUM((IF(D286&lt;40.1,0,(IF(D286&gt;60,3,1)))),(IF(S286&lt;15.1,0,IF(15&lt;S286&lt;25.1,6,IF(25&lt;S286&lt;35.1,11,16)))),(IF(E286=1,0,5)),(IF(CQ286&lt;601,0,1)),(IF(AX286&lt;40.1,0,(IF(AX286&gt;60,2,1)))))</f>
        <v>3</v>
      </c>
      <c r="CF286">
        <f>(IF(AX286&gt;70,3,0))+(IF(10&lt;AX286&lt;20,-2,0))+(IF(BD286="Cerebrovascular",2,0))+(IF(BN286&gt;1.5,2,0))+(IF(CQ286&lt;360,-3,0))+(IF(D286&gt;70,4,0))+(IF(H286&gt;35,2,0))+(IF(E286=2,9,0))+(IF(E286=3,14,0))+(IF(T286="yes",2,0))+(IF(J286&lt;2,2,0))+(IF(U286="yes",3,0))+(IF(V286="hospital",3,0))+(IF(V286="ICU",6,0))+(IF(S286&gt;29,4,0))+(IF(W286="yes",9,0))+(IF(X286="yes",2,0))+(IF(AA286="yes",5,0))+(IF(AB286="yes",6,0))+(IF(Z286="yes",3,0))</f>
        <v>7</v>
      </c>
      <c r="CG286" s="29">
        <f>EXP((IF(39&lt;AX286&lt;50,0.154,0))+(IF(49&lt;AX286&lt;60,0.274,0))+(IF(59&lt;AX286&lt;70,0.424,0))+(IF(AX286&gt;69,0.501,0))+(IF(BD286="anoxia",0.079,0))+(IF(BD286="Cerebrovascular",0.145,0))+(IF(BD286="other",0.184,0))+(IF(BB286="African",0.176,0))+(IF(BB286="Other",0.126,0))+(IF(AY286="DCD",0.411,0))+(IF(AZ286="other",0.422,0))+(0.066*((170-BJ286)/10)+(IF(BE286="regional",0.105,0.244))+(0.01*(CQ286/60))))</f>
        <v>2.457963922206539</v>
      </c>
      <c r="CH286">
        <v>57</v>
      </c>
      <c r="CI286">
        <v>10</v>
      </c>
      <c r="CJ286" t="s">
        <v>197</v>
      </c>
      <c r="CK286" t="s">
        <v>197</v>
      </c>
      <c r="CL286" t="s">
        <v>197</v>
      </c>
      <c r="CM286" t="s">
        <v>197</v>
      </c>
      <c r="CN286">
        <v>19</v>
      </c>
      <c r="CO286" t="s">
        <v>196</v>
      </c>
      <c r="CP286">
        <v>27</v>
      </c>
      <c r="CQ286" s="28">
        <v>494</v>
      </c>
      <c r="CR286">
        <f t="shared" si="107"/>
        <v>19</v>
      </c>
      <c r="CS286">
        <f t="shared" si="98"/>
        <v>76</v>
      </c>
      <c r="CT286">
        <f t="shared" si="99"/>
        <v>513</v>
      </c>
      <c r="CU286">
        <v>1750</v>
      </c>
      <c r="CV286">
        <v>1500</v>
      </c>
      <c r="CW286">
        <v>2000</v>
      </c>
      <c r="CX286">
        <v>0</v>
      </c>
      <c r="CY286">
        <v>315</v>
      </c>
      <c r="CZ286">
        <v>3</v>
      </c>
      <c r="DA286">
        <v>12</v>
      </c>
      <c r="DB286">
        <v>90</v>
      </c>
      <c r="DC286">
        <v>80</v>
      </c>
      <c r="DD286" s="28">
        <f t="shared" si="108"/>
        <v>11.111111111111114</v>
      </c>
      <c r="DF286" t="str">
        <f t="shared" si="109"/>
        <v>no</v>
      </c>
      <c r="DG286" t="s">
        <v>181</v>
      </c>
      <c r="DH286" t="s">
        <v>197</v>
      </c>
      <c r="DI286" t="s">
        <v>197</v>
      </c>
      <c r="DJ286" t="s">
        <v>197</v>
      </c>
      <c r="DK286" t="s">
        <v>197</v>
      </c>
      <c r="DL286" t="s">
        <v>197</v>
      </c>
      <c r="DM286" t="s">
        <v>197</v>
      </c>
      <c r="DN286" t="s">
        <v>197</v>
      </c>
      <c r="DO286">
        <v>1030</v>
      </c>
      <c r="DP286" s="29">
        <f>((DO286/1000)*100)/F286</f>
        <v>1.8070175438596492</v>
      </c>
      <c r="DQ286">
        <v>1663</v>
      </c>
      <c r="DR286">
        <v>1323</v>
      </c>
      <c r="DS286">
        <v>2.9</v>
      </c>
      <c r="DT286">
        <v>1.2</v>
      </c>
      <c r="DU286">
        <v>2.1800000000000002</v>
      </c>
      <c r="DV286">
        <v>2.1800000000000002</v>
      </c>
      <c r="DW286" t="str">
        <f t="shared" si="110"/>
        <v>no</v>
      </c>
      <c r="DX286" t="str">
        <f t="shared" si="116"/>
        <v>no</v>
      </c>
      <c r="DY286" t="str">
        <f>IF(OR(DV286&gt;M286*2.9, DV286 &gt; 3.9, FD286="yes"), "3", IF(DV286&gt;M286*1.9, "2", IF(OR(DV286&gt;M286*1.4, DV286&gt;(M286+0.2)), "1", "no")))</f>
        <v>1</v>
      </c>
      <c r="DZ286" s="26" t="s">
        <v>197</v>
      </c>
      <c r="EA286" t="s">
        <v>197</v>
      </c>
      <c r="EB286" t="s">
        <v>184</v>
      </c>
      <c r="EC286">
        <v>1000</v>
      </c>
      <c r="ED286" t="s">
        <v>198</v>
      </c>
      <c r="EE286" t="s">
        <v>197</v>
      </c>
      <c r="EF286" t="s">
        <v>197</v>
      </c>
      <c r="EG286" t="s">
        <v>197</v>
      </c>
      <c r="EH286" t="s">
        <v>197</v>
      </c>
      <c r="EI286" t="s">
        <v>197</v>
      </c>
      <c r="EJ286" t="s">
        <v>197</v>
      </c>
      <c r="EK286" t="s">
        <v>197</v>
      </c>
      <c r="EL286" t="s">
        <v>197</v>
      </c>
      <c r="EM286" t="s">
        <v>197</v>
      </c>
      <c r="EN286" t="s">
        <v>197</v>
      </c>
      <c r="EO286" t="s">
        <v>197</v>
      </c>
      <c r="EP286" t="s">
        <v>197</v>
      </c>
      <c r="EQ286" t="s">
        <v>197</v>
      </c>
      <c r="ER286" t="s">
        <v>197</v>
      </c>
      <c r="ES286" s="30" t="e">
        <f t="shared" si="97"/>
        <v>#DIV/0!</v>
      </c>
      <c r="ET286" s="30" t="e">
        <f t="shared" si="111"/>
        <v>#DIV/0!</v>
      </c>
      <c r="EU286" s="30" t="e">
        <f t="shared" si="112"/>
        <v>#DIV/0!</v>
      </c>
      <c r="EV286" s="38" t="s">
        <v>181</v>
      </c>
      <c r="EW286" s="26" t="s">
        <v>197</v>
      </c>
      <c r="EX286" s="26" t="s">
        <v>197</v>
      </c>
      <c r="EY286" s="26" t="s">
        <v>197</v>
      </c>
      <c r="EZ286" s="26" t="s">
        <v>181</v>
      </c>
      <c r="FA286" s="26" t="s">
        <v>181</v>
      </c>
      <c r="FB286" s="44">
        <v>2</v>
      </c>
      <c r="FC286" s="26" t="s">
        <v>181</v>
      </c>
      <c r="FD286" s="26" t="s">
        <v>181</v>
      </c>
      <c r="FE286" s="26" t="s">
        <v>181</v>
      </c>
      <c r="FF286" s="26">
        <v>6</v>
      </c>
      <c r="FG286" t="s">
        <v>184</v>
      </c>
      <c r="FH286">
        <v>4</v>
      </c>
      <c r="FI286" s="26">
        <v>3</v>
      </c>
      <c r="FJ286" t="s">
        <v>184</v>
      </c>
      <c r="FK286">
        <v>8</v>
      </c>
      <c r="FL286" t="s">
        <v>181</v>
      </c>
      <c r="FM286" t="s">
        <v>1271</v>
      </c>
      <c r="FN286" t="s">
        <v>184</v>
      </c>
      <c r="FO286" t="s">
        <v>181</v>
      </c>
      <c r="FP286" t="s">
        <v>184</v>
      </c>
      <c r="FQ286" t="s">
        <v>184</v>
      </c>
      <c r="FR286" s="26">
        <v>19</v>
      </c>
      <c r="FS286" s="26" t="s">
        <v>199</v>
      </c>
      <c r="FT286" s="30" t="s">
        <v>181</v>
      </c>
      <c r="FU286">
        <f t="shared" si="113"/>
        <v>0</v>
      </c>
      <c r="FV286">
        <f t="shared" si="114"/>
        <v>0</v>
      </c>
    </row>
    <row r="287" spans="1:179" ht="15.5" x14ac:dyDescent="0.35">
      <c r="A287" s="48">
        <v>3112</v>
      </c>
      <c r="B287" t="s">
        <v>200</v>
      </c>
      <c r="C287" t="s">
        <v>252</v>
      </c>
      <c r="D287" s="28">
        <v>62.24722222222222</v>
      </c>
      <c r="E287" s="28">
        <v>1</v>
      </c>
      <c r="F287">
        <v>75</v>
      </c>
      <c r="G287">
        <v>167</v>
      </c>
      <c r="H287" s="28">
        <f t="shared" si="101"/>
        <v>26.892323138154829</v>
      </c>
      <c r="I287" s="29">
        <f t="shared" si="102"/>
        <v>1.8396567664969434</v>
      </c>
      <c r="J287" s="38">
        <v>3.3</v>
      </c>
      <c r="K287" s="26">
        <v>142</v>
      </c>
      <c r="L287" t="s">
        <v>180</v>
      </c>
      <c r="M287" s="29">
        <v>0.96</v>
      </c>
      <c r="N287" s="30">
        <v>0.6</v>
      </c>
      <c r="O287" s="29">
        <v>1.04</v>
      </c>
      <c r="P287">
        <f t="shared" si="103"/>
        <v>1</v>
      </c>
      <c r="Q287">
        <f t="shared" si="103"/>
        <v>1</v>
      </c>
      <c r="R287">
        <f t="shared" si="103"/>
        <v>1.04</v>
      </c>
      <c r="S287" s="31">
        <f t="shared" si="94"/>
        <v>7</v>
      </c>
      <c r="T287" t="s">
        <v>181</v>
      </c>
      <c r="U287" t="s">
        <v>181</v>
      </c>
      <c r="V287" t="s">
        <v>182</v>
      </c>
      <c r="W287" t="s">
        <v>181</v>
      </c>
      <c r="X287" t="s">
        <v>181</v>
      </c>
      <c r="Y287" t="s">
        <v>183</v>
      </c>
      <c r="Z287" t="s">
        <v>181</v>
      </c>
      <c r="AA287" t="s">
        <v>181</v>
      </c>
      <c r="AB287" t="s">
        <v>181</v>
      </c>
      <c r="AC287">
        <v>0</v>
      </c>
      <c r="AD287" s="27">
        <v>43266</v>
      </c>
      <c r="AE287">
        <v>67</v>
      </c>
      <c r="AG287">
        <v>0</v>
      </c>
      <c r="AH287" s="27">
        <v>43266</v>
      </c>
      <c r="AI287" s="33">
        <v>67</v>
      </c>
      <c r="AK287" t="s">
        <v>248</v>
      </c>
      <c r="AL287" t="s">
        <v>184</v>
      </c>
      <c r="AM287" t="s">
        <v>181</v>
      </c>
      <c r="AN287" t="s">
        <v>181</v>
      </c>
      <c r="AO287" t="s">
        <v>181</v>
      </c>
      <c r="AP287" t="s">
        <v>181</v>
      </c>
      <c r="AQ287" t="s">
        <v>181</v>
      </c>
      <c r="AR287" t="s">
        <v>181</v>
      </c>
      <c r="AS287" t="s">
        <v>181</v>
      </c>
      <c r="AT287" t="s">
        <v>184</v>
      </c>
      <c r="AU287" t="s">
        <v>181</v>
      </c>
      <c r="AV287" t="s">
        <v>181</v>
      </c>
      <c r="AW287" s="27">
        <v>16943</v>
      </c>
      <c r="AX287" s="28">
        <v>71.88333333333334</v>
      </c>
      <c r="AY287" s="28" t="s">
        <v>185</v>
      </c>
      <c r="AZ287" s="28" t="s">
        <v>186</v>
      </c>
      <c r="BA287" s="28" t="s">
        <v>178</v>
      </c>
      <c r="BB287" s="28" t="s">
        <v>187</v>
      </c>
      <c r="BC287" s="28" t="s">
        <v>252</v>
      </c>
      <c r="BD287" s="28" t="s">
        <v>276</v>
      </c>
      <c r="BE287" s="28" t="s">
        <v>189</v>
      </c>
      <c r="BF287" t="s">
        <v>190</v>
      </c>
      <c r="BG287" s="28" t="s">
        <v>181</v>
      </c>
      <c r="BH287" s="28" t="s">
        <v>180</v>
      </c>
      <c r="BI287">
        <v>70</v>
      </c>
      <c r="BJ287">
        <v>165</v>
      </c>
      <c r="BK287" s="28">
        <f t="shared" si="104"/>
        <v>25.711662075298438</v>
      </c>
      <c r="BL287" s="29">
        <f t="shared" si="105"/>
        <v>1.7709604002911536</v>
      </c>
      <c r="BM287">
        <v>170</v>
      </c>
      <c r="BN287" s="29">
        <v>1.31</v>
      </c>
      <c r="BO287">
        <v>4</v>
      </c>
      <c r="BP287" t="s">
        <v>181</v>
      </c>
      <c r="BQ287">
        <v>0</v>
      </c>
      <c r="BR287" t="s">
        <v>184</v>
      </c>
      <c r="BS287" t="s">
        <v>191</v>
      </c>
      <c r="BT287">
        <v>20</v>
      </c>
      <c r="BU287">
        <v>60</v>
      </c>
      <c r="BV287" t="s">
        <v>203</v>
      </c>
      <c r="BW287">
        <v>15</v>
      </c>
      <c r="BX287">
        <v>0</v>
      </c>
      <c r="BY287" t="s">
        <v>1272</v>
      </c>
      <c r="BZ287" t="s">
        <v>181</v>
      </c>
      <c r="CA287" t="s">
        <v>1161</v>
      </c>
      <c r="CB287">
        <v>0</v>
      </c>
      <c r="CC287">
        <v>0</v>
      </c>
      <c r="CD287">
        <f t="shared" si="106"/>
        <v>503</v>
      </c>
      <c r="CE287">
        <f>SUM((IF(D287&lt;40.1,0,(IF(D287&gt;60,3,1)))),(IF(S287&lt;15.1,0,IF(15&lt;S287&lt;25.1,6,IF(25&lt;S287&lt;35.1,11,16)))),(IF(E287=1,0,5)),(IF(CQ287&lt;601,0,1)),(IF(AX287&lt;40.1,0,(IF(AX287&gt;60,2,1)))))</f>
        <v>5</v>
      </c>
      <c r="CF287">
        <f>(IF(AX287&gt;70,3,0))+(IF(10&lt;AX287&lt;20,-2,0))+(IF(BD287="Cerebrovascular",2,0))+(IF(BN287&gt;1.5,2,0))+(IF(CQ287&lt;360,-3,0))+(IF(D287&gt;70,4,0))+(IF(H287&gt;35,2,0))+(IF(E287=2,9,0))+(IF(E287=3,14,0))+(IF(T287="yes",2,0))+(IF(J287&lt;2,2,0))+(IF(U287="yes",3,0))+(IF(V287="hospital",3,0))+(IF(V287="ICU",6,0))+(IF(S287&gt;29,4,0))+(IF(W287="yes",9,0))+(IF(X287="yes",2,0))+(IF(AA287="yes",5,0))+(IF(AB287="yes",6,0))+(IF(Z287="yes",3,0))</f>
        <v>0</v>
      </c>
      <c r="CG287" s="29">
        <f>EXP((IF(39&lt;AX287&lt;50,0.154,0))+(IF(49&lt;AX287&lt;60,0.274,0))+(IF(59&lt;AX287&lt;70,0.424,0))+(IF(AX287&gt;69,0.501,0))+(IF(BD287="anoxia",0.079,0))+(IF(BD287="Cerebrovascular",0.145,0))+(IF(BD287="other",0.184,0))+(IF(BB287="African",0.176,0))+(IF(BB287="Other",0.126,0))+(IF(AY287="DCD",0.411,0))+(IF(AZ287="other",0.422,0))+(0.066*((170-BJ287)/10)+(IF(BE287="regional",0.105,0.244))+(0.01*(CQ287/60))))</f>
        <v>2.1680612463359572</v>
      </c>
      <c r="CH287">
        <v>47</v>
      </c>
      <c r="CI287">
        <v>4</v>
      </c>
      <c r="CJ287" t="s">
        <v>197</v>
      </c>
      <c r="CK287" t="s">
        <v>197</v>
      </c>
      <c r="CL287" t="s">
        <v>197</v>
      </c>
      <c r="CM287" t="s">
        <v>197</v>
      </c>
      <c r="CN287">
        <v>14</v>
      </c>
      <c r="CO287" t="s">
        <v>196</v>
      </c>
      <c r="CP287">
        <v>40</v>
      </c>
      <c r="CQ287" s="28">
        <v>335</v>
      </c>
      <c r="CR287">
        <f t="shared" si="107"/>
        <v>14</v>
      </c>
      <c r="CS287">
        <f t="shared" si="98"/>
        <v>61</v>
      </c>
      <c r="CT287">
        <f t="shared" si="99"/>
        <v>349</v>
      </c>
      <c r="CU287">
        <v>0</v>
      </c>
      <c r="CV287">
        <v>0</v>
      </c>
      <c r="CW287">
        <v>5500</v>
      </c>
      <c r="CX287">
        <v>500</v>
      </c>
      <c r="CY287">
        <v>296</v>
      </c>
      <c r="CZ287">
        <v>1.2</v>
      </c>
      <c r="DA287" s="26">
        <v>14</v>
      </c>
      <c r="DB287">
        <v>68</v>
      </c>
      <c r="DC287">
        <v>60</v>
      </c>
      <c r="DD287" s="28">
        <f t="shared" si="108"/>
        <v>11.764705882352942</v>
      </c>
      <c r="DF287" t="str">
        <f t="shared" si="109"/>
        <v>no</v>
      </c>
      <c r="DG287" t="s">
        <v>181</v>
      </c>
      <c r="DH287" t="s">
        <v>197</v>
      </c>
      <c r="DI287" t="s">
        <v>197</v>
      </c>
      <c r="DJ287" t="s">
        <v>197</v>
      </c>
      <c r="DK287" t="s">
        <v>197</v>
      </c>
      <c r="DL287" t="s">
        <v>197</v>
      </c>
      <c r="DM287" t="s">
        <v>197</v>
      </c>
      <c r="DN287" t="s">
        <v>197</v>
      </c>
      <c r="DO287">
        <v>1550</v>
      </c>
      <c r="DP287" s="29">
        <f>((DO287/1000)*100)/F287</f>
        <v>2.0666666666666669</v>
      </c>
      <c r="DQ287">
        <v>3055</v>
      </c>
      <c r="DR287">
        <v>1702</v>
      </c>
      <c r="DS287">
        <v>0.6</v>
      </c>
      <c r="DT287">
        <v>1.1599999999999999</v>
      </c>
      <c r="DU287">
        <v>0.88</v>
      </c>
      <c r="DV287">
        <v>0.88</v>
      </c>
      <c r="DW287" t="str">
        <f t="shared" si="110"/>
        <v>yes</v>
      </c>
      <c r="DX287" t="str">
        <f t="shared" si="116"/>
        <v>moderate</v>
      </c>
      <c r="DY287" t="str">
        <f>IF(OR(DV287&gt;M287*2.9, DV287 &gt; 3.9, FD287="yes"), "3", IF(DV287&gt;M287*1.9, "2", IF(OR(DV287&gt;M287*1.4, DV287&gt;(M287+0.2)), "1", "no")))</f>
        <v>no</v>
      </c>
      <c r="DZ287" t="s">
        <v>184</v>
      </c>
      <c r="EA287" t="s">
        <v>263</v>
      </c>
      <c r="EB287" t="s">
        <v>184</v>
      </c>
      <c r="EC287">
        <v>1000</v>
      </c>
      <c r="ED287" t="s">
        <v>198</v>
      </c>
      <c r="EE287" t="s">
        <v>197</v>
      </c>
      <c r="EF287" t="s">
        <v>197</v>
      </c>
      <c r="EG287" t="s">
        <v>197</v>
      </c>
      <c r="EH287" t="s">
        <v>197</v>
      </c>
      <c r="EI287" t="s">
        <v>197</v>
      </c>
      <c r="EJ287" t="s">
        <v>197</v>
      </c>
      <c r="EK287" t="s">
        <v>197</v>
      </c>
      <c r="EL287" t="s">
        <v>197</v>
      </c>
      <c r="EM287" t="s">
        <v>197</v>
      </c>
      <c r="EN287" t="s">
        <v>197</v>
      </c>
      <c r="EO287" t="s">
        <v>197</v>
      </c>
      <c r="EP287" t="s">
        <v>197</v>
      </c>
      <c r="EQ287" t="s">
        <v>197</v>
      </c>
      <c r="ER287" t="s">
        <v>197</v>
      </c>
      <c r="ES287" s="30" t="e">
        <f t="shared" si="97"/>
        <v>#DIV/0!</v>
      </c>
      <c r="ET287" s="30" t="e">
        <f t="shared" si="111"/>
        <v>#DIV/0!</v>
      </c>
      <c r="EU287" s="30" t="e">
        <f t="shared" si="112"/>
        <v>#DIV/0!</v>
      </c>
      <c r="EV287" s="30" t="s">
        <v>181</v>
      </c>
      <c r="EW287" t="s">
        <v>197</v>
      </c>
      <c r="EX287" t="s">
        <v>197</v>
      </c>
      <c r="EY287" s="30" t="s">
        <v>197</v>
      </c>
      <c r="EZ287" s="30" t="s">
        <v>181</v>
      </c>
      <c r="FA287" s="30" t="s">
        <v>181</v>
      </c>
      <c r="FB287" s="34">
        <v>1</v>
      </c>
      <c r="FC287" s="30" t="s">
        <v>181</v>
      </c>
      <c r="FD287" s="30" t="s">
        <v>181</v>
      </c>
      <c r="FE287" t="s">
        <v>181</v>
      </c>
      <c r="FF287">
        <v>1</v>
      </c>
      <c r="FG287" s="26" t="s">
        <v>181</v>
      </c>
      <c r="FH287" s="26" t="s">
        <v>197</v>
      </c>
      <c r="FI287" s="26" t="s">
        <v>197</v>
      </c>
      <c r="FJ287" s="26" t="s">
        <v>181</v>
      </c>
      <c r="FK287" s="26" t="s">
        <v>181</v>
      </c>
      <c r="FL287" s="26" t="s">
        <v>181</v>
      </c>
      <c r="FM287" s="26" t="s">
        <v>181</v>
      </c>
      <c r="FN287" s="26" t="s">
        <v>181</v>
      </c>
      <c r="FO287" s="26" t="s">
        <v>181</v>
      </c>
      <c r="FP287" s="26" t="s">
        <v>181</v>
      </c>
      <c r="FQ287" s="26" t="s">
        <v>181</v>
      </c>
      <c r="FR287">
        <v>7</v>
      </c>
      <c r="FS287" t="s">
        <v>199</v>
      </c>
      <c r="FT287" s="30" t="s">
        <v>181</v>
      </c>
      <c r="FU287">
        <f t="shared" si="113"/>
        <v>0</v>
      </c>
      <c r="FV287">
        <f t="shared" si="114"/>
        <v>0</v>
      </c>
    </row>
    <row r="288" spans="1:179" ht="15" customHeight="1" x14ac:dyDescent="0.35">
      <c r="A288" s="48">
        <v>3113</v>
      </c>
      <c r="B288" t="s">
        <v>178</v>
      </c>
      <c r="C288" t="s">
        <v>179</v>
      </c>
      <c r="D288" s="28">
        <v>61.658333333333331</v>
      </c>
      <c r="E288" s="28">
        <v>1</v>
      </c>
      <c r="F288">
        <v>64</v>
      </c>
      <c r="G288">
        <v>167</v>
      </c>
      <c r="H288" s="28">
        <f t="shared" si="101"/>
        <v>22.948115744558788</v>
      </c>
      <c r="I288" s="29">
        <f t="shared" si="102"/>
        <v>1.719737867247449</v>
      </c>
      <c r="J288" s="30">
        <v>2.9</v>
      </c>
      <c r="K288">
        <v>147</v>
      </c>
      <c r="L288" t="s">
        <v>180</v>
      </c>
      <c r="M288" s="29">
        <v>1.03</v>
      </c>
      <c r="N288" s="30">
        <v>1.3</v>
      </c>
      <c r="O288" s="29">
        <v>1.05</v>
      </c>
      <c r="P288">
        <f t="shared" si="103"/>
        <v>1.03</v>
      </c>
      <c r="Q288">
        <f t="shared" si="103"/>
        <v>1.3</v>
      </c>
      <c r="R288">
        <f t="shared" si="103"/>
        <v>1.05</v>
      </c>
      <c r="S288" s="31">
        <f t="shared" si="94"/>
        <v>8</v>
      </c>
      <c r="T288" t="s">
        <v>181</v>
      </c>
      <c r="U288" t="s">
        <v>181</v>
      </c>
      <c r="V288" t="s">
        <v>182</v>
      </c>
      <c r="W288" t="s">
        <v>181</v>
      </c>
      <c r="X288" t="s">
        <v>181</v>
      </c>
      <c r="Y288" t="s">
        <v>183</v>
      </c>
      <c r="Z288" t="s">
        <v>184</v>
      </c>
      <c r="AA288" t="s">
        <v>181</v>
      </c>
      <c r="AB288" t="s">
        <v>181</v>
      </c>
      <c r="AC288">
        <v>0</v>
      </c>
      <c r="AD288" s="32">
        <v>43265</v>
      </c>
      <c r="AE288">
        <v>60</v>
      </c>
      <c r="AG288">
        <v>0</v>
      </c>
      <c r="AH288" s="27">
        <v>43265</v>
      </c>
      <c r="AI288" s="33">
        <v>60</v>
      </c>
      <c r="AK288" t="s">
        <v>267</v>
      </c>
      <c r="AL288" t="s">
        <v>181</v>
      </c>
      <c r="AM288" t="s">
        <v>181</v>
      </c>
      <c r="AN288" t="s">
        <v>181</v>
      </c>
      <c r="AO288" t="s">
        <v>181</v>
      </c>
      <c r="AP288" t="s">
        <v>181</v>
      </c>
      <c r="AQ288" t="s">
        <v>181</v>
      </c>
      <c r="AR288" t="s">
        <v>181</v>
      </c>
      <c r="AS288" t="s">
        <v>181</v>
      </c>
      <c r="AT288" t="s">
        <v>181</v>
      </c>
      <c r="AU288" t="s">
        <v>184</v>
      </c>
      <c r="AV288" t="s">
        <v>181</v>
      </c>
      <c r="AW288" s="27">
        <v>21421</v>
      </c>
      <c r="AX288" s="28">
        <v>59.641666666666666</v>
      </c>
      <c r="AY288" s="28" t="s">
        <v>185</v>
      </c>
      <c r="AZ288" s="28" t="s">
        <v>186</v>
      </c>
      <c r="BA288" s="28" t="s">
        <v>178</v>
      </c>
      <c r="BB288" s="28" t="s">
        <v>187</v>
      </c>
      <c r="BC288" s="28" t="s">
        <v>179</v>
      </c>
      <c r="BD288" s="28" t="s">
        <v>188</v>
      </c>
      <c r="BE288" s="28" t="s">
        <v>189</v>
      </c>
      <c r="BF288" t="s">
        <v>190</v>
      </c>
      <c r="BG288" s="28" t="s">
        <v>181</v>
      </c>
      <c r="BH288" s="28" t="s">
        <v>180</v>
      </c>
      <c r="BI288">
        <v>65</v>
      </c>
      <c r="BJ288">
        <v>165</v>
      </c>
      <c r="BK288" s="28">
        <f t="shared" si="104"/>
        <v>23.875114784205692</v>
      </c>
      <c r="BL288" s="29">
        <f t="shared" si="105"/>
        <v>1.7160516682260571</v>
      </c>
      <c r="BM288">
        <v>142</v>
      </c>
      <c r="BN288" s="29">
        <v>0.47</v>
      </c>
      <c r="BO288">
        <v>5</v>
      </c>
      <c r="BP288" t="s">
        <v>181</v>
      </c>
      <c r="BQ288">
        <v>0</v>
      </c>
      <c r="BR288" t="s">
        <v>181</v>
      </c>
      <c r="BS288" t="s">
        <v>181</v>
      </c>
      <c r="BT288">
        <v>10</v>
      </c>
      <c r="BU288">
        <v>30</v>
      </c>
      <c r="BV288" t="s">
        <v>203</v>
      </c>
      <c r="BW288">
        <v>10</v>
      </c>
      <c r="BX288">
        <v>0</v>
      </c>
      <c r="BY288" t="s">
        <v>1273</v>
      </c>
      <c r="BZ288" t="s">
        <v>181</v>
      </c>
      <c r="CA288" t="s">
        <v>1270</v>
      </c>
      <c r="CB288">
        <v>0</v>
      </c>
      <c r="CC288">
        <v>0</v>
      </c>
      <c r="CD288">
        <f t="shared" si="106"/>
        <v>477</v>
      </c>
      <c r="CE288">
        <f>SUM((IF(D288&lt;40.1,0,(IF(D288&gt;60,3,1)))),(IF(S288&lt;15.1,0,IF(15&lt;S288&lt;25.1,6,IF(25&lt;S288&lt;35.1,11,16)))),(IF(E288=1,0,5)),(IF(CQ288&lt;601,0,1)),(IF(AX288&lt;40.1,0,(IF(AX288&gt;60,2,1)))))</f>
        <v>4</v>
      </c>
      <c r="CF288">
        <f>(IF(AX288&gt;70,3,0))+(IF(10&lt;AX288&lt;20,-2,0))+(IF(BD288="Cerebrovascular",2,0))+(IF(BN288&gt;1.5,2,0))+(IF(CQ288&lt;360,-3,0))+(IF(D288&gt;70,4,0))+(IF(H288&gt;35,2,0))+(IF(E288=2,9,0))+(IF(E288=3,14,0))+(IF(T288="yes",2,0))+(IF(J288&lt;2,2,0))+(IF(U288="yes",3,0))+(IF(V288="hospital",3,0))+(IF(V288="ICU",6,0))+(IF(S288&gt;29,4,0))+(IF(W288="yes",9,0))+(IF(X288="yes",2,0))+(IF(AA288="yes",5,0))+(IF(AB288="yes",6,0))+(IF(Z288="yes",3,0))</f>
        <v>5</v>
      </c>
      <c r="CG288" s="29">
        <f>EXP((IF(39&lt;AX288&lt;50,0.154,0))+(IF(49&lt;AX288&lt;60,0.274,0))+(IF(59&lt;AX288&lt;70,0.424,0))+(IF(AX288&gt;69,0.501,0))+(IF(BD288="anoxia",0.079,0))+(IF(BD288="Cerebrovascular",0.145,0))+(IF(BD288="other",0.184,0))+(IF(BB288="African",0.176,0))+(IF(BB288="Other",0.126,0))+(IF(AY288="DCD",0.411,0))+(IF(AZ288="other",0.422,0))+(0.066*((170-BJ288)/10)+(IF(BE288="regional",0.105,0.244))+(0.01*(CQ288/60))))</f>
        <v>1.4238056662308189</v>
      </c>
      <c r="CH288">
        <v>40</v>
      </c>
      <c r="CI288">
        <v>20</v>
      </c>
      <c r="CJ288" t="s">
        <v>197</v>
      </c>
      <c r="CK288" t="s">
        <v>197</v>
      </c>
      <c r="CL288" t="s">
        <v>197</v>
      </c>
      <c r="CM288" t="s">
        <v>197</v>
      </c>
      <c r="CN288">
        <v>31</v>
      </c>
      <c r="CO288" t="s">
        <v>196</v>
      </c>
      <c r="CP288">
        <v>53</v>
      </c>
      <c r="CQ288" s="28">
        <v>422</v>
      </c>
      <c r="CR288">
        <f t="shared" si="107"/>
        <v>31</v>
      </c>
      <c r="CS288">
        <f t="shared" si="98"/>
        <v>71</v>
      </c>
      <c r="CT288">
        <f t="shared" si="99"/>
        <v>453</v>
      </c>
      <c r="CU288">
        <v>1500</v>
      </c>
      <c r="CV288">
        <v>2010</v>
      </c>
      <c r="CW288">
        <v>6500</v>
      </c>
      <c r="CX288">
        <v>1000</v>
      </c>
      <c r="CY288">
        <v>302</v>
      </c>
      <c r="CZ288">
        <v>2.4</v>
      </c>
      <c r="DA288" s="26">
        <v>14</v>
      </c>
      <c r="DB288">
        <v>70</v>
      </c>
      <c r="DC288">
        <v>68</v>
      </c>
      <c r="DD288" s="28">
        <f t="shared" si="108"/>
        <v>2.8571428571428612</v>
      </c>
      <c r="DF288" t="str">
        <f t="shared" si="109"/>
        <v>no</v>
      </c>
      <c r="DG288" t="s">
        <v>181</v>
      </c>
      <c r="DH288" t="s">
        <v>197</v>
      </c>
      <c r="DI288" t="s">
        <v>197</v>
      </c>
      <c r="DJ288" t="s">
        <v>197</v>
      </c>
      <c r="DK288" t="s">
        <v>197</v>
      </c>
      <c r="DL288" t="s">
        <v>197</v>
      </c>
      <c r="DM288" t="s">
        <v>197</v>
      </c>
      <c r="DN288" t="s">
        <v>197</v>
      </c>
      <c r="DO288">
        <v>1840</v>
      </c>
      <c r="DP288" s="29">
        <f>((DO288/1000)*100)/F288</f>
        <v>2.875</v>
      </c>
      <c r="DQ288">
        <v>2116</v>
      </c>
      <c r="DR288">
        <v>999</v>
      </c>
      <c r="DS288">
        <v>0.7</v>
      </c>
      <c r="DT288">
        <v>1.1100000000000001</v>
      </c>
      <c r="DU288">
        <v>1.66</v>
      </c>
      <c r="DV288">
        <v>1.66</v>
      </c>
      <c r="DW288" t="str">
        <f t="shared" si="110"/>
        <v>yes</v>
      </c>
      <c r="DX288" t="str">
        <f t="shared" si="116"/>
        <v>mild</v>
      </c>
      <c r="DY288" t="str">
        <f>IF(OR(DV288&gt;M288*2.9, DV288 &gt; 3.9, FD288="yes"), "3", IF(DV288&gt;M288*1.9, "2", IF(OR(DV288&gt;M288*1.4, DV288&gt;(M288+0.2)), "1", "no")))</f>
        <v>1</v>
      </c>
      <c r="DZ288" t="s">
        <v>184</v>
      </c>
      <c r="EA288" t="s">
        <v>263</v>
      </c>
      <c r="EB288" t="s">
        <v>184</v>
      </c>
      <c r="EC288">
        <v>1000</v>
      </c>
      <c r="ED288" t="s">
        <v>198</v>
      </c>
      <c r="EE288" t="s">
        <v>197</v>
      </c>
      <c r="EF288" t="s">
        <v>197</v>
      </c>
      <c r="EG288" t="s">
        <v>197</v>
      </c>
      <c r="EH288" t="s">
        <v>197</v>
      </c>
      <c r="EI288" t="s">
        <v>197</v>
      </c>
      <c r="EJ288" t="s">
        <v>197</v>
      </c>
      <c r="EK288" t="s">
        <v>197</v>
      </c>
      <c r="EL288" t="s">
        <v>197</v>
      </c>
      <c r="EM288" t="s">
        <v>197</v>
      </c>
      <c r="EN288" t="s">
        <v>197</v>
      </c>
      <c r="EO288" t="s">
        <v>197</v>
      </c>
      <c r="EP288" t="s">
        <v>197</v>
      </c>
      <c r="EQ288" t="s">
        <v>197</v>
      </c>
      <c r="ER288" t="s">
        <v>197</v>
      </c>
      <c r="ES288" s="30" t="e">
        <f t="shared" si="97"/>
        <v>#DIV/0!</v>
      </c>
      <c r="ET288" s="30" t="e">
        <f t="shared" si="111"/>
        <v>#DIV/0!</v>
      </c>
      <c r="EU288" s="30" t="e">
        <f t="shared" si="112"/>
        <v>#DIV/0!</v>
      </c>
      <c r="EV288" s="38" t="s">
        <v>181</v>
      </c>
      <c r="EW288" s="26" t="s">
        <v>197</v>
      </c>
      <c r="EX288" s="26" t="s">
        <v>197</v>
      </c>
      <c r="EY288" s="26" t="s">
        <v>197</v>
      </c>
      <c r="EZ288" s="30" t="s">
        <v>181</v>
      </c>
      <c r="FA288" s="30" t="s">
        <v>181</v>
      </c>
      <c r="FB288" s="34">
        <v>2</v>
      </c>
      <c r="FC288" s="30" t="s">
        <v>181</v>
      </c>
      <c r="FD288" s="30" t="s">
        <v>181</v>
      </c>
      <c r="FE288" t="s">
        <v>181</v>
      </c>
      <c r="FF288">
        <v>3</v>
      </c>
      <c r="FG288" s="26" t="s">
        <v>184</v>
      </c>
      <c r="FH288" s="26">
        <v>7</v>
      </c>
      <c r="FI288" s="26">
        <v>1</v>
      </c>
      <c r="FJ288" s="26" t="s">
        <v>181</v>
      </c>
      <c r="FK288" s="26" t="s">
        <v>181</v>
      </c>
      <c r="FL288" s="26" t="s">
        <v>181</v>
      </c>
      <c r="FM288" s="26" t="s">
        <v>316</v>
      </c>
      <c r="FN288" s="26" t="s">
        <v>181</v>
      </c>
      <c r="FO288" s="26" t="s">
        <v>181</v>
      </c>
      <c r="FP288" s="26" t="s">
        <v>181</v>
      </c>
      <c r="FQ288" s="26" t="s">
        <v>181</v>
      </c>
      <c r="FR288">
        <v>10</v>
      </c>
      <c r="FS288" t="s">
        <v>1274</v>
      </c>
      <c r="FT288" s="30" t="s">
        <v>181</v>
      </c>
      <c r="FU288">
        <f t="shared" si="113"/>
        <v>0</v>
      </c>
      <c r="FV288">
        <f t="shared" si="114"/>
        <v>0</v>
      </c>
    </row>
    <row r="289" spans="1:179" ht="15.5" x14ac:dyDescent="0.35">
      <c r="A289" s="48">
        <v>3114</v>
      </c>
      <c r="B289" t="s">
        <v>200</v>
      </c>
      <c r="C289" t="s">
        <v>179</v>
      </c>
      <c r="D289" s="28">
        <v>58.19166666666667</v>
      </c>
      <c r="E289" s="28">
        <v>1</v>
      </c>
      <c r="F289">
        <v>82</v>
      </c>
      <c r="G289">
        <v>168</v>
      </c>
      <c r="H289" s="28">
        <f t="shared" si="101"/>
        <v>29.053287981859409</v>
      </c>
      <c r="I289" s="29">
        <f t="shared" si="102"/>
        <v>1.919050662550587</v>
      </c>
      <c r="J289" s="38">
        <v>3.4</v>
      </c>
      <c r="K289" s="26">
        <v>136</v>
      </c>
      <c r="L289" t="s">
        <v>180</v>
      </c>
      <c r="M289" s="29">
        <v>0.83</v>
      </c>
      <c r="N289" s="30">
        <v>6.2</v>
      </c>
      <c r="O289" s="29">
        <v>1.63</v>
      </c>
      <c r="P289">
        <f t="shared" si="103"/>
        <v>1</v>
      </c>
      <c r="Q289">
        <f t="shared" si="103"/>
        <v>6.2</v>
      </c>
      <c r="R289">
        <f t="shared" si="103"/>
        <v>1.63</v>
      </c>
      <c r="S289" s="31">
        <f t="shared" si="94"/>
        <v>19</v>
      </c>
      <c r="T289" t="s">
        <v>184</v>
      </c>
      <c r="U289" t="s">
        <v>181</v>
      </c>
      <c r="V289" t="s">
        <v>182</v>
      </c>
      <c r="W289" t="s">
        <v>181</v>
      </c>
      <c r="X289" t="s">
        <v>181</v>
      </c>
      <c r="Y289" t="s">
        <v>183</v>
      </c>
      <c r="Z289" t="s">
        <v>184</v>
      </c>
      <c r="AA289" t="s">
        <v>184</v>
      </c>
      <c r="AB289" t="s">
        <v>181</v>
      </c>
      <c r="AC289">
        <v>0</v>
      </c>
      <c r="AD289" s="32">
        <v>43270</v>
      </c>
      <c r="AE289">
        <v>63</v>
      </c>
      <c r="AG289">
        <v>0</v>
      </c>
      <c r="AH289" s="27">
        <v>43270</v>
      </c>
      <c r="AI289" s="33">
        <v>63</v>
      </c>
      <c r="AK289" t="s">
        <v>1101</v>
      </c>
      <c r="AL289" t="s">
        <v>184</v>
      </c>
      <c r="AM289" t="s">
        <v>184</v>
      </c>
      <c r="AN289" t="s">
        <v>181</v>
      </c>
      <c r="AO289" t="s">
        <v>181</v>
      </c>
      <c r="AP289" t="s">
        <v>184</v>
      </c>
      <c r="AQ289" t="s">
        <v>181</v>
      </c>
      <c r="AR289" t="s">
        <v>181</v>
      </c>
      <c r="AS289" t="s">
        <v>181</v>
      </c>
      <c r="AT289" t="s">
        <v>181</v>
      </c>
      <c r="AU289" t="s">
        <v>181</v>
      </c>
      <c r="AV289" t="s">
        <v>181</v>
      </c>
      <c r="AW289" s="27">
        <v>28966</v>
      </c>
      <c r="AX289" s="28">
        <v>38.988888888888887</v>
      </c>
      <c r="AY289" s="28" t="s">
        <v>185</v>
      </c>
      <c r="AZ289" s="28" t="s">
        <v>186</v>
      </c>
      <c r="BA289" s="28" t="s">
        <v>178</v>
      </c>
      <c r="BB289" s="28" t="s">
        <v>187</v>
      </c>
      <c r="BC289" s="28" t="s">
        <v>179</v>
      </c>
      <c r="BD289" s="28" t="s">
        <v>188</v>
      </c>
      <c r="BE289" s="28" t="s">
        <v>189</v>
      </c>
      <c r="BF289" t="s">
        <v>190</v>
      </c>
      <c r="BG289" s="28" t="s">
        <v>181</v>
      </c>
      <c r="BH289" s="28" t="s">
        <v>180</v>
      </c>
      <c r="BI289">
        <v>95</v>
      </c>
      <c r="BJ289">
        <v>176</v>
      </c>
      <c r="BK289" s="28">
        <f t="shared" si="104"/>
        <v>30.668904958677686</v>
      </c>
      <c r="BL289" s="29">
        <f t="shared" si="105"/>
        <v>2.1129807479461591</v>
      </c>
      <c r="BM289">
        <v>144</v>
      </c>
      <c r="BN289" s="29">
        <v>1.4</v>
      </c>
      <c r="BO289">
        <v>2</v>
      </c>
      <c r="BP289" t="s">
        <v>181</v>
      </c>
      <c r="BQ289">
        <v>0</v>
      </c>
      <c r="BR289" t="s">
        <v>184</v>
      </c>
      <c r="BS289" t="s">
        <v>1275</v>
      </c>
      <c r="BT289">
        <v>0</v>
      </c>
      <c r="BU289">
        <v>0</v>
      </c>
      <c r="BV289" t="s">
        <v>192</v>
      </c>
      <c r="BW289">
        <v>5</v>
      </c>
      <c r="BX289">
        <v>0</v>
      </c>
      <c r="BY289" t="s">
        <v>1276</v>
      </c>
      <c r="BZ289" t="s">
        <v>856</v>
      </c>
      <c r="CA289" t="s">
        <v>1277</v>
      </c>
      <c r="CB289">
        <v>0</v>
      </c>
      <c r="CC289">
        <v>0</v>
      </c>
      <c r="CD289">
        <f t="shared" si="106"/>
        <v>741</v>
      </c>
      <c r="CE289">
        <f>SUM((IF(D289&lt;40.1,0,(IF(D289&gt;60,3,1)))),(IF(S289&lt;15.1,0,IF(15&lt;S289&lt;25.1,6,IF(25&lt;S289&lt;35.1,11,16)))),(IF(E289=1,0,5)),(IF(CQ289&lt;601,0,1)),(IF(AX289&lt;40.1,0,(IF(AX289&gt;60,2,1)))))</f>
        <v>17</v>
      </c>
      <c r="CF289">
        <f>(IF(AX289&gt;70,3,0))+(IF(10&lt;AX289&lt;20,-2,0))+(IF(BD289="Cerebrovascular",2,0))+(IF(BN289&gt;1.5,2,0))+(IF(CQ289&lt;360,-3,0))+(IF(D289&gt;70,4,0))+(IF(H289&gt;35,2,0))+(IF(E289=2,9,0))+(IF(E289=3,14,0))+(IF(T289="yes",2,0))+(IF(J289&lt;2,2,0))+(IF(U289="yes",3,0))+(IF(V289="hospital",3,0))+(IF(V289="ICU",6,0))+(IF(S289&gt;29,4,0))+(IF(W289="yes",9,0))+(IF(X289="yes",2,0))+(IF(AA289="yes",5,0))+(IF(AB289="yes",6,0))+(IF(Z289="yes",3,0))</f>
        <v>9</v>
      </c>
      <c r="CG289" s="29">
        <f>EXP((IF(39&lt;AX289&lt;50,0.154,0))+(IF(49&lt;AX289&lt;60,0.274,0))+(IF(59&lt;AX289&lt;70,0.424,0))+(IF(AX289&gt;69,0.501,0))+(IF(BD289="anoxia",0.079,0))+(IF(BD289="Cerebrovascular",0.145,0))+(IF(BD289="other",0.184,0))+(IF(BB289="African",0.176,0))+(IF(BB289="Other",0.126,0))+(IF(AY289="DCD",0.411,0))+(IF(AZ289="other",0.422,0))+(0.066*((170-BJ289)/10)+(IF(BE289="regional",0.105,0.244))+(0.01*(CQ289/60))))</f>
        <v>1.2937780599759825</v>
      </c>
      <c r="CH289">
        <v>55</v>
      </c>
      <c r="CI289">
        <v>10</v>
      </c>
      <c r="CJ289" t="s">
        <v>197</v>
      </c>
      <c r="CK289" t="s">
        <v>197</v>
      </c>
      <c r="CL289" t="s">
        <v>197</v>
      </c>
      <c r="CM289" t="s">
        <v>197</v>
      </c>
      <c r="CN289">
        <v>30</v>
      </c>
      <c r="CO289" t="s">
        <v>196</v>
      </c>
      <c r="CP289">
        <v>42</v>
      </c>
      <c r="CQ289" s="28">
        <v>283</v>
      </c>
      <c r="CR289">
        <f t="shared" si="107"/>
        <v>30</v>
      </c>
      <c r="CS289">
        <f t="shared" si="98"/>
        <v>85</v>
      </c>
      <c r="CT289">
        <f t="shared" si="99"/>
        <v>313</v>
      </c>
      <c r="CU289">
        <v>6250</v>
      </c>
      <c r="CV289">
        <v>6000</v>
      </c>
      <c r="CW289">
        <v>12000</v>
      </c>
      <c r="CX289">
        <v>150</v>
      </c>
      <c r="CY289">
        <v>399</v>
      </c>
      <c r="CZ289">
        <v>3</v>
      </c>
      <c r="DA289">
        <v>18</v>
      </c>
      <c r="DB289">
        <v>55</v>
      </c>
      <c r="DC289">
        <v>33</v>
      </c>
      <c r="DD289" s="28">
        <f t="shared" si="108"/>
        <v>40</v>
      </c>
      <c r="DF289" t="str">
        <f t="shared" si="109"/>
        <v>yes</v>
      </c>
      <c r="DG289" t="s">
        <v>1278</v>
      </c>
      <c r="DH289" t="s">
        <v>197</v>
      </c>
      <c r="DI289" t="s">
        <v>197</v>
      </c>
      <c r="DJ289" t="s">
        <v>197</v>
      </c>
      <c r="DK289" t="s">
        <v>197</v>
      </c>
      <c r="DL289" t="s">
        <v>197</v>
      </c>
      <c r="DM289" t="s">
        <v>197</v>
      </c>
      <c r="DN289" t="s">
        <v>197</v>
      </c>
      <c r="DO289">
        <v>1890</v>
      </c>
      <c r="DP289" s="29">
        <f>((DO289/1000)*100)/F289</f>
        <v>2.3048780487804876</v>
      </c>
      <c r="DQ289">
        <v>1821</v>
      </c>
      <c r="DR289">
        <v>1287</v>
      </c>
      <c r="DS289">
        <v>1</v>
      </c>
      <c r="DT289">
        <v>0.95</v>
      </c>
      <c r="DU289">
        <v>1.6</v>
      </c>
      <c r="DV289">
        <v>1.6</v>
      </c>
      <c r="DW289" t="str">
        <f t="shared" si="110"/>
        <v>no</v>
      </c>
      <c r="DX289" t="str">
        <f t="shared" si="116"/>
        <v>no</v>
      </c>
      <c r="DY289" t="str">
        <f>IF(OR(DV289&gt;M289*2.9, DV289 &gt; 3.9, FD289="yes"), "3", IF(DV289&gt;M289*1.9, "2", IF(OR(DV289&gt;M289*1.4, DV289&gt;(M289+0.2)), "1", "no")))</f>
        <v>2</v>
      </c>
      <c r="DZ289" t="s">
        <v>181</v>
      </c>
      <c r="EA289" t="s">
        <v>197</v>
      </c>
      <c r="EB289" t="s">
        <v>184</v>
      </c>
      <c r="EC289">
        <v>500</v>
      </c>
      <c r="ED289" t="s">
        <v>198</v>
      </c>
      <c r="EE289" t="s">
        <v>197</v>
      </c>
      <c r="EF289" t="s">
        <v>197</v>
      </c>
      <c r="EG289" t="s">
        <v>197</v>
      </c>
      <c r="EH289" t="s">
        <v>197</v>
      </c>
      <c r="EI289" t="s">
        <v>197</v>
      </c>
      <c r="EJ289" t="s">
        <v>197</v>
      </c>
      <c r="EK289" t="s">
        <v>197</v>
      </c>
      <c r="EL289" t="s">
        <v>197</v>
      </c>
      <c r="EM289" t="s">
        <v>197</v>
      </c>
      <c r="EN289" t="s">
        <v>197</v>
      </c>
      <c r="EO289" t="s">
        <v>197</v>
      </c>
      <c r="EP289" t="s">
        <v>197</v>
      </c>
      <c r="EQ289" t="s">
        <v>197</v>
      </c>
      <c r="ER289" t="s">
        <v>197</v>
      </c>
      <c r="ES289" s="30" t="e">
        <f t="shared" si="97"/>
        <v>#DIV/0!</v>
      </c>
      <c r="ET289" s="30" t="e">
        <f t="shared" si="111"/>
        <v>#DIV/0!</v>
      </c>
      <c r="EU289" s="30" t="e">
        <f t="shared" si="112"/>
        <v>#DIV/0!</v>
      </c>
      <c r="EV289" s="38" t="s">
        <v>181</v>
      </c>
      <c r="EW289" s="26" t="s">
        <v>197</v>
      </c>
      <c r="EX289" s="26" t="s">
        <v>197</v>
      </c>
      <c r="EY289" s="26" t="s">
        <v>197</v>
      </c>
      <c r="EZ289" s="26" t="s">
        <v>181</v>
      </c>
      <c r="FA289" s="26" t="s">
        <v>181</v>
      </c>
      <c r="FB289" s="34">
        <v>2</v>
      </c>
      <c r="FC289" s="26" t="s">
        <v>181</v>
      </c>
      <c r="FD289" s="26" t="s">
        <v>181</v>
      </c>
      <c r="FE289" s="26" t="s">
        <v>181</v>
      </c>
      <c r="FF289" s="26">
        <v>3</v>
      </c>
      <c r="FG289" t="s">
        <v>181</v>
      </c>
      <c r="FH289" t="s">
        <v>197</v>
      </c>
      <c r="FI289" t="s">
        <v>197</v>
      </c>
      <c r="FJ289" t="s">
        <v>181</v>
      </c>
      <c r="FK289" t="s">
        <v>181</v>
      </c>
      <c r="FL289" t="s">
        <v>181</v>
      </c>
      <c r="FM289" t="s">
        <v>181</v>
      </c>
      <c r="FN289" t="s">
        <v>181</v>
      </c>
      <c r="FO289" t="s">
        <v>181</v>
      </c>
      <c r="FP289" t="s">
        <v>181</v>
      </c>
      <c r="FQ289" t="s">
        <v>181</v>
      </c>
      <c r="FR289" s="26">
        <v>10</v>
      </c>
      <c r="FS289" s="26" t="s">
        <v>1279</v>
      </c>
      <c r="FT289" s="30" t="s">
        <v>181</v>
      </c>
      <c r="FU289">
        <f t="shared" si="113"/>
        <v>0</v>
      </c>
      <c r="FV289">
        <f t="shared" si="114"/>
        <v>0</v>
      </c>
    </row>
    <row r="290" spans="1:179" ht="15.5" x14ac:dyDescent="0.35">
      <c r="A290" s="48">
        <v>3115</v>
      </c>
      <c r="B290" t="s">
        <v>200</v>
      </c>
      <c r="C290" t="s">
        <v>201</v>
      </c>
      <c r="D290" s="28">
        <v>52.519444444444446</v>
      </c>
      <c r="E290" s="28">
        <v>1</v>
      </c>
      <c r="F290">
        <v>73</v>
      </c>
      <c r="G290">
        <v>176</v>
      </c>
      <c r="H290" s="28">
        <f t="shared" si="101"/>
        <v>23.566632231404959</v>
      </c>
      <c r="I290" s="29">
        <f t="shared" si="102"/>
        <v>1.8891881960671533</v>
      </c>
      <c r="J290" s="38">
        <v>3.3</v>
      </c>
      <c r="K290" s="26">
        <v>138</v>
      </c>
      <c r="L290" t="s">
        <v>180</v>
      </c>
      <c r="M290" s="29">
        <v>0.8</v>
      </c>
      <c r="N290" s="30">
        <v>3.3</v>
      </c>
      <c r="O290" s="29">
        <v>1.5</v>
      </c>
      <c r="P290">
        <f t="shared" si="103"/>
        <v>1</v>
      </c>
      <c r="Q290">
        <f t="shared" si="103"/>
        <v>3.3</v>
      </c>
      <c r="R290">
        <f t="shared" si="103"/>
        <v>1.5</v>
      </c>
      <c r="S290" s="31">
        <f t="shared" si="94"/>
        <v>15</v>
      </c>
      <c r="T290" s="26" t="s">
        <v>184</v>
      </c>
      <c r="U290" s="26" t="s">
        <v>181</v>
      </c>
      <c r="V290" s="26" t="s">
        <v>182</v>
      </c>
      <c r="W290" s="26" t="s">
        <v>181</v>
      </c>
      <c r="X290" s="26" t="s">
        <v>181</v>
      </c>
      <c r="Y290" s="26" t="s">
        <v>183</v>
      </c>
      <c r="Z290" s="26" t="s">
        <v>181</v>
      </c>
      <c r="AA290" s="26" t="s">
        <v>181</v>
      </c>
      <c r="AB290" s="26" t="s">
        <v>181</v>
      </c>
      <c r="AC290">
        <v>0</v>
      </c>
      <c r="AD290" s="32">
        <v>43270</v>
      </c>
      <c r="AE290">
        <v>63</v>
      </c>
      <c r="AG290">
        <v>0</v>
      </c>
      <c r="AH290" s="27">
        <v>43270</v>
      </c>
      <c r="AI290" s="33">
        <v>63</v>
      </c>
      <c r="AK290" t="s">
        <v>41</v>
      </c>
      <c r="AL290" t="s">
        <v>181</v>
      </c>
      <c r="AM290" t="s">
        <v>181</v>
      </c>
      <c r="AN290" t="s">
        <v>181</v>
      </c>
      <c r="AO290" t="s">
        <v>181</v>
      </c>
      <c r="AP290" t="s">
        <v>184</v>
      </c>
      <c r="AQ290" t="s">
        <v>181</v>
      </c>
      <c r="AR290" t="s">
        <v>181</v>
      </c>
      <c r="AS290" t="s">
        <v>181</v>
      </c>
      <c r="AT290" t="s">
        <v>181</v>
      </c>
      <c r="AU290" t="s">
        <v>181</v>
      </c>
      <c r="AV290" t="s">
        <v>181</v>
      </c>
      <c r="AW290" s="27">
        <v>22452</v>
      </c>
      <c r="AX290" s="28">
        <v>56.825000000000003</v>
      </c>
      <c r="AY290" s="28" t="s">
        <v>185</v>
      </c>
      <c r="AZ290" s="28" t="s">
        <v>186</v>
      </c>
      <c r="BA290" s="28" t="s">
        <v>200</v>
      </c>
      <c r="BB290" s="28" t="s">
        <v>187</v>
      </c>
      <c r="BC290" s="28" t="s">
        <v>201</v>
      </c>
      <c r="BD290" s="28" t="s">
        <v>276</v>
      </c>
      <c r="BE290" s="28" t="s">
        <v>189</v>
      </c>
      <c r="BF290" t="s">
        <v>190</v>
      </c>
      <c r="BG290" s="28" t="s">
        <v>181</v>
      </c>
      <c r="BH290" s="28" t="s">
        <v>180</v>
      </c>
      <c r="BI290">
        <v>90</v>
      </c>
      <c r="BJ290">
        <v>180</v>
      </c>
      <c r="BK290" s="28">
        <f t="shared" si="104"/>
        <v>27.777777777777779</v>
      </c>
      <c r="BL290" s="29">
        <f t="shared" si="105"/>
        <v>2.0989010092229208</v>
      </c>
      <c r="BM290">
        <v>157</v>
      </c>
      <c r="BN290" s="29">
        <v>1.59</v>
      </c>
      <c r="BO290">
        <v>2</v>
      </c>
      <c r="BP290" t="s">
        <v>181</v>
      </c>
      <c r="BQ290">
        <v>0</v>
      </c>
      <c r="BR290" t="s">
        <v>184</v>
      </c>
      <c r="BS290" t="s">
        <v>672</v>
      </c>
      <c r="BT290" t="s">
        <v>197</v>
      </c>
      <c r="BU290" t="s">
        <v>197</v>
      </c>
      <c r="BV290" t="s">
        <v>197</v>
      </c>
      <c r="BW290" t="s">
        <v>197</v>
      </c>
      <c r="BX290" t="s">
        <v>197</v>
      </c>
      <c r="BY290" t="s">
        <v>1280</v>
      </c>
      <c r="BZ290" t="s">
        <v>181</v>
      </c>
      <c r="CA290" t="s">
        <v>1281</v>
      </c>
      <c r="CB290">
        <v>0</v>
      </c>
      <c r="CC290">
        <v>0</v>
      </c>
      <c r="CD290">
        <f t="shared" si="106"/>
        <v>852</v>
      </c>
      <c r="CE290">
        <f>SUM((IF(D290&lt;40.1,0,(IF(D290&gt;60,3,1)))),(IF(S290&lt;15.1,0,IF(15&lt;S290&lt;25.1,6,IF(25&lt;S290&lt;35.1,11,16)))),(IF(E290=1,0,5)),(IF(CQ290&lt;601,0,1)),(IF(AX290&lt;40.1,0,(IF(AX290&gt;60,2,1)))))</f>
        <v>2</v>
      </c>
      <c r="CF290">
        <f>(IF(AX290&gt;70,3,0))+(IF(10&lt;AX290&lt;20,-2,0))+(IF(BD290="Cerebrovascular",2,0))+(IF(BN290&gt;1.5,2,0))+(IF(CQ290&lt;360,-3,0))+(IF(D290&gt;70,4,0))+(IF(H290&gt;35,2,0))+(IF(E290=2,9,0))+(IF(E290=3,14,0))+(IF(T290="yes",2,0))+(IF(J290&lt;2,2,0))+(IF(U290="yes",3,0))+(IF(V290="hospital",3,0))+(IF(V290="ICU",6,0))+(IF(S290&gt;29,4,0))+(IF(W290="yes",9,0))+(IF(X290="yes",2,0))+(IF(AA290="yes",5,0))+(IF(AB290="yes",6,0))+(IF(Z290="yes",3,0))</f>
        <v>4</v>
      </c>
      <c r="CG290" s="29">
        <f>EXP((IF(39&lt;AX290&lt;50,0.154,0))+(IF(49&lt;AX290&lt;60,0.274,0))+(IF(59&lt;AX290&lt;70,0.424,0))+(IF(AX290&gt;69,0.501,0))+(IF(BD290="anoxia",0.079,0))+(IF(BD290="Cerebrovascular",0.145,0))+(IF(BD290="other",0.184,0))+(IF(BB290="African",0.176,0))+(IF(BB290="Other",0.126,0))+(IF(AY290="DCD",0.411,0))+(IF(AZ290="other",0.422,0))+(0.066*((170-BJ290)/10)+(IF(BE290="regional",0.105,0.244))+(0.01*(CQ290/60))))</f>
        <v>1.207437082986615</v>
      </c>
      <c r="CH290">
        <v>85</v>
      </c>
      <c r="CI290">
        <v>10</v>
      </c>
      <c r="CJ290" t="s">
        <v>197</v>
      </c>
      <c r="CK290" t="s">
        <v>197</v>
      </c>
      <c r="CL290" t="s">
        <v>197</v>
      </c>
      <c r="CM290" t="s">
        <v>197</v>
      </c>
      <c r="CN290">
        <v>19</v>
      </c>
      <c r="CO290" t="s">
        <v>196</v>
      </c>
      <c r="CP290">
        <v>48</v>
      </c>
      <c r="CQ290" s="28">
        <v>423</v>
      </c>
      <c r="CR290">
        <f t="shared" si="107"/>
        <v>19</v>
      </c>
      <c r="CS290">
        <f t="shared" si="98"/>
        <v>104</v>
      </c>
      <c r="CT290">
        <f t="shared" si="99"/>
        <v>442</v>
      </c>
      <c r="CU290">
        <v>4000</v>
      </c>
      <c r="CV290">
        <v>6000</v>
      </c>
      <c r="CW290">
        <v>8000</v>
      </c>
      <c r="CX290">
        <v>250</v>
      </c>
      <c r="CY290">
        <v>370</v>
      </c>
      <c r="CZ290">
        <v>4.4000000000000004</v>
      </c>
      <c r="DA290" s="26">
        <v>14</v>
      </c>
      <c r="DB290">
        <v>73</v>
      </c>
      <c r="DC290">
        <v>68</v>
      </c>
      <c r="DD290" s="28">
        <f t="shared" si="108"/>
        <v>6.849315068493155</v>
      </c>
      <c r="DF290" t="str">
        <f t="shared" si="109"/>
        <v>no</v>
      </c>
      <c r="DG290" t="s">
        <v>1282</v>
      </c>
      <c r="DH290" t="s">
        <v>197</v>
      </c>
      <c r="DI290" t="s">
        <v>197</v>
      </c>
      <c r="DJ290" t="s">
        <v>197</v>
      </c>
      <c r="DK290" t="s">
        <v>197</v>
      </c>
      <c r="DL290" t="s">
        <v>197</v>
      </c>
      <c r="DM290" t="s">
        <v>197</v>
      </c>
      <c r="DN290" t="s">
        <v>197</v>
      </c>
      <c r="DO290">
        <v>1540</v>
      </c>
      <c r="DP290" s="29">
        <f>((DO290/1000)*100)/F290</f>
        <v>2.1095890410958904</v>
      </c>
      <c r="DQ290">
        <v>1062</v>
      </c>
      <c r="DR290">
        <v>464</v>
      </c>
      <c r="DS290">
        <v>14.4</v>
      </c>
      <c r="DT290">
        <v>1.51</v>
      </c>
      <c r="DU290">
        <v>1.1000000000000001</v>
      </c>
      <c r="DV290">
        <v>1.1000000000000001</v>
      </c>
      <c r="DW290" t="str">
        <f t="shared" si="110"/>
        <v>yes</v>
      </c>
      <c r="DX290" s="26" t="s">
        <v>192</v>
      </c>
      <c r="DY290" t="str">
        <f>IF(OR(DV290&gt;M290*2.9, DV290 &gt; 3.9, FD290="yes"), "3", IF(DV290&gt;M290*1.9, "2", IF(OR(DV290&gt;M290*1.4, DV290&gt;(M290+0.2)), "1", "no")))</f>
        <v>1</v>
      </c>
      <c r="DZ290" t="s">
        <v>181</v>
      </c>
      <c r="EA290" t="s">
        <v>197</v>
      </c>
      <c r="EB290" t="s">
        <v>184</v>
      </c>
      <c r="EC290">
        <v>1000</v>
      </c>
      <c r="ED290" t="s">
        <v>198</v>
      </c>
      <c r="EE290" t="s">
        <v>197</v>
      </c>
      <c r="EF290" t="s">
        <v>197</v>
      </c>
      <c r="EG290" t="s">
        <v>197</v>
      </c>
      <c r="EH290" t="s">
        <v>197</v>
      </c>
      <c r="EI290" t="s">
        <v>197</v>
      </c>
      <c r="EJ290" t="s">
        <v>197</v>
      </c>
      <c r="EK290" t="s">
        <v>197</v>
      </c>
      <c r="EL290" t="s">
        <v>197</v>
      </c>
      <c r="EM290" t="s">
        <v>197</v>
      </c>
      <c r="EN290" t="s">
        <v>197</v>
      </c>
      <c r="EO290" t="s">
        <v>197</v>
      </c>
      <c r="EP290" t="s">
        <v>197</v>
      </c>
      <c r="EQ290" t="s">
        <v>197</v>
      </c>
      <c r="ER290" t="s">
        <v>197</v>
      </c>
      <c r="ES290" s="30" t="e">
        <f t="shared" si="97"/>
        <v>#DIV/0!</v>
      </c>
      <c r="ET290" s="30" t="e">
        <f t="shared" si="111"/>
        <v>#DIV/0!</v>
      </c>
      <c r="EU290" s="30" t="e">
        <f t="shared" si="112"/>
        <v>#DIV/0!</v>
      </c>
      <c r="EV290" s="38" t="s">
        <v>181</v>
      </c>
      <c r="EW290" s="26" t="s">
        <v>197</v>
      </c>
      <c r="EX290" s="26" t="s">
        <v>197</v>
      </c>
      <c r="EY290" s="26" t="s">
        <v>197</v>
      </c>
      <c r="EZ290" s="26" t="s">
        <v>181</v>
      </c>
      <c r="FA290" s="26" t="s">
        <v>181</v>
      </c>
      <c r="FB290" s="34">
        <v>2</v>
      </c>
      <c r="FC290" s="26" t="s">
        <v>181</v>
      </c>
      <c r="FD290" s="26" t="s">
        <v>181</v>
      </c>
      <c r="FE290" s="26" t="s">
        <v>181</v>
      </c>
      <c r="FF290" s="26">
        <v>3</v>
      </c>
      <c r="FG290" s="26" t="s">
        <v>181</v>
      </c>
      <c r="FH290" s="26" t="s">
        <v>197</v>
      </c>
      <c r="FI290" s="26" t="s">
        <v>197</v>
      </c>
      <c r="FJ290" s="26" t="s">
        <v>181</v>
      </c>
      <c r="FK290" s="26" t="s">
        <v>181</v>
      </c>
      <c r="FL290" s="26" t="s">
        <v>181</v>
      </c>
      <c r="FM290" s="26" t="s">
        <v>181</v>
      </c>
      <c r="FN290" s="26" t="s">
        <v>181</v>
      </c>
      <c r="FO290" s="26" t="s">
        <v>181</v>
      </c>
      <c r="FP290" s="26" t="s">
        <v>181</v>
      </c>
      <c r="FQ290" s="26" t="s">
        <v>181</v>
      </c>
      <c r="FR290" s="26">
        <v>23</v>
      </c>
      <c r="FS290" s="26" t="s">
        <v>1283</v>
      </c>
      <c r="FT290" s="30" t="s">
        <v>181</v>
      </c>
      <c r="FU290">
        <f t="shared" si="113"/>
        <v>1</v>
      </c>
      <c r="FV290">
        <f t="shared" si="114"/>
        <v>1</v>
      </c>
    </row>
    <row r="291" spans="1:179" ht="15.5" x14ac:dyDescent="0.35">
      <c r="A291" s="48">
        <v>3116</v>
      </c>
      <c r="B291" t="s">
        <v>200</v>
      </c>
      <c r="C291" t="s">
        <v>201</v>
      </c>
      <c r="D291" s="28">
        <v>55.619444444444447</v>
      </c>
      <c r="E291" s="28">
        <v>1</v>
      </c>
      <c r="F291">
        <v>55</v>
      </c>
      <c r="G291">
        <v>162</v>
      </c>
      <c r="H291" s="28">
        <f t="shared" si="101"/>
        <v>20.957171162932479</v>
      </c>
      <c r="I291" s="29">
        <f t="shared" si="102"/>
        <v>1.5773165211585063</v>
      </c>
      <c r="J291" s="38">
        <v>3.8</v>
      </c>
      <c r="K291" s="26">
        <v>142</v>
      </c>
      <c r="L291" t="s">
        <v>180</v>
      </c>
      <c r="M291" s="29">
        <v>0.75</v>
      </c>
      <c r="N291" s="30">
        <v>1.8</v>
      </c>
      <c r="O291" s="29">
        <v>1.18</v>
      </c>
      <c r="P291">
        <f t="shared" si="103"/>
        <v>1</v>
      </c>
      <c r="Q291">
        <f t="shared" si="103"/>
        <v>1.8</v>
      </c>
      <c r="R291">
        <f t="shared" si="103"/>
        <v>1.18</v>
      </c>
      <c r="S291" s="31">
        <f t="shared" si="94"/>
        <v>11</v>
      </c>
      <c r="T291" t="s">
        <v>184</v>
      </c>
      <c r="U291" t="s">
        <v>181</v>
      </c>
      <c r="V291" t="s">
        <v>182</v>
      </c>
      <c r="W291" t="s">
        <v>181</v>
      </c>
      <c r="X291" t="s">
        <v>184</v>
      </c>
      <c r="Y291" t="s">
        <v>183</v>
      </c>
      <c r="Z291" t="s">
        <v>184</v>
      </c>
      <c r="AA291" t="s">
        <v>184</v>
      </c>
      <c r="AB291" t="s">
        <v>181</v>
      </c>
      <c r="AC291">
        <v>0</v>
      </c>
      <c r="AD291" s="32">
        <v>43270</v>
      </c>
      <c r="AE291">
        <v>61</v>
      </c>
      <c r="AG291">
        <v>0</v>
      </c>
      <c r="AH291" s="27">
        <v>43270</v>
      </c>
      <c r="AI291" s="33">
        <v>61</v>
      </c>
      <c r="AK291" t="s">
        <v>1284</v>
      </c>
      <c r="AL291" t="s">
        <v>184</v>
      </c>
      <c r="AM291" t="s">
        <v>184</v>
      </c>
      <c r="AN291" t="s">
        <v>184</v>
      </c>
      <c r="AO291" t="s">
        <v>181</v>
      </c>
      <c r="AP291" t="s">
        <v>184</v>
      </c>
      <c r="AQ291" t="s">
        <v>181</v>
      </c>
      <c r="AR291" t="s">
        <v>181</v>
      </c>
      <c r="AS291" t="s">
        <v>181</v>
      </c>
      <c r="AT291" t="s">
        <v>181</v>
      </c>
      <c r="AU291" t="s">
        <v>181</v>
      </c>
      <c r="AV291" t="s">
        <v>181</v>
      </c>
      <c r="AW291" s="27">
        <v>21113</v>
      </c>
      <c r="AX291" s="28">
        <v>60.49722222222222</v>
      </c>
      <c r="AY291" s="28" t="s">
        <v>530</v>
      </c>
      <c r="AZ291" s="28" t="s">
        <v>186</v>
      </c>
      <c r="BA291" s="28" t="s">
        <v>200</v>
      </c>
      <c r="BB291" s="28" t="s">
        <v>187</v>
      </c>
      <c r="BC291" s="28" t="s">
        <v>201</v>
      </c>
      <c r="BD291" s="28" t="s">
        <v>276</v>
      </c>
      <c r="BE291" s="28" t="s">
        <v>189</v>
      </c>
      <c r="BF291" t="s">
        <v>190</v>
      </c>
      <c r="BG291" s="28" t="s">
        <v>181</v>
      </c>
      <c r="BH291" s="28" t="s">
        <v>180</v>
      </c>
      <c r="BI291">
        <v>85</v>
      </c>
      <c r="BJ291">
        <v>182</v>
      </c>
      <c r="BK291" s="28">
        <f t="shared" si="104"/>
        <v>25.661152034778407</v>
      </c>
      <c r="BL291" s="29">
        <f t="shared" si="105"/>
        <v>2.0650050752472384</v>
      </c>
      <c r="BM291">
        <v>135</v>
      </c>
      <c r="BN291" s="29">
        <v>1</v>
      </c>
      <c r="BO291">
        <v>12</v>
      </c>
      <c r="BP291" t="s">
        <v>184</v>
      </c>
      <c r="BQ291">
        <v>30</v>
      </c>
      <c r="BR291" t="s">
        <v>181</v>
      </c>
      <c r="BS291" t="s">
        <v>197</v>
      </c>
      <c r="BT291">
        <v>0</v>
      </c>
      <c r="BU291">
        <v>2</v>
      </c>
      <c r="BV291" t="s">
        <v>192</v>
      </c>
      <c r="BW291">
        <v>2</v>
      </c>
      <c r="BX291">
        <v>0</v>
      </c>
      <c r="BY291" t="s">
        <v>1285</v>
      </c>
      <c r="BZ291" t="s">
        <v>181</v>
      </c>
      <c r="CA291" t="s">
        <v>1161</v>
      </c>
      <c r="CB291">
        <v>1</v>
      </c>
      <c r="CC291">
        <v>42</v>
      </c>
      <c r="CD291">
        <f t="shared" si="106"/>
        <v>665</v>
      </c>
      <c r="CE291">
        <f>SUM((IF(D291&lt;40.1,0,(IF(D291&gt;60,3,1)))),(IF(S291&lt;15.1,0,IF(15&lt;S291&lt;25.1,6,IF(25&lt;S291&lt;35.1,11,16)))),(IF(E291=1,0,5)),(IF(CQ291&lt;601,0,1)),(IF(AX291&lt;40.1,0,(IF(AX291&gt;60,2,1)))))</f>
        <v>3</v>
      </c>
      <c r="CF291">
        <f>(IF(AX291&gt;70,3,0))+(IF(10&lt;AX291&lt;20,-2,0))+(IF(BD291="Cerebrovascular",2,0))+(IF(BN291&gt;1.5,2,0))+(IF(CQ291&lt;360,-3,0))+(IF(D291&gt;70,4,0))+(IF(H291&gt;35,2,0))+(IF(E291=2,9,0))+(IF(E291=3,14,0))+(IF(T291="yes",2,0))+(IF(J291&lt;2,2,0))+(IF(U291="yes",3,0))+(IF(V291="hospital",3,0))+(IF(V291="ICU",6,0))+(IF(S291&gt;29,4,0))+(IF(W291="yes",9,0))+(IF(X291="yes",2,0))+(IF(AA291="yes",5,0))+(IF(AB291="yes",6,0))+(IF(Z291="yes",3,0))</f>
        <v>12</v>
      </c>
      <c r="CG291" s="29">
        <f>EXP((IF(39&lt;AX291&lt;50,0.154,0))+(IF(49&lt;AX291&lt;60,0.274,0))+(IF(59&lt;AX291&lt;70,0.424,0))+(IF(AX291&gt;69,0.501,0))+(IF(BD291="anoxia",0.079,0))+(IF(BD291="Cerebrovascular",0.145,0))+(IF(BD291="other",0.184,0))+(IF(BB291="African",0.176,0))+(IF(BB291="Other",0.126,0))+(IF(AY291="DCD",0.411,0))+(IF(AZ291="other",0.422,0))+(0.066*((170-BJ291)/10)+(IF(BE291="regional",0.105,0.244))+(0.01*(CQ291/60))))</f>
        <v>1.7889580105280514</v>
      </c>
      <c r="CH291">
        <v>33</v>
      </c>
      <c r="CI291">
        <v>25</v>
      </c>
      <c r="CJ291" t="s">
        <v>197</v>
      </c>
      <c r="CK291" t="s">
        <v>197</v>
      </c>
      <c r="CL291" t="s">
        <v>197</v>
      </c>
      <c r="CM291" t="s">
        <v>197</v>
      </c>
      <c r="CN291">
        <v>31</v>
      </c>
      <c r="CO291" t="s">
        <v>196</v>
      </c>
      <c r="CP291">
        <v>22</v>
      </c>
      <c r="CQ291" s="28">
        <v>395</v>
      </c>
      <c r="CR291">
        <f t="shared" si="107"/>
        <v>31</v>
      </c>
      <c r="CS291">
        <f t="shared" si="98"/>
        <v>64</v>
      </c>
      <c r="CT291">
        <f t="shared" si="99"/>
        <v>426</v>
      </c>
      <c r="CU291" s="26">
        <v>3500</v>
      </c>
      <c r="CV291">
        <v>4500</v>
      </c>
      <c r="CW291">
        <v>9500</v>
      </c>
      <c r="CX291">
        <v>200</v>
      </c>
      <c r="CY291">
        <v>371</v>
      </c>
      <c r="CZ291">
        <v>1.5</v>
      </c>
      <c r="DA291">
        <v>13</v>
      </c>
      <c r="DB291">
        <v>76</v>
      </c>
      <c r="DC291">
        <v>93</v>
      </c>
      <c r="DD291" s="28">
        <f t="shared" si="108"/>
        <v>-22.368421052631575</v>
      </c>
      <c r="DF291" t="str">
        <f t="shared" si="109"/>
        <v>no</v>
      </c>
      <c r="DG291" t="s">
        <v>1218</v>
      </c>
      <c r="DH291" t="s">
        <v>197</v>
      </c>
      <c r="DI291" t="s">
        <v>197</v>
      </c>
      <c r="DJ291" t="s">
        <v>197</v>
      </c>
      <c r="DK291" t="s">
        <v>197</v>
      </c>
      <c r="DL291" t="s">
        <v>197</v>
      </c>
      <c r="DM291" t="s">
        <v>197</v>
      </c>
      <c r="DN291" t="s">
        <v>197</v>
      </c>
      <c r="DO291">
        <v>1740</v>
      </c>
      <c r="DP291" s="29">
        <f>((DO291/1000)*100)/F291</f>
        <v>3.1636363636363636</v>
      </c>
      <c r="DQ291">
        <v>739</v>
      </c>
      <c r="DR291">
        <v>414</v>
      </c>
      <c r="DS291">
        <v>1.7</v>
      </c>
      <c r="DT291">
        <v>1.35</v>
      </c>
      <c r="DU291">
        <v>1.0900000000000001</v>
      </c>
      <c r="DV291">
        <v>1.0900000000000001</v>
      </c>
      <c r="DW291" t="str">
        <f t="shared" si="110"/>
        <v>no</v>
      </c>
      <c r="DX291" t="str">
        <f>IF(OR(DQ291&gt;1999,DR291&gt;1999),IF(OR(DQ291&gt;2999,DR291&gt;2999),IF(OR(DS291&gt;9.9,DT291&gt;1.6),"severe","moderate"),"mild"),"no")</f>
        <v>no</v>
      </c>
      <c r="DY291" t="str">
        <f>IF(OR(DV291&gt;M291*2.9, DV291 &gt; 3.9, FD291="yes"), "3", IF(DV291&gt;M291*1.9, "2", IF(OR(DV291&gt;M291*1.4, DV291&gt;(M291+0.2)), "1", "no")))</f>
        <v>1</v>
      </c>
      <c r="DZ291" s="26" t="s">
        <v>197</v>
      </c>
      <c r="EA291" t="s">
        <v>197</v>
      </c>
      <c r="EB291" t="s">
        <v>184</v>
      </c>
      <c r="EC291">
        <v>1000</v>
      </c>
      <c r="ED291" t="s">
        <v>198</v>
      </c>
      <c r="EE291" t="s">
        <v>197</v>
      </c>
      <c r="EF291" t="s">
        <v>197</v>
      </c>
      <c r="EG291" t="s">
        <v>197</v>
      </c>
      <c r="EH291" t="s">
        <v>197</v>
      </c>
      <c r="EI291" t="s">
        <v>197</v>
      </c>
      <c r="EJ291" t="s">
        <v>197</v>
      </c>
      <c r="EK291" t="s">
        <v>197</v>
      </c>
      <c r="EL291" t="s">
        <v>197</v>
      </c>
      <c r="EM291" t="s">
        <v>197</v>
      </c>
      <c r="EN291" t="s">
        <v>197</v>
      </c>
      <c r="EO291" t="s">
        <v>197</v>
      </c>
      <c r="EP291" t="s">
        <v>197</v>
      </c>
      <c r="EQ291" t="s">
        <v>197</v>
      </c>
      <c r="ER291" t="s">
        <v>197</v>
      </c>
      <c r="ES291" s="30" t="e">
        <f t="shared" si="97"/>
        <v>#DIV/0!</v>
      </c>
      <c r="ET291" s="30" t="e">
        <f t="shared" si="111"/>
        <v>#DIV/0!</v>
      </c>
      <c r="EU291" s="30" t="e">
        <f t="shared" si="112"/>
        <v>#DIV/0!</v>
      </c>
      <c r="EV291" s="38" t="s">
        <v>181</v>
      </c>
      <c r="EW291" s="26" t="s">
        <v>197</v>
      </c>
      <c r="EX291" s="26" t="s">
        <v>197</v>
      </c>
      <c r="EY291" s="26" t="s">
        <v>197</v>
      </c>
      <c r="EZ291" s="26" t="s">
        <v>181</v>
      </c>
      <c r="FA291" s="26" t="s">
        <v>181</v>
      </c>
      <c r="FB291" s="44">
        <v>2</v>
      </c>
      <c r="FC291" s="26" t="s">
        <v>184</v>
      </c>
      <c r="FD291" s="26" t="s">
        <v>181</v>
      </c>
      <c r="FE291" s="26" t="s">
        <v>181</v>
      </c>
      <c r="FF291" s="26">
        <v>4</v>
      </c>
      <c r="FG291" t="s">
        <v>181</v>
      </c>
      <c r="FH291" t="s">
        <v>197</v>
      </c>
      <c r="FI291" t="s">
        <v>197</v>
      </c>
      <c r="FJ291" t="s">
        <v>181</v>
      </c>
      <c r="FK291" t="s">
        <v>181</v>
      </c>
      <c r="FL291" t="s">
        <v>181</v>
      </c>
      <c r="FM291" t="s">
        <v>181</v>
      </c>
      <c r="FN291" t="s">
        <v>181</v>
      </c>
      <c r="FO291" t="s">
        <v>181</v>
      </c>
      <c r="FP291" t="s">
        <v>181</v>
      </c>
      <c r="FQ291" t="s">
        <v>181</v>
      </c>
      <c r="FR291" s="26">
        <v>8</v>
      </c>
      <c r="FS291" s="26" t="s">
        <v>1286</v>
      </c>
      <c r="FT291" s="30" t="s">
        <v>181</v>
      </c>
      <c r="FU291">
        <f t="shared" si="113"/>
        <v>0</v>
      </c>
      <c r="FV291">
        <f t="shared" si="114"/>
        <v>0</v>
      </c>
    </row>
    <row r="292" spans="1:179" ht="15.5" x14ac:dyDescent="0.35">
      <c r="A292" s="48">
        <v>3117</v>
      </c>
      <c r="B292" t="s">
        <v>178</v>
      </c>
      <c r="C292" t="s">
        <v>179</v>
      </c>
      <c r="D292" s="28">
        <v>63.06388888888889</v>
      </c>
      <c r="E292" s="28">
        <v>1</v>
      </c>
      <c r="F292">
        <v>79</v>
      </c>
      <c r="G292">
        <v>160</v>
      </c>
      <c r="H292" s="28">
        <f t="shared" si="101"/>
        <v>30.859375</v>
      </c>
      <c r="I292" s="29">
        <f t="shared" si="102"/>
        <v>1.8232441336634799</v>
      </c>
      <c r="J292" s="30">
        <v>3.8</v>
      </c>
      <c r="K292">
        <v>143</v>
      </c>
      <c r="L292" t="s">
        <v>180</v>
      </c>
      <c r="M292" s="29">
        <v>0.9</v>
      </c>
      <c r="N292" s="30">
        <v>1.4</v>
      </c>
      <c r="O292" s="29">
        <v>1.1499999999999999</v>
      </c>
      <c r="P292">
        <f t="shared" si="103"/>
        <v>1</v>
      </c>
      <c r="Q292">
        <f t="shared" si="103"/>
        <v>1.4</v>
      </c>
      <c r="R292">
        <f t="shared" si="103"/>
        <v>1.1499999999999999</v>
      </c>
      <c r="S292" s="31">
        <f t="shared" ref="S292:S318" si="117">ROUND((6.43+(11.2*LN(IF(R292&lt;1,1,R292)))+(3.78*LN(IF(Q292&lt;1,1,Q292)))+(9.57*LN(IF(U292="yes",4,IF(P292&lt;1,1,P292))))),0)</f>
        <v>9</v>
      </c>
      <c r="T292" s="26" t="s">
        <v>184</v>
      </c>
      <c r="U292" s="26" t="s">
        <v>181</v>
      </c>
      <c r="V292" s="26" t="s">
        <v>182</v>
      </c>
      <c r="W292" s="26" t="s">
        <v>181</v>
      </c>
      <c r="X292" s="26" t="s">
        <v>181</v>
      </c>
      <c r="Y292" s="26" t="s">
        <v>183</v>
      </c>
      <c r="Z292" s="26" t="s">
        <v>181</v>
      </c>
      <c r="AA292" s="26" t="s">
        <v>181</v>
      </c>
      <c r="AB292" s="26" t="s">
        <v>181</v>
      </c>
      <c r="AC292">
        <v>0</v>
      </c>
      <c r="AD292" s="32">
        <v>43266</v>
      </c>
      <c r="AE292">
        <v>56</v>
      </c>
      <c r="AG292">
        <v>0</v>
      </c>
      <c r="AH292" s="27">
        <v>43266</v>
      </c>
      <c r="AI292" s="33">
        <v>56</v>
      </c>
      <c r="AK292" t="s">
        <v>1287</v>
      </c>
      <c r="AL292" t="s">
        <v>181</v>
      </c>
      <c r="AM292" t="s">
        <v>181</v>
      </c>
      <c r="AN292" t="s">
        <v>181</v>
      </c>
      <c r="AO292" t="s">
        <v>181</v>
      </c>
      <c r="AP292" t="s">
        <v>181</v>
      </c>
      <c r="AQ292" t="s">
        <v>181</v>
      </c>
      <c r="AR292" t="s">
        <v>181</v>
      </c>
      <c r="AS292" t="s">
        <v>181</v>
      </c>
      <c r="AT292" t="s">
        <v>181</v>
      </c>
      <c r="AU292" t="s">
        <v>184</v>
      </c>
      <c r="AV292" t="s">
        <v>181</v>
      </c>
      <c r="AW292" s="27">
        <v>12919</v>
      </c>
      <c r="AX292" s="28">
        <v>82.930555555555557</v>
      </c>
      <c r="AY292" s="28" t="s">
        <v>185</v>
      </c>
      <c r="AZ292" s="28" t="s">
        <v>186</v>
      </c>
      <c r="BA292" s="28" t="s">
        <v>178</v>
      </c>
      <c r="BB292" s="28" t="s">
        <v>187</v>
      </c>
      <c r="BC292" s="28" t="s">
        <v>179</v>
      </c>
      <c r="BD292" s="28" t="s">
        <v>220</v>
      </c>
      <c r="BE292" s="28" t="s">
        <v>189</v>
      </c>
      <c r="BF292" t="s">
        <v>190</v>
      </c>
      <c r="BG292" s="28" t="s">
        <v>181</v>
      </c>
      <c r="BH292" s="28" t="s">
        <v>180</v>
      </c>
      <c r="BI292">
        <v>75</v>
      </c>
      <c r="BJ292">
        <v>170</v>
      </c>
      <c r="BK292" s="28">
        <f t="shared" si="104"/>
        <v>25.951557093425606</v>
      </c>
      <c r="BL292" s="29">
        <f t="shared" si="105"/>
        <v>1.8635576337190232</v>
      </c>
      <c r="BM292">
        <v>140</v>
      </c>
      <c r="BN292" s="29">
        <v>0.6</v>
      </c>
      <c r="BO292">
        <v>2</v>
      </c>
      <c r="BP292" t="s">
        <v>181</v>
      </c>
      <c r="BQ292">
        <v>0</v>
      </c>
      <c r="BR292" t="s">
        <v>181</v>
      </c>
      <c r="BS292" t="s">
        <v>197</v>
      </c>
      <c r="BT292">
        <v>30</v>
      </c>
      <c r="BU292">
        <v>15</v>
      </c>
      <c r="BV292" t="s">
        <v>203</v>
      </c>
      <c r="BW292">
        <v>8</v>
      </c>
      <c r="BX292">
        <v>0</v>
      </c>
      <c r="BY292" t="s">
        <v>1288</v>
      </c>
      <c r="BZ292" t="s">
        <v>181</v>
      </c>
      <c r="CA292" t="s">
        <v>1161</v>
      </c>
      <c r="CB292">
        <v>0</v>
      </c>
      <c r="CC292">
        <v>0</v>
      </c>
      <c r="CD292">
        <f t="shared" si="106"/>
        <v>746</v>
      </c>
      <c r="CE292">
        <f>SUM((IF(D292&lt;40.1,0,(IF(D292&gt;60,3,1)))),(IF(S292&lt;15.1,0,IF(15&lt;S292&lt;25.1,6,IF(25&lt;S292&lt;35.1,11,16)))),(IF(E292=1,0,5)),(IF(CQ292&lt;601,0,1)),(IF(AX292&lt;40.1,0,(IF(AX292&gt;60,2,1)))))</f>
        <v>5</v>
      </c>
      <c r="CF292">
        <f>(IF(AX292&gt;70,3,0))+(IF(10&lt;AX292&lt;20,-2,0))+(IF(BD292="Cerebrovascular",2,0))+(IF(BN292&gt;1.5,2,0))+(IF(CQ292&lt;360,-3,0))+(IF(D292&gt;70,4,0))+(IF(H292&gt;35,2,0))+(IF(E292=2,9,0))+(IF(E292=3,14,0))+(IF(T292="yes",2,0))+(IF(J292&lt;2,2,0))+(IF(U292="yes",3,0))+(IF(V292="hospital",3,0))+(IF(V292="ICU",6,0))+(IF(S292&gt;29,4,0))+(IF(W292="yes",9,0))+(IF(X292="yes",2,0))+(IF(AA292="yes",5,0))+(IF(AB292="yes",6,0))+(IF(Z292="yes",3,0))</f>
        <v>5</v>
      </c>
      <c r="CG292" s="29">
        <f>EXP((IF(39&lt;AX292&lt;50,0.154,0))+(IF(49&lt;AX292&lt;60,0.274,0))+(IF(59&lt;AX292&lt;70,0.424,0))+(IF(AX292&gt;69,0.501,0))+(IF(BD292="anoxia",0.079,0))+(IF(BD292="Cerebrovascular",0.145,0))+(IF(BD292="other",0.184,0))+(IF(BB292="African",0.176,0))+(IF(BB292="Other",0.126,0))+(IF(AY292="DCD",0.411,0))+(IF(AZ292="other",0.422,0))+(0.066*((170-BJ292)/10)+(IF(BE292="regional",0.105,0.244))+(0.01*(CQ292/60))))</f>
        <v>1.9617429402784516</v>
      </c>
      <c r="CH292">
        <v>58</v>
      </c>
      <c r="CI292">
        <v>10</v>
      </c>
      <c r="CJ292" t="s">
        <v>197</v>
      </c>
      <c r="CK292" t="s">
        <v>197</v>
      </c>
      <c r="CL292" t="s">
        <v>197</v>
      </c>
      <c r="CM292" t="s">
        <v>197</v>
      </c>
      <c r="CN292">
        <v>19</v>
      </c>
      <c r="CO292" t="s">
        <v>196</v>
      </c>
      <c r="CP292">
        <v>22</v>
      </c>
      <c r="CQ292" s="28">
        <v>407</v>
      </c>
      <c r="CR292">
        <f t="shared" si="107"/>
        <v>19</v>
      </c>
      <c r="CS292">
        <f t="shared" si="98"/>
        <v>77</v>
      </c>
      <c r="CT292">
        <f t="shared" si="99"/>
        <v>426</v>
      </c>
      <c r="CU292" s="26">
        <v>500</v>
      </c>
      <c r="CV292">
        <v>1000</v>
      </c>
      <c r="CW292">
        <v>9000</v>
      </c>
      <c r="CX292">
        <v>200</v>
      </c>
      <c r="CY292">
        <v>330</v>
      </c>
      <c r="CZ292">
        <v>2.4</v>
      </c>
      <c r="DA292" s="26">
        <v>13</v>
      </c>
      <c r="DB292">
        <v>77</v>
      </c>
      <c r="DC292">
        <v>77</v>
      </c>
      <c r="DD292" s="28">
        <f t="shared" si="108"/>
        <v>0</v>
      </c>
      <c r="DF292" t="str">
        <f t="shared" si="109"/>
        <v>no</v>
      </c>
      <c r="DG292" t="s">
        <v>181</v>
      </c>
      <c r="DH292" t="s">
        <v>197</v>
      </c>
      <c r="DI292" t="s">
        <v>197</v>
      </c>
      <c r="DJ292" t="s">
        <v>197</v>
      </c>
      <c r="DK292" t="s">
        <v>197</v>
      </c>
      <c r="DL292" t="s">
        <v>197</v>
      </c>
      <c r="DM292" t="s">
        <v>197</v>
      </c>
      <c r="DN292" t="s">
        <v>197</v>
      </c>
      <c r="DO292">
        <v>1650</v>
      </c>
      <c r="DP292" s="29">
        <f>((DO292/1000)*100)/F292</f>
        <v>2.0886075949367089</v>
      </c>
      <c r="DQ292">
        <v>5171</v>
      </c>
      <c r="DR292">
        <v>1354</v>
      </c>
      <c r="DS292">
        <v>2.2000000000000002</v>
      </c>
      <c r="DT292">
        <v>1.35</v>
      </c>
      <c r="DU292">
        <v>0.65</v>
      </c>
      <c r="DV292">
        <v>0.65</v>
      </c>
      <c r="DW292" t="str">
        <f t="shared" si="110"/>
        <v>yes</v>
      </c>
      <c r="DX292" t="str">
        <f>IF(OR(DQ292&gt;1999,DR292&gt;1999),IF(OR(DQ292&gt;2999,DR292&gt;2999),IF(OR(DS292&gt;9.9,DT292&gt;1.6),"severe","moderate"),"mild"),"no")</f>
        <v>moderate</v>
      </c>
      <c r="DY292" t="str">
        <f>IF(OR(DV292&gt;M292*2.9, DV292 &gt; 3.9, FD292="yes"), "3", IF(DV292&gt;M292*1.9, "2", IF(OR(DV292&gt;M292*1.4, DV292&gt;(M292+0.2)), "1", "no")))</f>
        <v>no</v>
      </c>
      <c r="DZ292" t="s">
        <v>184</v>
      </c>
      <c r="EA292" t="s">
        <v>263</v>
      </c>
      <c r="EB292" t="s">
        <v>184</v>
      </c>
      <c r="EC292">
        <v>1000</v>
      </c>
      <c r="ED292" t="s">
        <v>198</v>
      </c>
      <c r="EE292" t="s">
        <v>197</v>
      </c>
      <c r="EF292" t="s">
        <v>197</v>
      </c>
      <c r="EG292" t="s">
        <v>197</v>
      </c>
      <c r="EH292" t="s">
        <v>197</v>
      </c>
      <c r="EI292" t="s">
        <v>197</v>
      </c>
      <c r="EJ292" t="s">
        <v>197</v>
      </c>
      <c r="EK292" t="s">
        <v>197</v>
      </c>
      <c r="EL292" t="s">
        <v>197</v>
      </c>
      <c r="EM292" t="s">
        <v>197</v>
      </c>
      <c r="EN292" t="s">
        <v>197</v>
      </c>
      <c r="EO292" t="s">
        <v>197</v>
      </c>
      <c r="EP292" t="s">
        <v>197</v>
      </c>
      <c r="EQ292" t="s">
        <v>197</v>
      </c>
      <c r="ER292" t="s">
        <v>197</v>
      </c>
      <c r="ES292" s="30" t="e">
        <f t="shared" si="97"/>
        <v>#DIV/0!</v>
      </c>
      <c r="ET292" s="30" t="e">
        <f t="shared" si="111"/>
        <v>#DIV/0!</v>
      </c>
      <c r="EU292" s="30" t="e">
        <f t="shared" si="112"/>
        <v>#DIV/0!</v>
      </c>
      <c r="EV292" s="55" t="s">
        <v>181</v>
      </c>
      <c r="EW292" s="50" t="s">
        <v>197</v>
      </c>
      <c r="EX292" s="50" t="s">
        <v>197</v>
      </c>
      <c r="EY292" s="50" t="s">
        <v>197</v>
      </c>
      <c r="EZ292" s="50" t="s">
        <v>181</v>
      </c>
      <c r="FA292" s="50" t="s">
        <v>181</v>
      </c>
      <c r="FB292" s="56">
        <v>2</v>
      </c>
      <c r="FC292" s="26" t="s">
        <v>181</v>
      </c>
      <c r="FD292" s="26" t="s">
        <v>181</v>
      </c>
      <c r="FE292" s="26" t="s">
        <v>1289</v>
      </c>
      <c r="FF292" s="26">
        <v>4</v>
      </c>
      <c r="FG292" s="26" t="s">
        <v>181</v>
      </c>
      <c r="FH292" s="26" t="s">
        <v>197</v>
      </c>
      <c r="FI292" s="26" t="s">
        <v>197</v>
      </c>
      <c r="FJ292" s="26" t="s">
        <v>181</v>
      </c>
      <c r="FK292" s="26" t="s">
        <v>181</v>
      </c>
      <c r="FL292" s="26" t="s">
        <v>181</v>
      </c>
      <c r="FM292" s="26" t="s">
        <v>181</v>
      </c>
      <c r="FN292" s="26" t="s">
        <v>181</v>
      </c>
      <c r="FO292" s="26" t="s">
        <v>181</v>
      </c>
      <c r="FP292" s="26" t="s">
        <v>181</v>
      </c>
      <c r="FQ292" s="26" t="s">
        <v>181</v>
      </c>
      <c r="FR292" s="50">
        <v>11</v>
      </c>
      <c r="FS292" s="26" t="s">
        <v>1290</v>
      </c>
      <c r="FT292" s="30" t="s">
        <v>181</v>
      </c>
      <c r="FU292">
        <f t="shared" si="113"/>
        <v>0</v>
      </c>
      <c r="FV292">
        <f t="shared" si="114"/>
        <v>0</v>
      </c>
    </row>
    <row r="293" spans="1:179" ht="15.5" x14ac:dyDescent="0.35">
      <c r="A293" s="48">
        <v>3118</v>
      </c>
      <c r="B293" t="s">
        <v>178</v>
      </c>
      <c r="C293" t="s">
        <v>252</v>
      </c>
      <c r="D293" s="28">
        <v>55.697222222222223</v>
      </c>
      <c r="E293" s="28">
        <v>1</v>
      </c>
      <c r="F293">
        <v>77</v>
      </c>
      <c r="G293">
        <v>175</v>
      </c>
      <c r="H293" s="28">
        <f t="shared" si="101"/>
        <v>25.142857142857142</v>
      </c>
      <c r="I293" s="29">
        <f t="shared" si="102"/>
        <v>1.9245423272611728</v>
      </c>
      <c r="J293" s="38">
        <v>2.4</v>
      </c>
      <c r="K293" s="26">
        <v>130</v>
      </c>
      <c r="L293" t="s">
        <v>180</v>
      </c>
      <c r="M293" s="29">
        <v>0.89</v>
      </c>
      <c r="N293" s="30">
        <v>3</v>
      </c>
      <c r="O293" s="29">
        <v>1.51</v>
      </c>
      <c r="P293">
        <f t="shared" si="103"/>
        <v>1</v>
      </c>
      <c r="Q293">
        <f t="shared" si="103"/>
        <v>3</v>
      </c>
      <c r="R293">
        <f t="shared" si="103"/>
        <v>1.51</v>
      </c>
      <c r="S293" s="31">
        <f t="shared" si="117"/>
        <v>15</v>
      </c>
      <c r="T293" s="26" t="s">
        <v>181</v>
      </c>
      <c r="U293" s="26" t="s">
        <v>181</v>
      </c>
      <c r="V293" s="26" t="s">
        <v>182</v>
      </c>
      <c r="W293" s="26" t="s">
        <v>181</v>
      </c>
      <c r="X293" s="26" t="s">
        <v>181</v>
      </c>
      <c r="Y293" s="26" t="s">
        <v>183</v>
      </c>
      <c r="Z293" s="26" t="s">
        <v>184</v>
      </c>
      <c r="AA293" s="26" t="s">
        <v>181</v>
      </c>
      <c r="AB293" s="26" t="s">
        <v>181</v>
      </c>
      <c r="AC293">
        <v>0</v>
      </c>
      <c r="AD293" s="32">
        <v>43270</v>
      </c>
      <c r="AE293">
        <v>60</v>
      </c>
      <c r="AG293">
        <v>0</v>
      </c>
      <c r="AH293" s="27">
        <v>43270</v>
      </c>
      <c r="AI293" s="33">
        <v>60</v>
      </c>
      <c r="AK293" t="s">
        <v>1291</v>
      </c>
      <c r="AL293" t="s">
        <v>181</v>
      </c>
      <c r="AM293" t="s">
        <v>181</v>
      </c>
      <c r="AN293" t="s">
        <v>181</v>
      </c>
      <c r="AO293" t="s">
        <v>181</v>
      </c>
      <c r="AP293" t="s">
        <v>184</v>
      </c>
      <c r="AQ293" t="s">
        <v>181</v>
      </c>
      <c r="AR293" t="s">
        <v>181</v>
      </c>
      <c r="AS293" t="s">
        <v>181</v>
      </c>
      <c r="AT293" t="s">
        <v>184</v>
      </c>
      <c r="AU293" t="s">
        <v>181</v>
      </c>
      <c r="AV293" t="s">
        <v>181</v>
      </c>
      <c r="AW293" s="27">
        <v>15729</v>
      </c>
      <c r="AX293" s="28">
        <v>75.24166666666666</v>
      </c>
      <c r="AY293" s="28" t="s">
        <v>185</v>
      </c>
      <c r="AZ293" s="28" t="s">
        <v>186</v>
      </c>
      <c r="BA293" s="28" t="s">
        <v>200</v>
      </c>
      <c r="BB293" s="28" t="s">
        <v>187</v>
      </c>
      <c r="BC293" s="28" t="s">
        <v>252</v>
      </c>
      <c r="BD293" s="28" t="s">
        <v>188</v>
      </c>
      <c r="BE293" s="28" t="s">
        <v>189</v>
      </c>
      <c r="BF293" t="s">
        <v>190</v>
      </c>
      <c r="BG293" s="28" t="s">
        <v>181</v>
      </c>
      <c r="BH293" s="28" t="s">
        <v>180</v>
      </c>
      <c r="BI293">
        <v>75</v>
      </c>
      <c r="BJ293">
        <v>165</v>
      </c>
      <c r="BK293" s="28">
        <f t="shared" si="104"/>
        <v>27.548209366391184</v>
      </c>
      <c r="BL293" s="29">
        <f t="shared" si="105"/>
        <v>1.8236572610116129</v>
      </c>
      <c r="BM293">
        <v>135</v>
      </c>
      <c r="BN293" s="29">
        <v>1.42</v>
      </c>
      <c r="BO293">
        <v>2</v>
      </c>
      <c r="BP293" t="s">
        <v>181</v>
      </c>
      <c r="BQ293">
        <v>0</v>
      </c>
      <c r="BR293" t="s">
        <v>184</v>
      </c>
      <c r="BS293" t="s">
        <v>672</v>
      </c>
      <c r="BT293">
        <v>20</v>
      </c>
      <c r="BU293">
        <v>15</v>
      </c>
      <c r="BV293" t="s">
        <v>203</v>
      </c>
      <c r="BW293">
        <v>10</v>
      </c>
      <c r="BX293">
        <v>0</v>
      </c>
      <c r="BY293" t="s">
        <v>1292</v>
      </c>
      <c r="BZ293" t="s">
        <v>181</v>
      </c>
      <c r="CA293" t="s">
        <v>1161</v>
      </c>
      <c r="CB293">
        <v>1</v>
      </c>
      <c r="CC293">
        <v>205</v>
      </c>
      <c r="CD293">
        <f t="shared" si="106"/>
        <v>1129</v>
      </c>
      <c r="CE293">
        <f>SUM((IF(D293&lt;40.1,0,(IF(D293&gt;60,3,1)))),(IF(S293&lt;15.1,0,IF(15&lt;S293&lt;25.1,6,IF(25&lt;S293&lt;35.1,11,16)))),(IF(E293=1,0,5)),(IF(CQ293&lt;601,0,1)),(IF(AX293&lt;40.1,0,(IF(AX293&gt;60,2,1)))))</f>
        <v>3</v>
      </c>
      <c r="CF293">
        <f>(IF(AX293&gt;70,3,0))+(IF(10&lt;AX293&lt;20,-2,0))+(IF(BD293="Cerebrovascular",2,0))+(IF(BN293&gt;1.5,2,0))+(IF(CQ293&lt;360,-3,0))+(IF(D293&gt;70,4,0))+(IF(H293&gt;35,2,0))+(IF(E293=2,9,0))+(IF(E293=3,14,0))+(IF(T293="yes",2,0))+(IF(J293&lt;2,2,0))+(IF(U293="yes",3,0))+(IF(V293="hospital",3,0))+(IF(V293="ICU",6,0))+(IF(S293&gt;29,4,0))+(IF(W293="yes",9,0))+(IF(X293="yes",2,0))+(IF(AA293="yes",5,0))+(IF(AB293="yes",6,0))+(IF(Z293="yes",3,0))</f>
        <v>8</v>
      </c>
      <c r="CG293" s="29">
        <f>EXP((IF(39&lt;AX293&lt;50,0.154,0))+(IF(49&lt;AX293&lt;60,0.274,0))+(IF(59&lt;AX293&lt;70,0.424,0))+(IF(AX293&gt;69,0.501,0))+(IF(BD293="anoxia",0.079,0))+(IF(BD293="Cerebrovascular",0.145,0))+(IF(BD293="other",0.184,0))+(IF(BB293="African",0.176,0))+(IF(BB293="Other",0.126,0))+(IF(AY293="DCD",0.411,0))+(IF(AZ293="other",0.422,0))+(0.066*((170-BJ293)/10)+(IF(BE293="regional",0.105,0.244))+(0.01*(CQ293/60))))</f>
        <v>2.4201592246965578</v>
      </c>
      <c r="CH293">
        <v>34</v>
      </c>
      <c r="CI293">
        <v>15</v>
      </c>
      <c r="CJ293" t="s">
        <v>197</v>
      </c>
      <c r="CK293" t="s">
        <v>197</v>
      </c>
      <c r="CL293" t="s">
        <v>197</v>
      </c>
      <c r="CM293" t="s">
        <v>197</v>
      </c>
      <c r="CN293">
        <v>23</v>
      </c>
      <c r="CO293" t="s">
        <v>196</v>
      </c>
      <c r="CP293">
        <v>19</v>
      </c>
      <c r="CQ293" s="28">
        <v>599</v>
      </c>
      <c r="CR293">
        <f t="shared" si="107"/>
        <v>23</v>
      </c>
      <c r="CS293">
        <f t="shared" si="98"/>
        <v>57</v>
      </c>
      <c r="CT293">
        <f t="shared" si="99"/>
        <v>622</v>
      </c>
      <c r="CU293" s="26">
        <v>500</v>
      </c>
      <c r="CV293">
        <v>0</v>
      </c>
      <c r="CW293">
        <v>5000</v>
      </c>
      <c r="CX293">
        <v>300</v>
      </c>
      <c r="CY293">
        <v>234</v>
      </c>
      <c r="CZ293">
        <v>1.3</v>
      </c>
      <c r="DA293">
        <v>13</v>
      </c>
      <c r="DB293">
        <v>63</v>
      </c>
      <c r="DC293">
        <v>53</v>
      </c>
      <c r="DD293" s="28">
        <f t="shared" si="108"/>
        <v>15.873015873015873</v>
      </c>
      <c r="DF293" t="str">
        <f t="shared" si="109"/>
        <v>no</v>
      </c>
      <c r="DG293" t="s">
        <v>181</v>
      </c>
      <c r="DH293" t="s">
        <v>197</v>
      </c>
      <c r="DI293" t="s">
        <v>197</v>
      </c>
      <c r="DJ293" t="s">
        <v>197</v>
      </c>
      <c r="DK293" t="s">
        <v>197</v>
      </c>
      <c r="DL293" t="s">
        <v>197</v>
      </c>
      <c r="DM293" t="s">
        <v>197</v>
      </c>
      <c r="DN293" t="s">
        <v>197</v>
      </c>
      <c r="DO293">
        <v>1210</v>
      </c>
      <c r="DP293" s="29">
        <f>((DO293/1000)*100)/F293</f>
        <v>1.5714285714285714</v>
      </c>
      <c r="DQ293">
        <v>869</v>
      </c>
      <c r="DR293">
        <v>508</v>
      </c>
      <c r="DS293" s="26">
        <v>9.6</v>
      </c>
      <c r="DT293" s="26">
        <v>1.46</v>
      </c>
      <c r="DU293" s="26">
        <v>1.88</v>
      </c>
      <c r="DV293" s="26">
        <v>1.88</v>
      </c>
      <c r="DW293" s="26" t="str">
        <f t="shared" si="110"/>
        <v>no</v>
      </c>
      <c r="DX293" t="str">
        <f>IF(OR(DQ293&gt;1999,DR293&gt;1999),IF(OR(DQ293&gt;2999,DR293&gt;2999),IF(OR(DS293&gt;9.9,DT293&gt;1.6),"severe","moderate"),"mild"),"no")</f>
        <v>no</v>
      </c>
      <c r="DY293" t="str">
        <f>IF(OR(DV293&gt;M293*2.9, DV293 &gt; 3.9, FD293="yes"), "3", IF(DV293&gt;M293*1.9, "2", IF(OR(DV293&gt;M293*1.4, DV293&gt;(M293+0.2)), "1", "no")))</f>
        <v>2</v>
      </c>
      <c r="DZ293" t="s">
        <v>181</v>
      </c>
      <c r="EA293" t="s">
        <v>197</v>
      </c>
      <c r="EB293" t="s">
        <v>184</v>
      </c>
      <c r="EC293">
        <v>1000</v>
      </c>
      <c r="ED293" t="s">
        <v>198</v>
      </c>
      <c r="EE293" t="s">
        <v>197</v>
      </c>
      <c r="EF293" t="s">
        <v>197</v>
      </c>
      <c r="EG293" t="s">
        <v>197</v>
      </c>
      <c r="EH293" t="s">
        <v>197</v>
      </c>
      <c r="EI293" t="s">
        <v>197</v>
      </c>
      <c r="EJ293" t="s">
        <v>197</v>
      </c>
      <c r="EK293" t="s">
        <v>197</v>
      </c>
      <c r="EL293" t="s">
        <v>197</v>
      </c>
      <c r="EM293" t="s">
        <v>197</v>
      </c>
      <c r="EN293" t="s">
        <v>197</v>
      </c>
      <c r="EO293" t="s">
        <v>197</v>
      </c>
      <c r="EP293" t="s">
        <v>197</v>
      </c>
      <c r="EQ293" t="s">
        <v>197</v>
      </c>
      <c r="ER293" t="s">
        <v>197</v>
      </c>
      <c r="ES293" s="30" t="e">
        <f t="shared" si="97"/>
        <v>#DIV/0!</v>
      </c>
      <c r="ET293" s="30" t="e">
        <f t="shared" si="111"/>
        <v>#DIV/0!</v>
      </c>
      <c r="EU293" s="30" t="e">
        <f t="shared" si="112"/>
        <v>#DIV/0!</v>
      </c>
      <c r="EV293" s="55" t="s">
        <v>181</v>
      </c>
      <c r="EW293" s="50" t="s">
        <v>197</v>
      </c>
      <c r="EX293" s="50" t="s">
        <v>197</v>
      </c>
      <c r="EY293" s="50" t="s">
        <v>197</v>
      </c>
      <c r="EZ293" s="50" t="s">
        <v>181</v>
      </c>
      <c r="FA293" s="50" t="s">
        <v>181</v>
      </c>
      <c r="FB293" s="56">
        <v>2</v>
      </c>
      <c r="FC293" s="26" t="s">
        <v>181</v>
      </c>
      <c r="FD293" s="26" t="s">
        <v>181</v>
      </c>
      <c r="FE293" s="26" t="s">
        <v>181</v>
      </c>
      <c r="FF293" s="26">
        <v>4</v>
      </c>
      <c r="FG293" s="26" t="s">
        <v>184</v>
      </c>
      <c r="FH293" s="26">
        <v>8</v>
      </c>
      <c r="FI293" s="26">
        <v>6</v>
      </c>
      <c r="FJ293" s="26" t="s">
        <v>181</v>
      </c>
      <c r="FK293" s="26" t="s">
        <v>184</v>
      </c>
      <c r="FL293" s="26" t="s">
        <v>181</v>
      </c>
      <c r="FM293" s="26" t="s">
        <v>1293</v>
      </c>
      <c r="FN293" s="26"/>
      <c r="FO293" s="26" t="s">
        <v>1294</v>
      </c>
      <c r="FP293" s="26" t="s">
        <v>181</v>
      </c>
      <c r="FQ293" s="26" t="s">
        <v>181</v>
      </c>
      <c r="FR293" s="50">
        <v>21</v>
      </c>
      <c r="FS293" s="26" t="s">
        <v>1295</v>
      </c>
      <c r="FT293" s="30" t="s">
        <v>181</v>
      </c>
      <c r="FU293">
        <f t="shared" si="113"/>
        <v>0</v>
      </c>
      <c r="FV293">
        <f t="shared" si="114"/>
        <v>0</v>
      </c>
    </row>
    <row r="294" spans="1:179" ht="15.5" x14ac:dyDescent="0.35">
      <c r="A294" s="48">
        <v>3119</v>
      </c>
      <c r="B294" t="s">
        <v>178</v>
      </c>
      <c r="C294" t="s">
        <v>201</v>
      </c>
      <c r="D294" s="28">
        <v>64.691666666666663</v>
      </c>
      <c r="E294" s="28">
        <v>1</v>
      </c>
      <c r="F294">
        <v>44</v>
      </c>
      <c r="G294">
        <v>148</v>
      </c>
      <c r="H294" s="28">
        <f t="shared" si="101"/>
        <v>20.087655222790357</v>
      </c>
      <c r="I294" s="29">
        <f t="shared" si="102"/>
        <v>1.3436107033698401</v>
      </c>
      <c r="J294" s="30">
        <v>3.4</v>
      </c>
      <c r="K294">
        <v>137</v>
      </c>
      <c r="L294" t="s">
        <v>180</v>
      </c>
      <c r="M294" s="29">
        <v>0.6</v>
      </c>
      <c r="N294" s="30">
        <v>1.4</v>
      </c>
      <c r="O294" s="29">
        <v>1.34</v>
      </c>
      <c r="P294">
        <f t="shared" si="103"/>
        <v>1</v>
      </c>
      <c r="Q294">
        <f t="shared" si="103"/>
        <v>1.4</v>
      </c>
      <c r="R294">
        <f t="shared" si="103"/>
        <v>1.34</v>
      </c>
      <c r="S294" s="31">
        <f t="shared" si="117"/>
        <v>11</v>
      </c>
      <c r="T294" s="26" t="s">
        <v>184</v>
      </c>
      <c r="U294" s="26" t="s">
        <v>181</v>
      </c>
      <c r="V294" s="26" t="s">
        <v>182</v>
      </c>
      <c r="W294" s="26" t="s">
        <v>181</v>
      </c>
      <c r="X294" s="26" t="s">
        <v>184</v>
      </c>
      <c r="Y294" s="26" t="s">
        <v>183</v>
      </c>
      <c r="Z294" s="26" t="s">
        <v>184</v>
      </c>
      <c r="AA294" s="26" t="s">
        <v>181</v>
      </c>
      <c r="AB294" s="26" t="s">
        <v>181</v>
      </c>
      <c r="AC294">
        <v>0</v>
      </c>
      <c r="AD294" s="32">
        <v>43270</v>
      </c>
      <c r="AE294">
        <v>56</v>
      </c>
      <c r="AG294">
        <v>1</v>
      </c>
      <c r="AH294" s="27">
        <v>43216</v>
      </c>
      <c r="AI294" s="33">
        <v>2</v>
      </c>
      <c r="AJ294" t="s">
        <v>359</v>
      </c>
      <c r="AK294" t="s">
        <v>294</v>
      </c>
      <c r="AL294" t="s">
        <v>181</v>
      </c>
      <c r="AM294" t="s">
        <v>184</v>
      </c>
      <c r="AN294" t="s">
        <v>181</v>
      </c>
      <c r="AO294" t="s">
        <v>181</v>
      </c>
      <c r="AP294" t="s">
        <v>181</v>
      </c>
      <c r="AQ294" t="s">
        <v>181</v>
      </c>
      <c r="AR294" t="s">
        <v>181</v>
      </c>
      <c r="AS294" t="s">
        <v>181</v>
      </c>
      <c r="AT294" t="s">
        <v>181</v>
      </c>
      <c r="AU294" t="s">
        <v>181</v>
      </c>
      <c r="AV294" t="s">
        <v>181</v>
      </c>
      <c r="AW294" s="27">
        <v>11707</v>
      </c>
      <c r="AX294" s="28">
        <v>86.263888888888886</v>
      </c>
      <c r="AY294" s="28" t="s">
        <v>185</v>
      </c>
      <c r="AZ294" s="28" t="s">
        <v>186</v>
      </c>
      <c r="BA294" s="28" t="s">
        <v>178</v>
      </c>
      <c r="BB294" s="28" t="s">
        <v>187</v>
      </c>
      <c r="BC294" s="28" t="s">
        <v>201</v>
      </c>
      <c r="BD294" s="28" t="s">
        <v>188</v>
      </c>
      <c r="BE294" s="28" t="s">
        <v>189</v>
      </c>
      <c r="BF294" t="s">
        <v>190</v>
      </c>
      <c r="BG294" s="28" t="s">
        <v>181</v>
      </c>
      <c r="BH294" s="28" t="s">
        <v>180</v>
      </c>
      <c r="BI294">
        <v>65</v>
      </c>
      <c r="BJ294">
        <v>160</v>
      </c>
      <c r="BK294" s="28">
        <f t="shared" si="104"/>
        <v>25.390625</v>
      </c>
      <c r="BL294" s="29">
        <f t="shared" si="105"/>
        <v>1.6781913863486266</v>
      </c>
      <c r="BM294">
        <v>149</v>
      </c>
      <c r="BN294" s="29">
        <v>0.76</v>
      </c>
      <c r="BO294">
        <v>4</v>
      </c>
      <c r="BP294" t="s">
        <v>181</v>
      </c>
      <c r="BQ294">
        <v>0</v>
      </c>
      <c r="BR294" t="s">
        <v>184</v>
      </c>
      <c r="BS294" t="s">
        <v>672</v>
      </c>
      <c r="BT294">
        <v>2</v>
      </c>
      <c r="BU294">
        <v>5</v>
      </c>
      <c r="BV294" t="s">
        <v>192</v>
      </c>
      <c r="BW294">
        <v>5</v>
      </c>
      <c r="BX294">
        <v>0</v>
      </c>
      <c r="BY294" t="s">
        <v>1296</v>
      </c>
      <c r="BZ294" t="s">
        <v>1297</v>
      </c>
      <c r="CA294" t="s">
        <v>1298</v>
      </c>
      <c r="CB294">
        <v>0</v>
      </c>
      <c r="CC294">
        <v>0</v>
      </c>
      <c r="CD294">
        <f t="shared" si="106"/>
        <v>949</v>
      </c>
      <c r="CE294">
        <f>SUM((IF(D294&lt;40.1,0,(IF(D294&gt;60,3,1)))),(IF(S294&lt;15.1,0,IF(15&lt;S294&lt;25.1,6,IF(25&lt;S294&lt;35.1,11,16)))),(IF(E294=1,0,5)),(IF(CQ294&lt;601,0,1)),(IF(AX294&lt;40.1,0,(IF(AX294&gt;60,2,1)))))</f>
        <v>5</v>
      </c>
      <c r="CF294">
        <f>(IF(AX294&gt;70,3,0))+(IF(10&lt;AX294&lt;20,-2,0))+(IF(BD294="Cerebrovascular",2,0))+(IF(BN294&gt;1.5,2,0))+(IF(CQ294&lt;360,-3,0))+(IF(D294&gt;70,4,0))+(IF(H294&gt;35,2,0))+(IF(E294=2,9,0))+(IF(E294=3,14,0))+(IF(T294="yes",2,0))+(IF(J294&lt;2,2,0))+(IF(U294="yes",3,0))+(IF(V294="hospital",3,0))+(IF(V294="ICU",6,0))+(IF(S294&gt;29,4,0))+(IF(W294="yes",9,0))+(IF(X294="yes",2,0))+(IF(AA294="yes",5,0))+(IF(AB294="yes",6,0))+(IF(Z294="yes",3,0))</f>
        <v>12</v>
      </c>
      <c r="CG294" s="29">
        <f>EXP((IF(39&lt;AX294&lt;50,0.154,0))+(IF(49&lt;AX294&lt;60,0.274,0))+(IF(59&lt;AX294&lt;70,0.424,0))+(IF(AX294&gt;69,0.501,0))+(IF(BD294="anoxia",0.079,0))+(IF(BD294="Cerebrovascular",0.145,0))+(IF(BD294="other",0.184,0))+(IF(BB294="African",0.176,0))+(IF(BB294="Other",0.126,0))+(IF(AY294="DCD",0.411,0))+(IF(AZ294="other",0.422,0))+(0.066*((170-BJ294)/10)+(IF(BE294="regional",0.105,0.244))+(0.01*(CQ294/60))))</f>
        <v>2.4137140641308084</v>
      </c>
      <c r="CH294">
        <v>40</v>
      </c>
      <c r="CI294">
        <v>20</v>
      </c>
      <c r="CJ294" t="s">
        <v>197</v>
      </c>
      <c r="CK294" t="s">
        <v>197</v>
      </c>
      <c r="CL294" t="s">
        <v>197</v>
      </c>
      <c r="CM294" t="s">
        <v>197</v>
      </c>
      <c r="CN294">
        <v>23</v>
      </c>
      <c r="CO294" t="s">
        <v>196</v>
      </c>
      <c r="CP294">
        <v>18</v>
      </c>
      <c r="CQ294" s="28">
        <v>385</v>
      </c>
      <c r="CR294">
        <f t="shared" si="107"/>
        <v>23</v>
      </c>
      <c r="CS294">
        <f t="shared" si="98"/>
        <v>63</v>
      </c>
      <c r="CT294">
        <f t="shared" si="99"/>
        <v>408</v>
      </c>
      <c r="CU294" s="26">
        <v>500</v>
      </c>
      <c r="CV294">
        <v>0</v>
      </c>
      <c r="CW294">
        <v>8000</v>
      </c>
      <c r="CX294">
        <v>500</v>
      </c>
      <c r="CY294">
        <v>285</v>
      </c>
      <c r="CZ294">
        <v>1.2</v>
      </c>
      <c r="DA294" s="26">
        <v>15</v>
      </c>
      <c r="DB294">
        <v>80</v>
      </c>
      <c r="DC294">
        <v>56</v>
      </c>
      <c r="DD294" s="28">
        <f t="shared" si="108"/>
        <v>30</v>
      </c>
      <c r="DF294" t="str">
        <f t="shared" si="109"/>
        <v>yes</v>
      </c>
      <c r="DG294" t="s">
        <v>181</v>
      </c>
      <c r="DH294" t="s">
        <v>197</v>
      </c>
      <c r="DI294" t="s">
        <v>197</v>
      </c>
      <c r="DJ294" t="s">
        <v>197</v>
      </c>
      <c r="DK294" t="s">
        <v>197</v>
      </c>
      <c r="DL294" t="s">
        <v>197</v>
      </c>
      <c r="DM294" t="s">
        <v>197</v>
      </c>
      <c r="DN294" t="s">
        <v>197</v>
      </c>
      <c r="DO294">
        <v>1060</v>
      </c>
      <c r="DP294" s="29">
        <f>((DO294/1000)*100)/F294</f>
        <v>2.4090909090909092</v>
      </c>
      <c r="DQ294">
        <v>1363</v>
      </c>
      <c r="DR294">
        <v>879</v>
      </c>
      <c r="DS294" s="26">
        <v>2.2999999999999998</v>
      </c>
      <c r="DT294" s="26">
        <v>1.35</v>
      </c>
      <c r="DU294" s="26">
        <v>1.5</v>
      </c>
      <c r="DV294" s="26">
        <v>1.47</v>
      </c>
      <c r="DW294" s="26" t="str">
        <f t="shared" si="110"/>
        <v>no</v>
      </c>
      <c r="DX294" t="str">
        <f>IF(OR(DQ294&gt;1999,DR294&gt;1999),IF(OR(DQ294&gt;2999,DR294&gt;2999),IF(OR(DS294&gt;9.9,DT294&gt;1.6),"severe","moderate"),"mild"),"no")</f>
        <v>no</v>
      </c>
      <c r="DY294" t="str">
        <f>IF(OR(DV294&gt;M294*2.9, DV294 &gt; 3.9, FD294="yes"), "3", IF(DV294&gt;M294*1.9, "2", IF(OR(DV294&gt;M294*1.4, DV294&gt;(M294+0.2)), "1", "no")))</f>
        <v>2</v>
      </c>
      <c r="DZ294" t="s">
        <v>184</v>
      </c>
      <c r="EA294" t="s">
        <v>263</v>
      </c>
      <c r="EB294" t="s">
        <v>184</v>
      </c>
      <c r="EC294">
        <v>750</v>
      </c>
      <c r="ED294" t="s">
        <v>198</v>
      </c>
      <c r="EE294" t="s">
        <v>197</v>
      </c>
      <c r="EF294" t="s">
        <v>197</v>
      </c>
      <c r="EG294" t="s">
        <v>197</v>
      </c>
      <c r="EH294" t="s">
        <v>197</v>
      </c>
      <c r="EI294" t="s">
        <v>197</v>
      </c>
      <c r="EJ294" t="s">
        <v>197</v>
      </c>
      <c r="EK294" t="s">
        <v>197</v>
      </c>
      <c r="EL294" t="s">
        <v>197</v>
      </c>
      <c r="EM294" t="s">
        <v>197</v>
      </c>
      <c r="EN294" t="s">
        <v>197</v>
      </c>
      <c r="EO294" t="s">
        <v>197</v>
      </c>
      <c r="EP294" t="s">
        <v>197</v>
      </c>
      <c r="EQ294" t="s">
        <v>197</v>
      </c>
      <c r="ER294" t="s">
        <v>197</v>
      </c>
      <c r="ES294" s="30" t="e">
        <f t="shared" si="97"/>
        <v>#DIV/0!</v>
      </c>
      <c r="ET294" s="30" t="e">
        <f t="shared" si="111"/>
        <v>#DIV/0!</v>
      </c>
      <c r="EU294" s="30" t="e">
        <f t="shared" si="112"/>
        <v>#DIV/0!</v>
      </c>
      <c r="EV294" s="55" t="s">
        <v>181</v>
      </c>
      <c r="EW294" s="50" t="s">
        <v>197</v>
      </c>
      <c r="EX294" s="50" t="s">
        <v>197</v>
      </c>
      <c r="EY294" s="50" t="s">
        <v>197</v>
      </c>
      <c r="EZ294" s="50" t="s">
        <v>181</v>
      </c>
      <c r="FA294" s="50" t="s">
        <v>181</v>
      </c>
      <c r="FB294" s="56" t="s">
        <v>217</v>
      </c>
      <c r="FC294" s="26" t="s">
        <v>181</v>
      </c>
      <c r="FD294" s="26" t="s">
        <v>181</v>
      </c>
      <c r="FE294" s="26" t="s">
        <v>1299</v>
      </c>
      <c r="FF294" s="26">
        <v>3</v>
      </c>
      <c r="FG294" s="26" t="s">
        <v>181</v>
      </c>
      <c r="FH294" s="35" t="s">
        <v>197</v>
      </c>
      <c r="FI294" s="26" t="s">
        <v>197</v>
      </c>
      <c r="FJ294" s="26" t="s">
        <v>181</v>
      </c>
      <c r="FK294" s="26" t="s">
        <v>181</v>
      </c>
      <c r="FL294" s="26" t="s">
        <v>181</v>
      </c>
      <c r="FM294" s="26" t="s">
        <v>181</v>
      </c>
      <c r="FN294" s="26" t="s">
        <v>181</v>
      </c>
      <c r="FO294" s="26" t="s">
        <v>181</v>
      </c>
      <c r="FP294" s="26" t="s">
        <v>181</v>
      </c>
      <c r="FQ294" s="26" t="s">
        <v>181</v>
      </c>
      <c r="FR294" s="26">
        <v>24</v>
      </c>
      <c r="FS294" s="26" t="s">
        <v>1300</v>
      </c>
      <c r="FT294" s="30" t="s">
        <v>181</v>
      </c>
      <c r="FU294">
        <f t="shared" si="113"/>
        <v>0</v>
      </c>
      <c r="FV294">
        <f t="shared" si="114"/>
        <v>0</v>
      </c>
    </row>
    <row r="295" spans="1:179" ht="15.5" x14ac:dyDescent="0.35">
      <c r="A295" s="48">
        <v>3120</v>
      </c>
      <c r="B295" t="s">
        <v>200</v>
      </c>
      <c r="C295" t="s">
        <v>179</v>
      </c>
      <c r="D295" s="28">
        <v>46.238888888888887</v>
      </c>
      <c r="E295" s="28">
        <v>1</v>
      </c>
      <c r="F295">
        <v>103</v>
      </c>
      <c r="G295">
        <v>190</v>
      </c>
      <c r="H295" s="28">
        <f t="shared" si="101"/>
        <v>28.531855955678669</v>
      </c>
      <c r="I295" s="29">
        <f t="shared" si="102"/>
        <v>2.3116309730359088</v>
      </c>
      <c r="J295" s="30">
        <v>3.8</v>
      </c>
      <c r="K295">
        <v>150</v>
      </c>
      <c r="L295" t="s">
        <v>180</v>
      </c>
      <c r="M295" s="29">
        <v>0.9</v>
      </c>
      <c r="N295" s="30">
        <v>2.1</v>
      </c>
      <c r="O295" s="29">
        <v>2.89</v>
      </c>
      <c r="P295">
        <f t="shared" si="103"/>
        <v>1</v>
      </c>
      <c r="Q295">
        <f t="shared" si="103"/>
        <v>2.1</v>
      </c>
      <c r="R295">
        <f t="shared" si="103"/>
        <v>2.89</v>
      </c>
      <c r="S295" s="31">
        <f t="shared" si="117"/>
        <v>21</v>
      </c>
      <c r="T295" s="26" t="s">
        <v>184</v>
      </c>
      <c r="U295" s="26" t="s">
        <v>181</v>
      </c>
      <c r="V295" s="26" t="s">
        <v>182</v>
      </c>
      <c r="W295" s="26" t="s">
        <v>181</v>
      </c>
      <c r="X295" s="26" t="s">
        <v>181</v>
      </c>
      <c r="Y295" s="26" t="s">
        <v>183</v>
      </c>
      <c r="Z295" s="26" t="s">
        <v>181</v>
      </c>
      <c r="AA295" s="26" t="s">
        <v>181</v>
      </c>
      <c r="AB295" s="26" t="s">
        <v>181</v>
      </c>
      <c r="AC295">
        <v>0</v>
      </c>
      <c r="AD295" s="32">
        <v>43265</v>
      </c>
      <c r="AE295">
        <v>51</v>
      </c>
      <c r="AG295">
        <v>0</v>
      </c>
      <c r="AH295" s="32">
        <v>43265</v>
      </c>
      <c r="AI295" s="33">
        <v>51</v>
      </c>
      <c r="AK295" t="s">
        <v>1101</v>
      </c>
      <c r="AL295" t="s">
        <v>184</v>
      </c>
      <c r="AM295" t="s">
        <v>184</v>
      </c>
      <c r="AN295" t="s">
        <v>181</v>
      </c>
      <c r="AO295" t="s">
        <v>181</v>
      </c>
      <c r="AP295" t="s">
        <v>184</v>
      </c>
      <c r="AQ295" t="s">
        <v>181</v>
      </c>
      <c r="AR295" t="s">
        <v>181</v>
      </c>
      <c r="AS295" t="s">
        <v>181</v>
      </c>
      <c r="AT295" t="s">
        <v>181</v>
      </c>
      <c r="AU295" t="s">
        <v>181</v>
      </c>
      <c r="AV295" t="s">
        <v>181</v>
      </c>
      <c r="AW295" s="27">
        <v>16956</v>
      </c>
      <c r="AX295" s="28">
        <v>71.891666666666666</v>
      </c>
      <c r="AY295" s="28" t="s">
        <v>185</v>
      </c>
      <c r="AZ295" s="28" t="s">
        <v>186</v>
      </c>
      <c r="BA295" s="28" t="s">
        <v>200</v>
      </c>
      <c r="BB295" s="28" t="s">
        <v>187</v>
      </c>
      <c r="BC295" s="28" t="s">
        <v>179</v>
      </c>
      <c r="BD295" s="28" t="s">
        <v>276</v>
      </c>
      <c r="BE295" s="28" t="s">
        <v>189</v>
      </c>
      <c r="BF295" t="s">
        <v>190</v>
      </c>
      <c r="BG295" s="28" t="s">
        <v>181</v>
      </c>
      <c r="BH295" s="28" t="s">
        <v>180</v>
      </c>
      <c r="BI295">
        <v>100</v>
      </c>
      <c r="BJ295">
        <v>170</v>
      </c>
      <c r="BK295" s="28">
        <f t="shared" si="104"/>
        <v>34.602076124567475</v>
      </c>
      <c r="BL295" s="29">
        <f t="shared" si="105"/>
        <v>2.1059196243850327</v>
      </c>
      <c r="BM295">
        <v>137</v>
      </c>
      <c r="BN295" s="29">
        <v>5.58</v>
      </c>
      <c r="BO295">
        <v>4</v>
      </c>
      <c r="BP295" t="s">
        <v>181</v>
      </c>
      <c r="BQ295">
        <v>0</v>
      </c>
      <c r="BR295" t="s">
        <v>184</v>
      </c>
      <c r="BS295" t="s">
        <v>672</v>
      </c>
      <c r="BT295">
        <v>5</v>
      </c>
      <c r="BU295">
        <v>15</v>
      </c>
      <c r="BV295" t="s">
        <v>208</v>
      </c>
      <c r="BW295">
        <v>20</v>
      </c>
      <c r="BX295">
        <v>0</v>
      </c>
      <c r="BY295" t="s">
        <v>1301</v>
      </c>
      <c r="BZ295" t="s">
        <v>181</v>
      </c>
      <c r="CA295" t="s">
        <v>1298</v>
      </c>
      <c r="CB295">
        <v>1</v>
      </c>
      <c r="CC295">
        <v>213</v>
      </c>
      <c r="CD295">
        <f t="shared" si="106"/>
        <v>1510</v>
      </c>
      <c r="CE295">
        <f>SUM((IF(D295&lt;40.1,0,(IF(D295&gt;60,3,1)))),(IF(S295&lt;15.1,0,IF(15&lt;S295&lt;25.1,6,IF(25&lt;S295&lt;35.1,11,16)))),(IF(E295=1,0,5)),(IF(CQ295&lt;601,0,1)),(IF(AX295&lt;40.1,0,(IF(AX295&gt;60,2,1)))))</f>
        <v>19</v>
      </c>
      <c r="CF295">
        <f>(IF(AX295&gt;70,3,0))+(IF(10&lt;AX295&lt;20,-2,0))+(IF(BD295="Cerebrovascular",2,0))+(IF(BN295&gt;1.5,2,0))+(IF(CQ295&lt;360,-3,0))+(IF(D295&gt;70,4,0))+(IF(H295&gt;35,2,0))+(IF(E295=2,9,0))+(IF(E295=3,14,0))+(IF(T295="yes",2,0))+(IF(J295&lt;2,2,0))+(IF(U295="yes",3,0))+(IF(V295="hospital",3,0))+(IF(V295="ICU",6,0))+(IF(S295&gt;29,4,0))+(IF(W295="yes",9,0))+(IF(X295="yes",2,0))+(IF(AA295="yes",5,0))+(IF(AB295="yes",6,0))+(IF(Z295="yes",3,0))</f>
        <v>7</v>
      </c>
      <c r="CG295" s="29">
        <f>EXP((IF(39&lt;AX295&lt;50,0.154,0))+(IF(49&lt;AX295&lt;60,0.274,0))+(IF(59&lt;AX295&lt;70,0.424,0))+(IF(AX295&gt;69,0.501,0))+(IF(BD295="anoxia",0.079,0))+(IF(BD295="Cerebrovascular",0.145,0))+(IF(BD295="other",0.184,0))+(IF(BB295="African",0.176,0))+(IF(BB295="Other",0.126,0))+(IF(AY295="DCD",0.411,0))+(IF(AZ295="other",0.422,0))+(0.066*((170-BJ295)/10)+(IF(BE295="regional",0.105,0.244))+(0.01*(CQ295/60))))</f>
        <v>2.1404155662118938</v>
      </c>
      <c r="CH295">
        <v>58</v>
      </c>
      <c r="CI295">
        <v>15</v>
      </c>
      <c r="CJ295" t="s">
        <v>197</v>
      </c>
      <c r="CK295" t="s">
        <v>197</v>
      </c>
      <c r="CL295" t="s">
        <v>197</v>
      </c>
      <c r="CM295" t="s">
        <v>197</v>
      </c>
      <c r="CN295">
        <v>35</v>
      </c>
      <c r="CO295" t="s">
        <v>196</v>
      </c>
      <c r="CP295">
        <v>17</v>
      </c>
      <c r="CQ295" s="28">
        <v>456</v>
      </c>
      <c r="CR295">
        <f t="shared" si="107"/>
        <v>35</v>
      </c>
      <c r="CS295">
        <f t="shared" si="98"/>
        <v>93</v>
      </c>
      <c r="CT295">
        <f t="shared" si="99"/>
        <v>491</v>
      </c>
      <c r="CU295" s="26">
        <v>5000</v>
      </c>
      <c r="CV295">
        <v>6500</v>
      </c>
      <c r="CW295">
        <v>6500</v>
      </c>
      <c r="CX295">
        <v>1500</v>
      </c>
      <c r="CY295">
        <v>422</v>
      </c>
      <c r="CZ295">
        <v>5.0999999999999996</v>
      </c>
      <c r="DA295" s="26">
        <v>14</v>
      </c>
      <c r="DB295">
        <v>60</v>
      </c>
      <c r="DC295">
        <v>63</v>
      </c>
      <c r="DD295" s="28">
        <f t="shared" si="108"/>
        <v>-5</v>
      </c>
      <c r="DF295" t="str">
        <f t="shared" si="109"/>
        <v>no</v>
      </c>
      <c r="DG295" t="s">
        <v>1302</v>
      </c>
      <c r="DH295" t="s">
        <v>197</v>
      </c>
      <c r="DI295" t="s">
        <v>197</v>
      </c>
      <c r="DJ295" t="s">
        <v>197</v>
      </c>
      <c r="DK295" t="s">
        <v>197</v>
      </c>
      <c r="DL295" t="s">
        <v>197</v>
      </c>
      <c r="DM295" t="s">
        <v>197</v>
      </c>
      <c r="DN295" t="s">
        <v>197</v>
      </c>
      <c r="DO295">
        <v>1650</v>
      </c>
      <c r="DP295" s="29">
        <f>((DO295/1000)*100)/F295</f>
        <v>1.6019417475728155</v>
      </c>
      <c r="DQ295">
        <v>885</v>
      </c>
      <c r="DR295">
        <v>342</v>
      </c>
      <c r="DS295" s="26">
        <v>4.9000000000000004</v>
      </c>
      <c r="DT295" s="26">
        <v>1.36</v>
      </c>
      <c r="DU295" s="26">
        <v>1.4</v>
      </c>
      <c r="DV295" s="26">
        <v>1.4</v>
      </c>
      <c r="DW295" s="26" t="str">
        <f t="shared" si="110"/>
        <v>no</v>
      </c>
      <c r="DX295" t="str">
        <f>IF(OR(DQ295&gt;1999,DR295&gt;1999),IF(OR(DQ295&gt;2999,DR295&gt;2999),IF(OR(DS295&gt;9.9,DT295&gt;1.6),"severe","moderate"),"mild"),"no")</f>
        <v>no</v>
      </c>
      <c r="DY295" t="str">
        <f>IF(OR(DV295&gt;M295*2.9, DV295 &gt; 3.9, FD295="yes"), "3", IF(DV295&gt;M295*1.9, "2", IF(OR(DV295&gt;M295*1.4, DV295&gt;(M295+0.2)), "1", "no")))</f>
        <v>1</v>
      </c>
      <c r="DZ295" t="s">
        <v>181</v>
      </c>
      <c r="EA295" t="s">
        <v>197</v>
      </c>
      <c r="EB295" t="s">
        <v>184</v>
      </c>
      <c r="EC295">
        <v>1000</v>
      </c>
      <c r="ED295" t="s">
        <v>198</v>
      </c>
      <c r="EE295" t="s">
        <v>197</v>
      </c>
      <c r="EF295" t="s">
        <v>197</v>
      </c>
      <c r="EG295" t="s">
        <v>197</v>
      </c>
      <c r="EH295" t="s">
        <v>197</v>
      </c>
      <c r="EI295" t="s">
        <v>197</v>
      </c>
      <c r="EJ295" t="s">
        <v>197</v>
      </c>
      <c r="EK295" t="s">
        <v>197</v>
      </c>
      <c r="EL295" t="s">
        <v>197</v>
      </c>
      <c r="EM295" t="s">
        <v>197</v>
      </c>
      <c r="EN295" t="s">
        <v>197</v>
      </c>
      <c r="EO295" t="s">
        <v>197</v>
      </c>
      <c r="EP295" t="s">
        <v>197</v>
      </c>
      <c r="EQ295" t="s">
        <v>197</v>
      </c>
      <c r="ER295" t="s">
        <v>197</v>
      </c>
      <c r="ES295" s="30" t="e">
        <f t="shared" si="97"/>
        <v>#DIV/0!</v>
      </c>
      <c r="ET295" s="30" t="e">
        <f t="shared" si="111"/>
        <v>#DIV/0!</v>
      </c>
      <c r="EU295" s="30" t="e">
        <f t="shared" si="112"/>
        <v>#DIV/0!</v>
      </c>
      <c r="EV295" s="38" t="s">
        <v>181</v>
      </c>
      <c r="EW295" s="26" t="s">
        <v>197</v>
      </c>
      <c r="EX295" s="26" t="s">
        <v>197</v>
      </c>
      <c r="EY295" s="26" t="s">
        <v>197</v>
      </c>
      <c r="EZ295" s="26" t="s">
        <v>184</v>
      </c>
      <c r="FA295" s="26" t="s">
        <v>184</v>
      </c>
      <c r="FB295" s="44" t="s">
        <v>237</v>
      </c>
      <c r="FC295" s="26" t="s">
        <v>181</v>
      </c>
      <c r="FD295" s="26" t="s">
        <v>181</v>
      </c>
      <c r="FE295" s="26" t="s">
        <v>1303</v>
      </c>
      <c r="FF295" s="26">
        <v>6</v>
      </c>
      <c r="FG295" s="26" t="s">
        <v>181</v>
      </c>
      <c r="FH295" s="26" t="s">
        <v>197</v>
      </c>
      <c r="FI295" s="26" t="s">
        <v>197</v>
      </c>
      <c r="FJ295" s="26" t="s">
        <v>181</v>
      </c>
      <c r="FK295" s="26" t="s">
        <v>181</v>
      </c>
      <c r="FL295" s="26" t="s">
        <v>181</v>
      </c>
      <c r="FM295" s="26" t="s">
        <v>181</v>
      </c>
      <c r="FN295" s="26" t="s">
        <v>181</v>
      </c>
      <c r="FO295" s="26" t="s">
        <v>181</v>
      </c>
      <c r="FP295" s="26" t="s">
        <v>181</v>
      </c>
      <c r="FQ295" s="26" t="s">
        <v>181</v>
      </c>
      <c r="FR295" s="26">
        <v>10</v>
      </c>
      <c r="FS295" s="26" t="s">
        <v>219</v>
      </c>
      <c r="FT295" s="30" t="s">
        <v>181</v>
      </c>
      <c r="FU295">
        <f t="shared" si="113"/>
        <v>0</v>
      </c>
      <c r="FV295">
        <f t="shared" si="114"/>
        <v>0</v>
      </c>
    </row>
    <row r="296" spans="1:179" ht="15.5" x14ac:dyDescent="0.35">
      <c r="A296" s="48">
        <v>3121</v>
      </c>
      <c r="B296" t="s">
        <v>178</v>
      </c>
      <c r="C296" t="s">
        <v>179</v>
      </c>
      <c r="D296" s="28">
        <v>48.033333333333331</v>
      </c>
      <c r="E296" s="28">
        <v>1</v>
      </c>
      <c r="F296">
        <v>58</v>
      </c>
      <c r="G296">
        <v>164</v>
      </c>
      <c r="H296" s="28">
        <f t="shared" si="101"/>
        <v>21.56454491374182</v>
      </c>
      <c r="I296" s="29">
        <f t="shared" si="102"/>
        <v>1.62773990560104</v>
      </c>
      <c r="J296" s="38">
        <v>3.8</v>
      </c>
      <c r="K296" s="26">
        <v>128</v>
      </c>
      <c r="L296" t="s">
        <v>180</v>
      </c>
      <c r="M296" s="29">
        <v>0.83</v>
      </c>
      <c r="N296" s="30">
        <v>22.8</v>
      </c>
      <c r="O296" s="29">
        <v>2.16</v>
      </c>
      <c r="P296">
        <f t="shared" si="103"/>
        <v>1</v>
      </c>
      <c r="Q296">
        <f t="shared" si="103"/>
        <v>22.8</v>
      </c>
      <c r="R296">
        <f t="shared" si="103"/>
        <v>2.16</v>
      </c>
      <c r="S296" s="31">
        <f t="shared" si="117"/>
        <v>27</v>
      </c>
      <c r="T296" s="26" t="s">
        <v>181</v>
      </c>
      <c r="U296" s="26" t="s">
        <v>181</v>
      </c>
      <c r="V296" s="26" t="s">
        <v>206</v>
      </c>
      <c r="W296" s="26" t="s">
        <v>181</v>
      </c>
      <c r="X296" s="26" t="s">
        <v>181</v>
      </c>
      <c r="Y296" s="26" t="s">
        <v>183</v>
      </c>
      <c r="Z296" s="26" t="s">
        <v>184</v>
      </c>
      <c r="AA296" s="26" t="s">
        <v>181</v>
      </c>
      <c r="AB296" s="26" t="s">
        <v>181</v>
      </c>
      <c r="AC296">
        <v>0</v>
      </c>
      <c r="AD296" s="32">
        <v>43245</v>
      </c>
      <c r="AE296">
        <v>30</v>
      </c>
      <c r="AG296">
        <v>0</v>
      </c>
      <c r="AH296" s="32">
        <v>43245</v>
      </c>
      <c r="AI296" s="33">
        <v>30</v>
      </c>
      <c r="AK296" t="s">
        <v>41</v>
      </c>
      <c r="AL296" t="s">
        <v>181</v>
      </c>
      <c r="AM296" t="s">
        <v>181</v>
      </c>
      <c r="AN296" t="s">
        <v>181</v>
      </c>
      <c r="AO296" t="s">
        <v>181</v>
      </c>
      <c r="AP296" t="s">
        <v>184</v>
      </c>
      <c r="AQ296" t="s">
        <v>181</v>
      </c>
      <c r="AR296" t="s">
        <v>181</v>
      </c>
      <c r="AS296" t="s">
        <v>181</v>
      </c>
      <c r="AT296" t="s">
        <v>181</v>
      </c>
      <c r="AU296" t="s">
        <v>181</v>
      </c>
      <c r="AV296" t="s">
        <v>181</v>
      </c>
      <c r="AW296" s="27">
        <v>25009</v>
      </c>
      <c r="AX296" s="28">
        <v>49.847222222222221</v>
      </c>
      <c r="AY296" s="28" t="s">
        <v>185</v>
      </c>
      <c r="AZ296" s="28" t="s">
        <v>186</v>
      </c>
      <c r="BA296" s="28" t="s">
        <v>178</v>
      </c>
      <c r="BB296" s="28" t="s">
        <v>187</v>
      </c>
      <c r="BC296" s="28" t="s">
        <v>179</v>
      </c>
      <c r="BD296" s="28" t="s">
        <v>188</v>
      </c>
      <c r="BE296" s="28" t="s">
        <v>189</v>
      </c>
      <c r="BF296" t="s">
        <v>190</v>
      </c>
      <c r="BG296" s="28" t="s">
        <v>181</v>
      </c>
      <c r="BH296" s="28" t="s">
        <v>180</v>
      </c>
      <c r="BI296">
        <v>63</v>
      </c>
      <c r="BJ296">
        <v>162</v>
      </c>
      <c r="BK296" s="28">
        <f t="shared" si="104"/>
        <v>24.005486968449933</v>
      </c>
      <c r="BL296" s="29">
        <f t="shared" si="105"/>
        <v>1.6710307536416826</v>
      </c>
      <c r="BM296">
        <v>150</v>
      </c>
      <c r="BN296" s="29">
        <v>1.35</v>
      </c>
      <c r="BO296">
        <v>3</v>
      </c>
      <c r="BP296" t="s">
        <v>181</v>
      </c>
      <c r="BQ296">
        <v>0</v>
      </c>
      <c r="BR296" t="s">
        <v>184</v>
      </c>
      <c r="BS296" t="s">
        <v>672</v>
      </c>
      <c r="BT296">
        <v>10</v>
      </c>
      <c r="BU296">
        <v>20</v>
      </c>
      <c r="BV296" t="s">
        <v>208</v>
      </c>
      <c r="BW296">
        <v>35</v>
      </c>
      <c r="BX296">
        <v>0</v>
      </c>
      <c r="BY296" t="s">
        <v>1304</v>
      </c>
      <c r="BZ296" t="s">
        <v>1187</v>
      </c>
      <c r="CA296" t="s">
        <v>1298</v>
      </c>
      <c r="CB296">
        <v>0</v>
      </c>
      <c r="CC296">
        <v>0</v>
      </c>
      <c r="CD296">
        <f t="shared" si="106"/>
        <v>1346</v>
      </c>
      <c r="CE296">
        <f>SUM((IF(D296&lt;40.1,0,(IF(D296&gt;60,3,1)))),(IF(S296&lt;15.1,0,IF(15&lt;S296&lt;25.1,6,IF(25&lt;S296&lt;35.1,11,16)))),(IF(E296=1,0,5)),(IF(CQ296&lt;601,0,1)),(IF(AX296&lt;40.1,0,(IF(AX296&gt;60,2,1)))))</f>
        <v>18</v>
      </c>
      <c r="CF296">
        <f>(IF(AX296&gt;70,3,0))+(IF(10&lt;AX296&lt;20,-2,0))+(IF(BD296="Cerebrovascular",2,0))+(IF(BN296&gt;1.5,2,0))+(IF(CQ296&lt;360,-3,0))+(IF(D296&gt;70,4,0))+(IF(H296&gt;35,2,0))+(IF(E296=2,9,0))+(IF(E296=3,14,0))+(IF(T296="yes",2,0))+(IF(J296&lt;2,2,0))+(IF(U296="yes",3,0))+(IF(V296="hospital",3,0))+(IF(V296="ICU",6,0))+(IF(S296&gt;29,4,0))+(IF(W296="yes",9,0))+(IF(X296="yes",2,0))+(IF(AA296="yes",5,0))+(IF(AB296="yes",6,0))+(IF(Z296="yes",3,0))</f>
        <v>8</v>
      </c>
      <c r="CG296" s="29">
        <f>EXP((IF(39&lt;AX296&lt;50,0.154,0))+(IF(49&lt;AX296&lt;60,0.274,0))+(IF(59&lt;AX296&lt;70,0.424,0))+(IF(AX296&gt;69,0.501,0))+(IF(BD296="anoxia",0.079,0))+(IF(BD296="Cerebrovascular",0.145,0))+(IF(BD296="other",0.184,0))+(IF(BB296="African",0.176,0))+(IF(BB296="Other",0.126,0))+(IF(AY296="DCD",0.411,0))+(IF(AZ296="other",0.422,0))+(0.066*((170-BJ296)/10)+(IF(BE296="regional",0.105,0.244))+(0.01*(CQ296/60))))</f>
        <v>1.4651632455441197</v>
      </c>
      <c r="CH296">
        <v>40</v>
      </c>
      <c r="CI296">
        <v>5</v>
      </c>
      <c r="CJ296" t="s">
        <v>197</v>
      </c>
      <c r="CK296" t="s">
        <v>197</v>
      </c>
      <c r="CL296" t="s">
        <v>197</v>
      </c>
      <c r="CM296" t="s">
        <v>197</v>
      </c>
      <c r="CN296">
        <v>24</v>
      </c>
      <c r="CO296" t="s">
        <v>196</v>
      </c>
      <c r="CP296">
        <v>23</v>
      </c>
      <c r="CQ296" s="28">
        <v>475</v>
      </c>
      <c r="CR296">
        <f t="shared" si="107"/>
        <v>24</v>
      </c>
      <c r="CS296">
        <f t="shared" si="98"/>
        <v>64</v>
      </c>
      <c r="CT296">
        <f t="shared" si="99"/>
        <v>499</v>
      </c>
      <c r="CU296" s="26">
        <v>1250</v>
      </c>
      <c r="CV296">
        <v>2000</v>
      </c>
      <c r="CW296">
        <v>3000</v>
      </c>
      <c r="CX296">
        <v>50</v>
      </c>
      <c r="CY296">
        <v>273</v>
      </c>
      <c r="CZ296">
        <v>2.8</v>
      </c>
      <c r="DA296">
        <v>48</v>
      </c>
      <c r="DB296">
        <v>90</v>
      </c>
      <c r="DC296">
        <v>57</v>
      </c>
      <c r="DD296" s="28">
        <f t="shared" si="108"/>
        <v>36.666666666666664</v>
      </c>
      <c r="DF296" t="str">
        <f t="shared" si="109"/>
        <v>yes</v>
      </c>
      <c r="DG296" t="s">
        <v>1305</v>
      </c>
      <c r="DH296" t="s">
        <v>197</v>
      </c>
      <c r="DI296" t="s">
        <v>197</v>
      </c>
      <c r="DJ296" t="s">
        <v>197</v>
      </c>
      <c r="DK296" t="s">
        <v>197</v>
      </c>
      <c r="DL296" t="s">
        <v>197</v>
      </c>
      <c r="DM296" t="s">
        <v>197</v>
      </c>
      <c r="DN296" t="s">
        <v>197</v>
      </c>
      <c r="DO296">
        <v>1220</v>
      </c>
      <c r="DP296" s="29">
        <f>((DO296/1000)*100)/F296</f>
        <v>2.103448275862069</v>
      </c>
      <c r="DQ296">
        <v>1226</v>
      </c>
      <c r="DR296">
        <v>720</v>
      </c>
      <c r="DS296">
        <v>13.8</v>
      </c>
      <c r="DT296">
        <v>0.9</v>
      </c>
      <c r="DU296">
        <v>2.57</v>
      </c>
      <c r="DV296">
        <v>2.57</v>
      </c>
      <c r="DW296" t="str">
        <f t="shared" si="110"/>
        <v>yes</v>
      </c>
      <c r="DX296" s="26" t="s">
        <v>192</v>
      </c>
      <c r="DY296" t="str">
        <f>IF(OR(DV296&gt;M296*2.9, DV296 &gt; 3.9, FD296="yes"), "3", IF(DV296&gt;M296*1.9, "2", IF(OR(DV296&gt;M296*1.4, DV296&gt;(M296+0.2)), "1", "no")))</f>
        <v>3</v>
      </c>
      <c r="DZ296" t="s">
        <v>181</v>
      </c>
      <c r="EA296" t="s">
        <v>197</v>
      </c>
      <c r="EB296" t="s">
        <v>184</v>
      </c>
      <c r="EC296">
        <v>1000</v>
      </c>
      <c r="ED296" t="s">
        <v>198</v>
      </c>
      <c r="EE296" t="s">
        <v>197</v>
      </c>
      <c r="EF296" t="s">
        <v>197</v>
      </c>
      <c r="EG296" t="s">
        <v>197</v>
      </c>
      <c r="EH296" t="s">
        <v>197</v>
      </c>
      <c r="EI296" t="s">
        <v>197</v>
      </c>
      <c r="EJ296" t="s">
        <v>197</v>
      </c>
      <c r="EK296" t="s">
        <v>197</v>
      </c>
      <c r="EL296" t="s">
        <v>197</v>
      </c>
      <c r="EM296" t="s">
        <v>197</v>
      </c>
      <c r="EN296" t="s">
        <v>197</v>
      </c>
      <c r="EO296" t="s">
        <v>197</v>
      </c>
      <c r="EP296" t="s">
        <v>197</v>
      </c>
      <c r="EQ296" t="s">
        <v>197</v>
      </c>
      <c r="ER296" t="s">
        <v>197</v>
      </c>
      <c r="ES296" s="30" t="e">
        <f t="shared" si="97"/>
        <v>#DIV/0!</v>
      </c>
      <c r="ET296" s="30" t="e">
        <f t="shared" si="111"/>
        <v>#DIV/0!</v>
      </c>
      <c r="EU296" s="30" t="e">
        <f t="shared" si="112"/>
        <v>#DIV/0!</v>
      </c>
      <c r="EV296" s="38" t="s">
        <v>181</v>
      </c>
      <c r="EW296" s="26" t="s">
        <v>197</v>
      </c>
      <c r="EX296" s="26" t="s">
        <v>197</v>
      </c>
      <c r="EY296" s="26" t="s">
        <v>197</v>
      </c>
      <c r="EZ296" s="26" t="s">
        <v>181</v>
      </c>
      <c r="FA296" s="26" t="s">
        <v>181</v>
      </c>
      <c r="FB296" s="44">
        <v>2</v>
      </c>
      <c r="FC296" s="26" t="s">
        <v>181</v>
      </c>
      <c r="FD296" s="26" t="s">
        <v>181</v>
      </c>
      <c r="FE296" s="26" t="s">
        <v>181</v>
      </c>
      <c r="FF296" s="26">
        <v>6</v>
      </c>
      <c r="FG296" s="50" t="s">
        <v>184</v>
      </c>
      <c r="FH296" s="50">
        <v>6</v>
      </c>
      <c r="FI296" s="50">
        <v>7</v>
      </c>
      <c r="FJ296" s="50" t="s">
        <v>184</v>
      </c>
      <c r="FK296" s="50" t="s">
        <v>181</v>
      </c>
      <c r="FL296" s="50" t="s">
        <v>181</v>
      </c>
      <c r="FM296" s="50" t="s">
        <v>1306</v>
      </c>
      <c r="FN296" s="50" t="s">
        <v>181</v>
      </c>
      <c r="FO296" s="50" t="s">
        <v>181</v>
      </c>
      <c r="FP296" s="50" t="s">
        <v>181</v>
      </c>
      <c r="FQ296" s="50" t="s">
        <v>181</v>
      </c>
      <c r="FR296" s="26">
        <v>19</v>
      </c>
      <c r="FS296" s="26" t="s">
        <v>1307</v>
      </c>
      <c r="FT296" s="30" t="s">
        <v>181</v>
      </c>
      <c r="FU296">
        <f t="shared" si="113"/>
        <v>0</v>
      </c>
      <c r="FV296">
        <f t="shared" si="114"/>
        <v>0</v>
      </c>
    </row>
    <row r="297" spans="1:179" ht="15.5" x14ac:dyDescent="0.35">
      <c r="A297" s="48">
        <v>3122</v>
      </c>
      <c r="B297" t="s">
        <v>178</v>
      </c>
      <c r="C297" t="s">
        <v>179</v>
      </c>
      <c r="D297" s="28">
        <v>64.7</v>
      </c>
      <c r="E297" s="28">
        <v>2</v>
      </c>
      <c r="F297">
        <v>42</v>
      </c>
      <c r="G297">
        <v>148</v>
      </c>
      <c r="H297" s="28">
        <f t="shared" si="101"/>
        <v>19.174579985390796</v>
      </c>
      <c r="I297" s="29">
        <f t="shared" si="102"/>
        <v>1.3173070489089844</v>
      </c>
      <c r="J297" s="30">
        <v>2.2999999999999998</v>
      </c>
      <c r="K297">
        <v>138</v>
      </c>
      <c r="L297" t="s">
        <v>180</v>
      </c>
      <c r="M297" s="29">
        <v>0.6</v>
      </c>
      <c r="N297" s="30">
        <v>1.4</v>
      </c>
      <c r="O297" s="29">
        <v>1.34</v>
      </c>
      <c r="P297">
        <f t="shared" si="103"/>
        <v>1</v>
      </c>
      <c r="Q297">
        <f t="shared" si="103"/>
        <v>1.4</v>
      </c>
      <c r="R297">
        <f t="shared" si="103"/>
        <v>1.34</v>
      </c>
      <c r="S297" s="31">
        <f t="shared" si="117"/>
        <v>11</v>
      </c>
      <c r="T297" s="26" t="s">
        <v>184</v>
      </c>
      <c r="U297" s="26" t="s">
        <v>181</v>
      </c>
      <c r="V297" s="26" t="s">
        <v>182</v>
      </c>
      <c r="W297" s="26" t="s">
        <v>181</v>
      </c>
      <c r="X297" s="26" t="s">
        <v>184</v>
      </c>
      <c r="Y297" s="26" t="s">
        <v>183</v>
      </c>
      <c r="Z297" s="26" t="s">
        <v>184</v>
      </c>
      <c r="AA297" s="26" t="s">
        <v>181</v>
      </c>
      <c r="AB297" s="26" t="s">
        <v>181</v>
      </c>
      <c r="AC297">
        <v>0</v>
      </c>
      <c r="AD297" s="32">
        <v>43270</v>
      </c>
      <c r="AE297">
        <v>53</v>
      </c>
      <c r="AG297">
        <v>0</v>
      </c>
      <c r="AH297" s="32">
        <v>43270</v>
      </c>
      <c r="AI297" s="33">
        <v>53</v>
      </c>
      <c r="AK297" t="s">
        <v>1308</v>
      </c>
      <c r="AL297" t="s">
        <v>181</v>
      </c>
      <c r="AM297" t="s">
        <v>181</v>
      </c>
      <c r="AN297" t="s">
        <v>181</v>
      </c>
      <c r="AO297" t="s">
        <v>181</v>
      </c>
      <c r="AP297" t="s">
        <v>181</v>
      </c>
      <c r="AQ297" t="s">
        <v>181</v>
      </c>
      <c r="AR297" t="s">
        <v>181</v>
      </c>
      <c r="AS297" t="s">
        <v>181</v>
      </c>
      <c r="AT297" t="s">
        <v>181</v>
      </c>
      <c r="AU297" t="s">
        <v>181</v>
      </c>
      <c r="AV297" t="s">
        <v>184</v>
      </c>
      <c r="AW297" s="27">
        <v>15810</v>
      </c>
      <c r="AX297" s="28">
        <v>75.036111111111111</v>
      </c>
      <c r="AY297" s="28" t="s">
        <v>185</v>
      </c>
      <c r="AZ297" s="28" t="s">
        <v>186</v>
      </c>
      <c r="BA297" s="28" t="s">
        <v>178</v>
      </c>
      <c r="BB297" s="28" t="s">
        <v>187</v>
      </c>
      <c r="BC297" s="28" t="s">
        <v>201</v>
      </c>
      <c r="BD297" s="28" t="s">
        <v>188</v>
      </c>
      <c r="BE297" s="28" t="s">
        <v>202</v>
      </c>
      <c r="BF297" t="s">
        <v>190</v>
      </c>
      <c r="BG297" s="28" t="s">
        <v>181</v>
      </c>
      <c r="BH297" s="28" t="s">
        <v>180</v>
      </c>
      <c r="BI297">
        <v>60</v>
      </c>
      <c r="BJ297">
        <v>152</v>
      </c>
      <c r="BK297" s="28">
        <f t="shared" si="104"/>
        <v>25.969529085872576</v>
      </c>
      <c r="BL297" s="29">
        <f t="shared" si="105"/>
        <v>1.562849673413675</v>
      </c>
      <c r="BM297">
        <v>152</v>
      </c>
      <c r="BN297" s="29">
        <v>0.6</v>
      </c>
      <c r="BO297">
        <v>3</v>
      </c>
      <c r="BP297" t="s">
        <v>181</v>
      </c>
      <c r="BQ297">
        <v>0</v>
      </c>
      <c r="BR297" t="s">
        <v>184</v>
      </c>
      <c r="BS297" t="s">
        <v>1309</v>
      </c>
      <c r="BT297">
        <v>2</v>
      </c>
      <c r="BU297">
        <v>5</v>
      </c>
      <c r="BV297" t="s">
        <v>192</v>
      </c>
      <c r="BW297">
        <v>5</v>
      </c>
      <c r="BX297">
        <v>0</v>
      </c>
      <c r="BY297" t="s">
        <v>1310</v>
      </c>
      <c r="BZ297" t="s">
        <v>181</v>
      </c>
      <c r="CA297" t="s">
        <v>1187</v>
      </c>
      <c r="CB297">
        <v>0</v>
      </c>
      <c r="CC297">
        <v>0</v>
      </c>
      <c r="CD297">
        <f t="shared" si="106"/>
        <v>825</v>
      </c>
      <c r="CE297">
        <f>SUM((IF(D297&lt;40.1,0,(IF(D297&gt;60,3,1)))),(IF(S297&lt;15.1,0,IF(15&lt;S297&lt;25.1,6,IF(25&lt;S297&lt;35.1,11,16)))),(IF(E297=1,0,5)),(IF(CQ297&lt;601,0,1)),(IF(AX297&lt;40.1,0,(IF(AX297&gt;60,2,1)))))</f>
        <v>10</v>
      </c>
      <c r="CF297">
        <f>(IF(AX297&gt;70,3,0))+(IF(10&lt;AX297&lt;20,-2,0))+(IF(BD297="Cerebrovascular",2,0))+(IF(BN297&gt;1.5,2,0))+(IF(CQ297&lt;360,-3,0))+(IF(D297&gt;70,4,0))+(IF(H297&gt;35,2,0))+(IF(E297=2,9,0))+(IF(E297=3,14,0))+(IF(T297="yes",2,0))+(IF(J297&lt;2,2,0))+(IF(U297="yes",3,0))+(IF(V297="hospital",3,0))+(IF(V297="ICU",6,0))+(IF(S297&gt;29,4,0))+(IF(W297="yes",9,0))+(IF(X297="yes",2,0))+(IF(AA297="yes",5,0))+(IF(AB297="yes",6,0))+(IF(Z297="yes",3,0))</f>
        <v>18</v>
      </c>
      <c r="CG297" s="29">
        <f>EXP((IF(39&lt;AX297&lt;50,0.154,0))+(IF(49&lt;AX297&lt;60,0.274,0))+(IF(59&lt;AX297&lt;70,0.424,0))+(IF(AX297&gt;69,0.501,0))+(IF(BD297="anoxia",0.079,0))+(IF(BD297="Cerebrovascular",0.145,0))+(IF(BD297="other",0.184,0))+(IF(BB297="African",0.176,0))+(IF(BB297="Other",0.126,0))+(IF(AY297="DCD",0.411,0))+(IF(AZ297="other",0.422,0))+(0.066*((170-BJ297)/10)+(IF(BE297="regional",0.105,0.244))+(0.01*(CQ297/60))))</f>
        <v>2.9060651964109803</v>
      </c>
      <c r="CH297">
        <v>60</v>
      </c>
      <c r="CI297">
        <v>20</v>
      </c>
      <c r="CJ297" t="s">
        <v>197</v>
      </c>
      <c r="CK297" t="s">
        <v>197</v>
      </c>
      <c r="CL297" t="s">
        <v>197</v>
      </c>
      <c r="CM297" t="s">
        <v>197</v>
      </c>
      <c r="CN297">
        <v>19</v>
      </c>
      <c r="CO297" t="s">
        <v>196</v>
      </c>
      <c r="CP297">
        <v>38</v>
      </c>
      <c r="CQ297" s="28">
        <v>348</v>
      </c>
      <c r="CR297">
        <f t="shared" si="107"/>
        <v>19</v>
      </c>
      <c r="CS297">
        <f t="shared" si="98"/>
        <v>79</v>
      </c>
      <c r="CT297">
        <f t="shared" si="99"/>
        <v>367</v>
      </c>
      <c r="CU297" s="26">
        <v>750</v>
      </c>
      <c r="CV297">
        <v>1500</v>
      </c>
      <c r="CW297">
        <v>4500</v>
      </c>
      <c r="CX297">
        <v>200</v>
      </c>
      <c r="CY297">
        <v>223</v>
      </c>
      <c r="CZ297">
        <v>3.5</v>
      </c>
      <c r="DA297" s="26">
        <v>12</v>
      </c>
      <c r="DB297">
        <v>80</v>
      </c>
      <c r="DC297">
        <v>53</v>
      </c>
      <c r="DD297" s="28">
        <f t="shared" si="108"/>
        <v>33.75</v>
      </c>
      <c r="DF297" t="str">
        <f t="shared" si="109"/>
        <v>yes</v>
      </c>
      <c r="DG297" t="s">
        <v>181</v>
      </c>
      <c r="DH297" t="s">
        <v>197</v>
      </c>
      <c r="DI297" t="s">
        <v>197</v>
      </c>
      <c r="DJ297" t="s">
        <v>197</v>
      </c>
      <c r="DK297" t="s">
        <v>197</v>
      </c>
      <c r="DL297" t="s">
        <v>197</v>
      </c>
      <c r="DM297" t="s">
        <v>197</v>
      </c>
      <c r="DN297" t="s">
        <v>197</v>
      </c>
      <c r="DO297">
        <v>1520</v>
      </c>
      <c r="DP297" s="29">
        <f>((DO297/1000)*100)/F297</f>
        <v>3.6190476190476191</v>
      </c>
      <c r="DQ297">
        <v>849</v>
      </c>
      <c r="DR297">
        <v>601</v>
      </c>
      <c r="DS297">
        <v>2.1</v>
      </c>
      <c r="DT297">
        <v>1.1200000000000001</v>
      </c>
      <c r="DU297">
        <v>1.68</v>
      </c>
      <c r="DV297">
        <v>1.68</v>
      </c>
      <c r="DW297" t="str">
        <f t="shared" si="110"/>
        <v>no</v>
      </c>
      <c r="DX297" t="str">
        <f t="shared" ref="DX297:DX303" si="118">IF(OR(DQ297&gt;1999,DR297&gt;1999),IF(OR(DQ297&gt;2999,DR297&gt;2999),IF(OR(DS297&gt;9.9,DT297&gt;1.6),"severe","moderate"),"mild"),"no")</f>
        <v>no</v>
      </c>
      <c r="DY297" t="str">
        <f>IF(OR(DV297&gt;M297*2.9, DV297 &gt; 3.9, FD297="yes"), "3", IF(DV297&gt;M297*1.9, "2", IF(OR(DV297&gt;M297*1.4, DV297&gt;(M297+0.2)), "1", "no")))</f>
        <v>2</v>
      </c>
      <c r="DZ297" t="s">
        <v>181</v>
      </c>
      <c r="EA297" t="s">
        <v>197</v>
      </c>
      <c r="EB297" t="s">
        <v>184</v>
      </c>
      <c r="EC297">
        <v>750</v>
      </c>
      <c r="ED297" t="s">
        <v>198</v>
      </c>
      <c r="EE297" t="s">
        <v>197</v>
      </c>
      <c r="EF297" t="s">
        <v>197</v>
      </c>
      <c r="EG297" t="s">
        <v>197</v>
      </c>
      <c r="EH297" t="s">
        <v>197</v>
      </c>
      <c r="EI297" t="s">
        <v>197</v>
      </c>
      <c r="EJ297" t="s">
        <v>197</v>
      </c>
      <c r="EK297" t="s">
        <v>197</v>
      </c>
      <c r="EL297" t="s">
        <v>197</v>
      </c>
      <c r="EM297" t="s">
        <v>197</v>
      </c>
      <c r="EN297" t="s">
        <v>197</v>
      </c>
      <c r="EO297" t="s">
        <v>197</v>
      </c>
      <c r="EP297" t="s">
        <v>197</v>
      </c>
      <c r="EQ297" t="s">
        <v>197</v>
      </c>
      <c r="ER297" t="s">
        <v>197</v>
      </c>
      <c r="ES297" s="30" t="e">
        <f t="shared" si="97"/>
        <v>#DIV/0!</v>
      </c>
      <c r="ET297" s="30" t="e">
        <f t="shared" si="111"/>
        <v>#DIV/0!</v>
      </c>
      <c r="EU297" s="30" t="e">
        <f t="shared" si="112"/>
        <v>#DIV/0!</v>
      </c>
      <c r="EV297" s="38" t="s">
        <v>181</v>
      </c>
      <c r="EW297" s="26" t="s">
        <v>197</v>
      </c>
      <c r="EX297" s="26" t="s">
        <v>197</v>
      </c>
      <c r="EY297" s="26" t="s">
        <v>197</v>
      </c>
      <c r="EZ297" s="26" t="s">
        <v>181</v>
      </c>
      <c r="FA297" s="26" t="s">
        <v>181</v>
      </c>
      <c r="FB297" s="44">
        <v>2</v>
      </c>
      <c r="FC297" s="26" t="s">
        <v>184</v>
      </c>
      <c r="FD297" s="26" t="s">
        <v>181</v>
      </c>
      <c r="FE297" s="26" t="s">
        <v>181</v>
      </c>
      <c r="FF297" s="26">
        <v>4</v>
      </c>
      <c r="FG297" s="26" t="s">
        <v>181</v>
      </c>
      <c r="FH297" s="26" t="s">
        <v>197</v>
      </c>
      <c r="FI297" s="26" t="s">
        <v>197</v>
      </c>
      <c r="FJ297" s="26" t="s">
        <v>181</v>
      </c>
      <c r="FK297" s="26" t="s">
        <v>181</v>
      </c>
      <c r="FL297" s="26" t="s">
        <v>181</v>
      </c>
      <c r="FM297" s="26" t="s">
        <v>181</v>
      </c>
      <c r="FN297" s="26" t="s">
        <v>181</v>
      </c>
      <c r="FO297" s="26" t="s">
        <v>181</v>
      </c>
      <c r="FP297" s="26" t="s">
        <v>181</v>
      </c>
      <c r="FQ297" s="26" t="s">
        <v>181</v>
      </c>
      <c r="FR297" s="26">
        <v>24</v>
      </c>
      <c r="FS297" s="26" t="s">
        <v>199</v>
      </c>
      <c r="FT297" s="30" t="s">
        <v>181</v>
      </c>
      <c r="FU297">
        <f t="shared" si="113"/>
        <v>0</v>
      </c>
      <c r="FV297">
        <f t="shared" si="114"/>
        <v>0</v>
      </c>
    </row>
    <row r="298" spans="1:179" ht="15.5" x14ac:dyDescent="0.35">
      <c r="A298" s="48">
        <v>3123</v>
      </c>
      <c r="B298" t="s">
        <v>178</v>
      </c>
      <c r="C298" t="s">
        <v>252</v>
      </c>
      <c r="D298" s="28">
        <v>62.591666666666669</v>
      </c>
      <c r="E298" s="28">
        <v>1</v>
      </c>
      <c r="F298">
        <v>76</v>
      </c>
      <c r="G298">
        <v>160</v>
      </c>
      <c r="H298" s="28">
        <f t="shared" si="101"/>
        <v>29.6875</v>
      </c>
      <c r="I298" s="29">
        <f t="shared" si="102"/>
        <v>1.7934905297957899</v>
      </c>
      <c r="J298" s="38">
        <v>3.5</v>
      </c>
      <c r="K298" s="26">
        <v>139</v>
      </c>
      <c r="L298" t="s">
        <v>180</v>
      </c>
      <c r="M298" s="29">
        <v>0.94</v>
      </c>
      <c r="N298" s="30">
        <v>2.6</v>
      </c>
      <c r="O298" s="29">
        <v>1.49</v>
      </c>
      <c r="P298">
        <f t="shared" si="103"/>
        <v>1</v>
      </c>
      <c r="Q298">
        <f t="shared" si="103"/>
        <v>2.6</v>
      </c>
      <c r="R298">
        <f t="shared" si="103"/>
        <v>1.49</v>
      </c>
      <c r="S298" s="31">
        <f t="shared" si="117"/>
        <v>15</v>
      </c>
      <c r="T298" s="26" t="s">
        <v>181</v>
      </c>
      <c r="U298" s="26" t="s">
        <v>181</v>
      </c>
      <c r="V298" s="26" t="s">
        <v>182</v>
      </c>
      <c r="W298" s="26" t="s">
        <v>181</v>
      </c>
      <c r="X298" s="26" t="s">
        <v>184</v>
      </c>
      <c r="Y298" s="26" t="s">
        <v>183</v>
      </c>
      <c r="Z298" s="26" t="s">
        <v>184</v>
      </c>
      <c r="AA298" s="26" t="s">
        <v>181</v>
      </c>
      <c r="AB298" s="26" t="s">
        <v>181</v>
      </c>
      <c r="AC298">
        <v>0</v>
      </c>
      <c r="AD298" s="32">
        <v>43238</v>
      </c>
      <c r="AE298">
        <v>21</v>
      </c>
      <c r="AG298">
        <v>0</v>
      </c>
      <c r="AH298" s="32">
        <v>43238</v>
      </c>
      <c r="AI298" s="33">
        <v>21</v>
      </c>
      <c r="AK298" t="s">
        <v>1311</v>
      </c>
      <c r="AL298" t="s">
        <v>181</v>
      </c>
      <c r="AM298" t="s">
        <v>181</v>
      </c>
      <c r="AN298" t="s">
        <v>181</v>
      </c>
      <c r="AO298" t="s">
        <v>181</v>
      </c>
      <c r="AP298" t="s">
        <v>184</v>
      </c>
      <c r="AQ298" t="s">
        <v>181</v>
      </c>
      <c r="AR298" t="s">
        <v>181</v>
      </c>
      <c r="AS298" t="s">
        <v>181</v>
      </c>
      <c r="AT298" t="s">
        <v>184</v>
      </c>
      <c r="AU298" t="s">
        <v>181</v>
      </c>
      <c r="AV298" t="s">
        <v>181</v>
      </c>
      <c r="AW298" s="27">
        <v>17077</v>
      </c>
      <c r="AX298" s="28">
        <v>71.569444444444443</v>
      </c>
      <c r="AY298" s="28" t="s">
        <v>185</v>
      </c>
      <c r="AZ298" s="28" t="s">
        <v>186</v>
      </c>
      <c r="BA298" s="28" t="s">
        <v>200</v>
      </c>
      <c r="BB298" s="28" t="s">
        <v>187</v>
      </c>
      <c r="BC298" s="28" t="s">
        <v>252</v>
      </c>
      <c r="BD298" s="28" t="s">
        <v>188</v>
      </c>
      <c r="BE298" s="28" t="s">
        <v>189</v>
      </c>
      <c r="BF298" t="s">
        <v>190</v>
      </c>
      <c r="BG298" s="28" t="s">
        <v>181</v>
      </c>
      <c r="BH298" s="28" t="s">
        <v>180</v>
      </c>
      <c r="BI298">
        <v>70</v>
      </c>
      <c r="BJ298">
        <v>175</v>
      </c>
      <c r="BK298" s="28">
        <f t="shared" si="104"/>
        <v>22.857142857142858</v>
      </c>
      <c r="BL298" s="29">
        <f t="shared" si="105"/>
        <v>1.8481430181213474</v>
      </c>
      <c r="BM298">
        <v>149</v>
      </c>
      <c r="BN298" s="29">
        <v>0.74</v>
      </c>
      <c r="BO298">
        <v>3</v>
      </c>
      <c r="BP298" t="s">
        <v>181</v>
      </c>
      <c r="BQ298">
        <v>0</v>
      </c>
      <c r="BR298" t="s">
        <v>184</v>
      </c>
      <c r="BS298" t="s">
        <v>672</v>
      </c>
      <c r="BT298">
        <v>5</v>
      </c>
      <c r="BU298">
        <v>30</v>
      </c>
      <c r="BV298" t="s">
        <v>203</v>
      </c>
      <c r="BW298">
        <v>10</v>
      </c>
      <c r="BX298">
        <v>0</v>
      </c>
      <c r="BY298" t="s">
        <v>1310</v>
      </c>
      <c r="BZ298" t="s">
        <v>181</v>
      </c>
      <c r="CA298" t="s">
        <v>1312</v>
      </c>
      <c r="CB298">
        <v>0</v>
      </c>
      <c r="CC298">
        <v>0</v>
      </c>
      <c r="CD298">
        <f t="shared" si="106"/>
        <v>1074</v>
      </c>
      <c r="CE298">
        <f>SUM((IF(D298&lt;40.1,0,(IF(D298&gt;60,3,1)))),(IF(S298&lt;15.1,0,IF(15&lt;S298&lt;25.1,6,IF(25&lt;S298&lt;35.1,11,16)))),(IF(E298=1,0,5)),(IF(CQ298&lt;601,0,1)),(IF(AX298&lt;40.1,0,(IF(AX298&gt;60,2,1)))))</f>
        <v>5</v>
      </c>
      <c r="CF298">
        <f>(IF(AX298&gt;70,3,0))+(IF(10&lt;AX298&lt;20,-2,0))+(IF(BD298="Cerebrovascular",2,0))+(IF(BN298&gt;1.5,2,0))+(IF(CQ298&lt;360,-3,0))+(IF(D298&gt;70,4,0))+(IF(H298&gt;35,2,0))+(IF(E298=2,9,0))+(IF(E298=3,14,0))+(IF(T298="yes",2,0))+(IF(J298&lt;2,2,0))+(IF(U298="yes",3,0))+(IF(V298="hospital",3,0))+(IF(V298="ICU",6,0))+(IF(S298&gt;29,4,0))+(IF(W298="yes",9,0))+(IF(X298="yes",2,0))+(IF(AA298="yes",5,0))+(IF(AB298="yes",6,0))+(IF(Z298="yes",3,0))</f>
        <v>10</v>
      </c>
      <c r="CG298" s="29">
        <f>EXP((IF(39&lt;AX298&lt;50,0.154,0))+(IF(49&lt;AX298&lt;60,0.274,0))+(IF(59&lt;AX298&lt;70,0.424,0))+(IF(AX298&gt;69,0.501,0))+(IF(BD298="anoxia",0.079,0))+(IF(BD298="Cerebrovascular",0.145,0))+(IF(BD298="other",0.184,0))+(IF(BB298="African",0.176,0))+(IF(BB298="Other",0.126,0))+(IF(AY298="DCD",0.411,0))+(IF(AZ298="other",0.422,0))+(0.066*((170-BJ298)/10)+(IF(BE298="regional",0.105,0.244))+(0.01*(CQ298/60))))</f>
        <v>2.2170260189367146</v>
      </c>
      <c r="CH298">
        <v>52</v>
      </c>
      <c r="CI298">
        <v>23</v>
      </c>
      <c r="CJ298" t="s">
        <v>197</v>
      </c>
      <c r="CK298" t="s">
        <v>197</v>
      </c>
      <c r="CL298" t="s">
        <v>197</v>
      </c>
      <c r="CM298" t="s">
        <v>197</v>
      </c>
      <c r="CN298">
        <v>22</v>
      </c>
      <c r="CO298" t="s">
        <v>196</v>
      </c>
      <c r="CP298">
        <v>25</v>
      </c>
      <c r="CQ298" s="28">
        <v>469</v>
      </c>
      <c r="CR298">
        <f t="shared" si="107"/>
        <v>22</v>
      </c>
      <c r="CS298">
        <f t="shared" si="98"/>
        <v>74</v>
      </c>
      <c r="CT298">
        <f t="shared" si="99"/>
        <v>491</v>
      </c>
      <c r="CU298" s="26">
        <v>1250</v>
      </c>
      <c r="CV298">
        <v>1000</v>
      </c>
      <c r="CW298">
        <v>9500</v>
      </c>
      <c r="CX298">
        <v>0</v>
      </c>
      <c r="CY298">
        <v>339</v>
      </c>
      <c r="CZ298">
        <v>3.5</v>
      </c>
      <c r="DA298" s="26">
        <v>14</v>
      </c>
      <c r="DB298">
        <v>70</v>
      </c>
      <c r="DC298">
        <v>70</v>
      </c>
      <c r="DD298" s="28">
        <f t="shared" si="108"/>
        <v>0</v>
      </c>
      <c r="DF298" t="str">
        <f t="shared" si="109"/>
        <v>no</v>
      </c>
      <c r="DG298" t="s">
        <v>181</v>
      </c>
      <c r="DH298" t="s">
        <v>197</v>
      </c>
      <c r="DI298" t="s">
        <v>197</v>
      </c>
      <c r="DJ298" t="s">
        <v>197</v>
      </c>
      <c r="DK298" t="s">
        <v>197</v>
      </c>
      <c r="DL298" t="s">
        <v>197</v>
      </c>
      <c r="DM298" t="s">
        <v>197</v>
      </c>
      <c r="DN298" t="s">
        <v>197</v>
      </c>
      <c r="DO298">
        <v>1820</v>
      </c>
      <c r="DP298" s="29">
        <f>((DO298/1000)*100)/F298</f>
        <v>2.3947368421052633</v>
      </c>
      <c r="DQ298">
        <v>3382</v>
      </c>
      <c r="DR298">
        <v>2305</v>
      </c>
      <c r="DS298">
        <v>2.5</v>
      </c>
      <c r="DT298">
        <v>1.0900000000000001</v>
      </c>
      <c r="DU298">
        <v>0.91</v>
      </c>
      <c r="DV298">
        <v>0.91</v>
      </c>
      <c r="DW298" t="str">
        <f t="shared" si="110"/>
        <v>yes</v>
      </c>
      <c r="DX298" t="str">
        <f t="shared" si="118"/>
        <v>moderate</v>
      </c>
      <c r="DY298" t="str">
        <f>IF(OR(DV298&gt;M298*2.9, DV298 &gt; 3.9, FD298="yes"), "3", IF(DV298&gt;M298*1.9, "2", IF(OR(DV298&gt;M298*1.4, DV298&gt;(M298+0.2)), "1", "no")))</f>
        <v>no</v>
      </c>
      <c r="DZ298" t="s">
        <v>181</v>
      </c>
      <c r="EA298" t="s">
        <v>197</v>
      </c>
      <c r="EB298" t="s">
        <v>184</v>
      </c>
      <c r="EC298">
        <v>1000</v>
      </c>
      <c r="ED298" t="s">
        <v>198</v>
      </c>
      <c r="EE298" t="s">
        <v>197</v>
      </c>
      <c r="EF298" t="s">
        <v>197</v>
      </c>
      <c r="EG298" t="s">
        <v>197</v>
      </c>
      <c r="EH298" t="s">
        <v>197</v>
      </c>
      <c r="EI298" t="s">
        <v>197</v>
      </c>
      <c r="EJ298" t="s">
        <v>197</v>
      </c>
      <c r="EK298" t="s">
        <v>197</v>
      </c>
      <c r="EL298" t="s">
        <v>197</v>
      </c>
      <c r="EM298" t="s">
        <v>197</v>
      </c>
      <c r="EN298" t="s">
        <v>197</v>
      </c>
      <c r="EO298" t="s">
        <v>197</v>
      </c>
      <c r="EP298" t="s">
        <v>197</v>
      </c>
      <c r="EQ298" t="s">
        <v>197</v>
      </c>
      <c r="ER298" t="s">
        <v>197</v>
      </c>
      <c r="ES298" s="30" t="e">
        <f t="shared" si="97"/>
        <v>#DIV/0!</v>
      </c>
      <c r="ET298" s="30" t="e">
        <f t="shared" si="111"/>
        <v>#DIV/0!</v>
      </c>
      <c r="EU298" s="30" t="e">
        <f t="shared" si="112"/>
        <v>#DIV/0!</v>
      </c>
      <c r="EV298" s="38" t="s">
        <v>181</v>
      </c>
      <c r="EW298" s="26" t="s">
        <v>197</v>
      </c>
      <c r="EX298" s="26" t="s">
        <v>197</v>
      </c>
      <c r="EY298" s="26" t="s">
        <v>197</v>
      </c>
      <c r="EZ298" s="26" t="s">
        <v>181</v>
      </c>
      <c r="FA298" s="26" t="s">
        <v>181</v>
      </c>
      <c r="FB298" s="44">
        <v>2</v>
      </c>
      <c r="FC298" s="26" t="s">
        <v>184</v>
      </c>
      <c r="FD298" s="26" t="s">
        <v>181</v>
      </c>
      <c r="FE298" s="26" t="s">
        <v>181</v>
      </c>
      <c r="FF298" s="26">
        <v>3</v>
      </c>
      <c r="FG298" s="26" t="s">
        <v>181</v>
      </c>
      <c r="FH298" s="26" t="s">
        <v>197</v>
      </c>
      <c r="FI298" s="26" t="s">
        <v>197</v>
      </c>
      <c r="FJ298" s="26" t="s">
        <v>181</v>
      </c>
      <c r="FK298" s="26" t="s">
        <v>181</v>
      </c>
      <c r="FL298" s="26" t="s">
        <v>181</v>
      </c>
      <c r="FM298" s="26" t="s">
        <v>181</v>
      </c>
      <c r="FN298" s="26" t="s">
        <v>181</v>
      </c>
      <c r="FO298" s="26" t="s">
        <v>181</v>
      </c>
      <c r="FP298" s="26" t="s">
        <v>181</v>
      </c>
      <c r="FQ298" s="26" t="s">
        <v>181</v>
      </c>
      <c r="FR298" s="26">
        <v>11</v>
      </c>
      <c r="FS298" s="26" t="s">
        <v>1313</v>
      </c>
      <c r="FT298" s="30" t="s">
        <v>181</v>
      </c>
      <c r="FU298">
        <f t="shared" si="113"/>
        <v>0</v>
      </c>
      <c r="FV298">
        <f t="shared" si="114"/>
        <v>0</v>
      </c>
    </row>
    <row r="299" spans="1:179" ht="15.5" x14ac:dyDescent="0.35">
      <c r="A299" s="48">
        <v>3124</v>
      </c>
      <c r="B299" t="s">
        <v>200</v>
      </c>
      <c r="C299" t="s">
        <v>179</v>
      </c>
      <c r="D299" s="28">
        <v>57.044444444444444</v>
      </c>
      <c r="E299" s="28">
        <v>1</v>
      </c>
      <c r="F299">
        <v>90</v>
      </c>
      <c r="G299">
        <v>169</v>
      </c>
      <c r="H299" s="28">
        <f t="shared" si="101"/>
        <v>31.511501698119815</v>
      </c>
      <c r="I299" s="29">
        <f t="shared" si="102"/>
        <v>2.0051056050660403</v>
      </c>
      <c r="J299" s="30">
        <v>3.4</v>
      </c>
      <c r="K299">
        <v>135</v>
      </c>
      <c r="L299" t="s">
        <v>180</v>
      </c>
      <c r="M299" s="37">
        <v>0.79</v>
      </c>
      <c r="N299" s="38">
        <v>2.1</v>
      </c>
      <c r="O299" s="37">
        <v>1.36</v>
      </c>
      <c r="P299">
        <f t="shared" si="103"/>
        <v>1</v>
      </c>
      <c r="Q299">
        <f t="shared" si="103"/>
        <v>2.1</v>
      </c>
      <c r="R299">
        <f t="shared" si="103"/>
        <v>1.36</v>
      </c>
      <c r="S299" s="31">
        <f t="shared" si="117"/>
        <v>13</v>
      </c>
      <c r="T299" s="26" t="s">
        <v>181</v>
      </c>
      <c r="U299" s="26" t="s">
        <v>181</v>
      </c>
      <c r="V299" s="26" t="s">
        <v>182</v>
      </c>
      <c r="W299" s="26" t="s">
        <v>181</v>
      </c>
      <c r="X299" s="26" t="s">
        <v>181</v>
      </c>
      <c r="Y299" s="26" t="s">
        <v>183</v>
      </c>
      <c r="Z299" s="26" t="s">
        <v>181</v>
      </c>
      <c r="AA299" s="26" t="s">
        <v>184</v>
      </c>
      <c r="AB299" s="26" t="s">
        <v>181</v>
      </c>
      <c r="AC299">
        <v>0</v>
      </c>
      <c r="AD299" s="32">
        <v>43266</v>
      </c>
      <c r="AE299">
        <v>44</v>
      </c>
      <c r="AG299">
        <v>0</v>
      </c>
      <c r="AH299" s="27">
        <v>43266</v>
      </c>
      <c r="AI299" s="33">
        <v>44</v>
      </c>
      <c r="AK299" t="s">
        <v>224</v>
      </c>
      <c r="AL299" t="s">
        <v>184</v>
      </c>
      <c r="AM299" t="s">
        <v>184</v>
      </c>
      <c r="AN299" t="s">
        <v>181</v>
      </c>
      <c r="AO299" t="s">
        <v>181</v>
      </c>
      <c r="AP299" t="s">
        <v>184</v>
      </c>
      <c r="AQ299" t="s">
        <v>181</v>
      </c>
      <c r="AR299" t="s">
        <v>181</v>
      </c>
      <c r="AS299" t="s">
        <v>181</v>
      </c>
      <c r="AT299" t="s">
        <v>181</v>
      </c>
      <c r="AU299" t="s">
        <v>181</v>
      </c>
      <c r="AV299" t="s">
        <v>181</v>
      </c>
      <c r="AW299" s="27">
        <v>24932</v>
      </c>
      <c r="AX299" s="28">
        <v>50.077777777777776</v>
      </c>
      <c r="AY299" s="28" t="s">
        <v>185</v>
      </c>
      <c r="AZ299" s="28" t="s">
        <v>186</v>
      </c>
      <c r="BA299" s="28" t="s">
        <v>200</v>
      </c>
      <c r="BB299" s="28" t="s">
        <v>187</v>
      </c>
      <c r="BC299" s="28" t="s">
        <v>179</v>
      </c>
      <c r="BD299" s="28" t="s">
        <v>188</v>
      </c>
      <c r="BE299" s="28" t="s">
        <v>189</v>
      </c>
      <c r="BF299" s="28" t="s">
        <v>180</v>
      </c>
      <c r="BG299" s="28" t="s">
        <v>181</v>
      </c>
      <c r="BH299" s="28" t="s">
        <v>180</v>
      </c>
      <c r="BI299">
        <v>90</v>
      </c>
      <c r="BJ299">
        <v>180</v>
      </c>
      <c r="BK299" s="28">
        <f t="shared" si="104"/>
        <v>27.777777777777779</v>
      </c>
      <c r="BL299" s="29">
        <f t="shared" si="105"/>
        <v>2.0989010092229208</v>
      </c>
      <c r="BM299">
        <v>153</v>
      </c>
      <c r="BN299" s="29">
        <v>3.46</v>
      </c>
      <c r="BO299">
        <v>1</v>
      </c>
      <c r="BP299" t="s">
        <v>181</v>
      </c>
      <c r="BQ299">
        <v>0</v>
      </c>
      <c r="BR299" t="s">
        <v>184</v>
      </c>
      <c r="BS299" t="s">
        <v>672</v>
      </c>
      <c r="BT299">
        <v>15</v>
      </c>
      <c r="BU299">
        <v>10</v>
      </c>
      <c r="BV299" t="s">
        <v>192</v>
      </c>
      <c r="BW299">
        <v>8</v>
      </c>
      <c r="BX299">
        <v>0</v>
      </c>
      <c r="BY299" t="s">
        <v>1314</v>
      </c>
      <c r="BZ299" t="s">
        <v>1315</v>
      </c>
      <c r="CA299" t="s">
        <v>1316</v>
      </c>
      <c r="CB299">
        <v>0</v>
      </c>
      <c r="CC299">
        <v>0</v>
      </c>
      <c r="CD299">
        <f t="shared" si="106"/>
        <v>651</v>
      </c>
      <c r="CE299">
        <f>SUM((IF(D299&lt;40.1,0,(IF(D299&gt;60,3,1)))),(IF(S299&lt;15.1,0,IF(15&lt;S299&lt;25.1,6,IF(25&lt;S299&lt;35.1,11,16)))),(IF(E299=1,0,5)),(IF(CQ299&lt;601,0,1)),(IF(AX299&lt;40.1,0,(IF(AX299&gt;60,2,1)))))</f>
        <v>2</v>
      </c>
      <c r="CF299">
        <f>(IF(AX299&gt;70,3,0))+(IF(10&lt;AX299&lt;20,-2,0))+(IF(BD299="Cerebrovascular",2,0))+(IF(BN299&gt;1.5,2,0))+(IF(CQ299&lt;360,-3,0))+(IF(D299&gt;70,4,0))+(IF(H299&gt;35,2,0))+(IF(E299=2,9,0))+(IF(E299=3,14,0))+(IF(T299="yes",2,0))+(IF(J299&lt;2,2,0))+(IF(U299="yes",3,0))+(IF(V299="hospital",3,0))+(IF(V299="ICU",6,0))+(IF(S299&gt;29,4,0))+(IF(W299="yes",9,0))+(IF(X299="yes",2,0))+(IF(AA299="yes",5,0))+(IF(AB299="yes",6,0))+(IF(Z299="yes",3,0))</f>
        <v>9</v>
      </c>
      <c r="CG299" s="29">
        <f>EXP((IF(39&lt;AX299&lt;50,0.154,0))+(IF(49&lt;AX299&lt;60,0.274,0))+(IF(59&lt;AX299&lt;70,0.424,0))+(IF(AX299&gt;69,0.501,0))+(IF(BD299="anoxia",0.079,0))+(IF(BD299="Cerebrovascular",0.145,0))+(IF(BD299="other",0.184,0))+(IF(BB299="African",0.176,0))+(IF(BB299="Other",0.126,0))+(IF(AY299="DCD",0.411,0))+(IF(AZ299="other",0.422,0))+(0.066*((170-BJ299)/10)+(IF(BE299="regional",0.105,0.244))+(0.01*(CQ299/60))))</f>
        <v>1.278686441374322</v>
      </c>
      <c r="CH299">
        <v>41</v>
      </c>
      <c r="CI299">
        <v>10</v>
      </c>
      <c r="CJ299" t="s">
        <v>197</v>
      </c>
      <c r="CK299" t="s">
        <v>197</v>
      </c>
      <c r="CL299" t="s">
        <v>197</v>
      </c>
      <c r="CM299" t="s">
        <v>197</v>
      </c>
      <c r="CN299">
        <v>27</v>
      </c>
      <c r="CO299" t="s">
        <v>196</v>
      </c>
      <c r="CP299">
        <v>23</v>
      </c>
      <c r="CQ299" s="28">
        <v>371</v>
      </c>
      <c r="CR299">
        <f t="shared" si="107"/>
        <v>27</v>
      </c>
      <c r="CS299">
        <f t="shared" si="98"/>
        <v>68</v>
      </c>
      <c r="CT299">
        <f t="shared" si="99"/>
        <v>398</v>
      </c>
      <c r="CU299" s="26">
        <v>500</v>
      </c>
      <c r="CV299">
        <v>1000</v>
      </c>
      <c r="CW299">
        <v>5500</v>
      </c>
      <c r="CX299">
        <v>200</v>
      </c>
      <c r="CY299">
        <v>420</v>
      </c>
      <c r="CZ299">
        <v>1.3</v>
      </c>
      <c r="DA299" s="26">
        <v>16</v>
      </c>
      <c r="DB299">
        <v>70</v>
      </c>
      <c r="DC299">
        <v>62</v>
      </c>
      <c r="DD299" s="28">
        <f t="shared" si="108"/>
        <v>11.428571428571431</v>
      </c>
      <c r="DF299" t="str">
        <f t="shared" si="109"/>
        <v>no</v>
      </c>
      <c r="DG299" t="s">
        <v>181</v>
      </c>
      <c r="DH299" t="s">
        <v>197</v>
      </c>
      <c r="DI299" t="s">
        <v>197</v>
      </c>
      <c r="DJ299" t="s">
        <v>197</v>
      </c>
      <c r="DK299" t="s">
        <v>197</v>
      </c>
      <c r="DL299" t="s">
        <v>197</v>
      </c>
      <c r="DM299" t="s">
        <v>197</v>
      </c>
      <c r="DN299" t="s">
        <v>197</v>
      </c>
      <c r="DO299">
        <v>2560</v>
      </c>
      <c r="DP299" s="29">
        <f>((DO299/1000)*100)/F299</f>
        <v>2.8444444444444446</v>
      </c>
      <c r="DQ299">
        <v>854</v>
      </c>
      <c r="DR299">
        <v>420</v>
      </c>
      <c r="DS299">
        <v>5.6</v>
      </c>
      <c r="DT299">
        <v>1.38</v>
      </c>
      <c r="DU299">
        <v>1.18</v>
      </c>
      <c r="DV299">
        <v>1.18</v>
      </c>
      <c r="DW299" t="str">
        <f t="shared" si="110"/>
        <v>no</v>
      </c>
      <c r="DX299" t="str">
        <f t="shared" si="118"/>
        <v>no</v>
      </c>
      <c r="DY299" t="str">
        <f>IF(OR(DV299&gt;M299*2.9, DV299 &gt; 3.9, FD299="yes"), "3", IF(DV299&gt;M299*1.9, "2", IF(OR(DV299&gt;M299*1.4, DV299&gt;(M299+0.2)), "1", "no")))</f>
        <v>1</v>
      </c>
      <c r="DZ299" t="s">
        <v>181</v>
      </c>
      <c r="EA299" t="s">
        <v>197</v>
      </c>
      <c r="EB299" t="s">
        <v>184</v>
      </c>
      <c r="EC299">
        <v>1000</v>
      </c>
      <c r="ED299" t="s">
        <v>198</v>
      </c>
      <c r="EE299" t="s">
        <v>197</v>
      </c>
      <c r="EF299" t="s">
        <v>197</v>
      </c>
      <c r="EG299" t="s">
        <v>197</v>
      </c>
      <c r="EH299" t="s">
        <v>197</v>
      </c>
      <c r="EI299" t="s">
        <v>197</v>
      </c>
      <c r="EJ299" t="s">
        <v>197</v>
      </c>
      <c r="EK299" t="s">
        <v>197</v>
      </c>
      <c r="EL299" t="s">
        <v>197</v>
      </c>
      <c r="EM299" t="s">
        <v>197</v>
      </c>
      <c r="EN299" t="s">
        <v>197</v>
      </c>
      <c r="EO299" t="s">
        <v>197</v>
      </c>
      <c r="EP299" t="s">
        <v>197</v>
      </c>
      <c r="EQ299" t="s">
        <v>197</v>
      </c>
      <c r="ER299" t="s">
        <v>197</v>
      </c>
      <c r="ES299" s="30" t="e">
        <f t="shared" si="97"/>
        <v>#DIV/0!</v>
      </c>
      <c r="ET299" s="38" t="e">
        <f t="shared" si="111"/>
        <v>#DIV/0!</v>
      </c>
      <c r="EU299" s="38" t="e">
        <f t="shared" si="112"/>
        <v>#DIV/0!</v>
      </c>
      <c r="EV299" s="38" t="s">
        <v>181</v>
      </c>
      <c r="EW299" s="26" t="s">
        <v>197</v>
      </c>
      <c r="EX299" s="26" t="s">
        <v>197</v>
      </c>
      <c r="EY299" s="26" t="s">
        <v>197</v>
      </c>
      <c r="EZ299" s="26" t="s">
        <v>181</v>
      </c>
      <c r="FA299" s="26" t="s">
        <v>181</v>
      </c>
      <c r="FB299" s="44">
        <v>2</v>
      </c>
      <c r="FC299" s="26" t="s">
        <v>181</v>
      </c>
      <c r="FD299" s="26" t="s">
        <v>181</v>
      </c>
      <c r="FE299" s="26" t="s">
        <v>181</v>
      </c>
      <c r="FF299" s="26">
        <v>2</v>
      </c>
      <c r="FG299" s="26" t="s">
        <v>184</v>
      </c>
      <c r="FH299" s="26">
        <v>6</v>
      </c>
      <c r="FI299" s="26">
        <v>3</v>
      </c>
      <c r="FJ299" s="26" t="s">
        <v>184</v>
      </c>
      <c r="FK299" s="26" t="s">
        <v>184</v>
      </c>
      <c r="FL299" s="26" t="s">
        <v>181</v>
      </c>
      <c r="FM299" s="26" t="s">
        <v>181</v>
      </c>
      <c r="FN299" s="26" t="s">
        <v>181</v>
      </c>
      <c r="FO299" s="26" t="s">
        <v>181</v>
      </c>
      <c r="FP299" s="26" t="s">
        <v>181</v>
      </c>
      <c r="FQ299" s="26" t="s">
        <v>181</v>
      </c>
      <c r="FR299" s="26">
        <v>9</v>
      </c>
      <c r="FS299" s="26" t="s">
        <v>1317</v>
      </c>
      <c r="FT299" s="30" t="s">
        <v>181</v>
      </c>
      <c r="FU299">
        <f t="shared" si="113"/>
        <v>0</v>
      </c>
      <c r="FV299">
        <f t="shared" si="114"/>
        <v>0</v>
      </c>
    </row>
    <row r="300" spans="1:179" s="26" customFormat="1" ht="15.5" x14ac:dyDescent="0.35">
      <c r="A300" s="48">
        <v>3125</v>
      </c>
      <c r="B300" s="26" t="s">
        <v>178</v>
      </c>
      <c r="C300" s="26" t="s">
        <v>201</v>
      </c>
      <c r="D300" s="28">
        <v>51.469444444444441</v>
      </c>
      <c r="E300" s="36">
        <v>1</v>
      </c>
      <c r="F300" s="26">
        <v>67</v>
      </c>
      <c r="G300" s="26">
        <v>170</v>
      </c>
      <c r="H300" s="36">
        <f t="shared" si="101"/>
        <v>23.183391003460208</v>
      </c>
      <c r="I300" s="37">
        <f t="shared" si="102"/>
        <v>1.7763297228930097</v>
      </c>
      <c r="J300" s="38">
        <v>2.4</v>
      </c>
      <c r="K300" s="26">
        <v>144</v>
      </c>
      <c r="L300" s="26" t="s">
        <v>180</v>
      </c>
      <c r="M300" s="37">
        <v>7.73</v>
      </c>
      <c r="N300" s="38">
        <v>0.4</v>
      </c>
      <c r="O300" s="37">
        <v>1.01</v>
      </c>
      <c r="P300" s="26">
        <f t="shared" si="103"/>
        <v>7.73</v>
      </c>
      <c r="Q300" s="26">
        <f t="shared" si="103"/>
        <v>1</v>
      </c>
      <c r="R300" s="26">
        <f t="shared" si="103"/>
        <v>1.01</v>
      </c>
      <c r="S300" s="31">
        <f t="shared" si="117"/>
        <v>20</v>
      </c>
      <c r="T300" s="26" t="s">
        <v>184</v>
      </c>
      <c r="U300" s="26" t="s">
        <v>184</v>
      </c>
      <c r="V300" s="26" t="s">
        <v>182</v>
      </c>
      <c r="W300" s="26" t="s">
        <v>181</v>
      </c>
      <c r="X300" s="26" t="s">
        <v>181</v>
      </c>
      <c r="Y300" s="26" t="s">
        <v>183</v>
      </c>
      <c r="Z300" s="26" t="s">
        <v>181</v>
      </c>
      <c r="AA300" s="26" t="s">
        <v>181</v>
      </c>
      <c r="AB300" s="26" t="s">
        <v>181</v>
      </c>
      <c r="AC300" s="26">
        <v>0</v>
      </c>
      <c r="AD300" s="32">
        <v>43238</v>
      </c>
      <c r="AE300" s="26">
        <v>9</v>
      </c>
      <c r="AG300" s="26">
        <v>0</v>
      </c>
      <c r="AH300" s="32">
        <v>43238</v>
      </c>
      <c r="AI300" s="53">
        <v>9</v>
      </c>
      <c r="AK300" s="26" t="s">
        <v>311</v>
      </c>
      <c r="AL300" s="26" t="s">
        <v>181</v>
      </c>
      <c r="AM300" s="26" t="s">
        <v>181</v>
      </c>
      <c r="AN300" s="26" t="s">
        <v>181</v>
      </c>
      <c r="AO300" s="26" t="s">
        <v>181</v>
      </c>
      <c r="AP300" s="26" t="s">
        <v>181</v>
      </c>
      <c r="AQ300" s="26" t="s">
        <v>181</v>
      </c>
      <c r="AR300" s="26" t="s">
        <v>181</v>
      </c>
      <c r="AS300" s="26" t="s">
        <v>181</v>
      </c>
      <c r="AT300" s="26" t="s">
        <v>181</v>
      </c>
      <c r="AU300" s="26" t="s">
        <v>181</v>
      </c>
      <c r="AV300" s="26" t="s">
        <v>184</v>
      </c>
      <c r="AW300" s="32">
        <v>24354</v>
      </c>
      <c r="AX300" s="28">
        <v>51.680555555555557</v>
      </c>
      <c r="AY300" s="36" t="s">
        <v>185</v>
      </c>
      <c r="AZ300" s="36" t="s">
        <v>186</v>
      </c>
      <c r="BA300" s="36" t="s">
        <v>178</v>
      </c>
      <c r="BB300" s="36" t="s">
        <v>187</v>
      </c>
      <c r="BC300" s="26" t="s">
        <v>201</v>
      </c>
      <c r="BD300" s="36" t="s">
        <v>188</v>
      </c>
      <c r="BE300" s="36" t="s">
        <v>189</v>
      </c>
      <c r="BF300" s="28" t="s">
        <v>180</v>
      </c>
      <c r="BG300" s="36" t="s">
        <v>181</v>
      </c>
      <c r="BH300" s="36" t="s">
        <v>180</v>
      </c>
      <c r="BI300" s="26">
        <v>60</v>
      </c>
      <c r="BJ300" s="26">
        <v>168</v>
      </c>
      <c r="BK300" s="36">
        <f t="shared" si="104"/>
        <v>21.258503401360546</v>
      </c>
      <c r="BL300" s="37">
        <f t="shared" si="105"/>
        <v>1.6804664035218659</v>
      </c>
      <c r="BM300" s="26">
        <v>141</v>
      </c>
      <c r="BN300" s="37">
        <v>0.75</v>
      </c>
      <c r="BO300" s="26">
        <v>9</v>
      </c>
      <c r="BP300" s="26" t="s">
        <v>181</v>
      </c>
      <c r="BQ300" s="26">
        <v>0</v>
      </c>
      <c r="BR300" s="26" t="s">
        <v>184</v>
      </c>
      <c r="BS300" s="26" t="s">
        <v>191</v>
      </c>
      <c r="BT300" s="26">
        <v>1</v>
      </c>
      <c r="BU300" s="26">
        <v>5</v>
      </c>
      <c r="BV300" s="26" t="s">
        <v>203</v>
      </c>
      <c r="BW300" s="26">
        <v>10</v>
      </c>
      <c r="BX300" s="26">
        <v>0</v>
      </c>
      <c r="BY300" s="26" t="s">
        <v>197</v>
      </c>
      <c r="BZ300" s="26" t="s">
        <v>1318</v>
      </c>
      <c r="CA300" s="26" t="s">
        <v>1319</v>
      </c>
      <c r="CB300">
        <v>0</v>
      </c>
      <c r="CC300" s="26">
        <v>0</v>
      </c>
      <c r="CD300" s="26">
        <f t="shared" si="106"/>
        <v>1034</v>
      </c>
      <c r="CE300" s="26">
        <f>SUM((IF(D300&lt;40.1,0,(IF(D300&gt;60,3,1)))),(IF(S300&lt;15.1,0,IF(15&lt;S300&lt;25.1,6,IF(25&lt;S300&lt;35.1,11,16)))),(IF(E300=1,0,5)),(IF(CQ300&lt;601,0,1)),(IF(AX300&lt;40.1,0,(IF(AX300&gt;60,2,1)))))</f>
        <v>18</v>
      </c>
      <c r="CF300" s="26">
        <f>(IF(AX300&gt;70,3,0))+(IF(10&lt;AX300&lt;20,-2,0))+(IF(BD300="Cerebrovascular",2,0))+(IF(BN300&gt;1.5,2,0))+(IF(CQ300&lt;360,-3,0))+(IF(D300&gt;70,4,0))+(IF(H300&gt;35,2,0))+(IF(E300=2,9,0))+(IF(E300=3,14,0))+(IF(T300="yes",2,0))+(IF(J300&lt;2,2,0))+(IF(U300="yes",3,0))+(IF(V300="hospital",3,0))+(IF(V300="ICU",6,0))+(IF(S300&gt;29,4,0))+(IF(W300="yes",9,0))+(IF(X300="yes",2,0))+(IF(AA300="yes",5,0))+(IF(AB300="yes",6,0))+(IF(Z300="yes",3,0))</f>
        <v>7</v>
      </c>
      <c r="CG300" s="37">
        <f>EXP((IF(39&lt;AX300&lt;50,0.154,0))+(IF(49&lt;AX300&lt;60,0.274,0))+(IF(59&lt;AX300&lt;70,0.424,0))+(IF(AX300&gt;69,0.501,0))+(IF(BD300="anoxia",0.079,0))+(IF(BD300="Cerebrovascular",0.145,0))+(IF(BD300="other",0.184,0))+(IF(BB300="African",0.176,0))+(IF(BB300="Other",0.126,0))+(IF(AY300="DCD",0.411,0))+(IF(AZ300="other",0.422,0))+(0.066*((170-BJ300)/10)+(IF(BE300="regional",0.105,0.244))+(0.01*(CQ300/60))))</f>
        <v>1.3873100642905405</v>
      </c>
      <c r="CH300" s="26">
        <v>42</v>
      </c>
      <c r="CI300" s="26">
        <v>10</v>
      </c>
      <c r="CJ300" s="26" t="s">
        <v>197</v>
      </c>
      <c r="CK300" s="26" t="s">
        <v>197</v>
      </c>
      <c r="CL300" s="26" t="s">
        <v>197</v>
      </c>
      <c r="CM300" s="26" t="s">
        <v>197</v>
      </c>
      <c r="CN300" s="26">
        <v>18</v>
      </c>
      <c r="CO300" s="26" t="s">
        <v>196</v>
      </c>
      <c r="CP300" s="26">
        <v>24</v>
      </c>
      <c r="CQ300" s="36">
        <v>385</v>
      </c>
      <c r="CR300" s="26">
        <f t="shared" si="107"/>
        <v>18</v>
      </c>
      <c r="CS300" s="26">
        <f t="shared" si="98"/>
        <v>60</v>
      </c>
      <c r="CT300" s="26">
        <f t="shared" si="99"/>
        <v>403</v>
      </c>
      <c r="CU300" s="26">
        <v>3500</v>
      </c>
      <c r="CV300" s="26">
        <v>4000</v>
      </c>
      <c r="CW300" s="26">
        <v>9000</v>
      </c>
      <c r="CX300" s="26">
        <v>300</v>
      </c>
      <c r="CY300" s="26">
        <v>344</v>
      </c>
      <c r="CZ300" s="26">
        <v>3.1</v>
      </c>
      <c r="DA300" s="26">
        <v>20</v>
      </c>
      <c r="DB300" s="26">
        <v>57</v>
      </c>
      <c r="DC300" s="26">
        <v>65</v>
      </c>
      <c r="DD300" s="36">
        <f t="shared" si="108"/>
        <v>-14.035087719298247</v>
      </c>
      <c r="DF300" s="26" t="str">
        <f t="shared" si="109"/>
        <v>no</v>
      </c>
      <c r="DG300" s="26" t="s">
        <v>1320</v>
      </c>
      <c r="DH300" s="26" t="s">
        <v>197</v>
      </c>
      <c r="DI300" s="26" t="s">
        <v>197</v>
      </c>
      <c r="DJ300" s="26" t="s">
        <v>197</v>
      </c>
      <c r="DK300" s="26" t="s">
        <v>197</v>
      </c>
      <c r="DL300" s="26" t="s">
        <v>197</v>
      </c>
      <c r="DM300" s="26" t="s">
        <v>197</v>
      </c>
      <c r="DN300" s="26" t="s">
        <v>197</v>
      </c>
      <c r="DO300" s="26">
        <v>1500</v>
      </c>
      <c r="DP300" s="37">
        <f>((DO300/1000)*100)/F300</f>
        <v>2.2388059701492535</v>
      </c>
      <c r="DQ300" s="26">
        <v>1352</v>
      </c>
      <c r="DR300" s="26">
        <v>870</v>
      </c>
      <c r="DS300" s="26">
        <v>1.6</v>
      </c>
      <c r="DT300" s="26">
        <v>1.05</v>
      </c>
      <c r="DU300" s="26">
        <v>5.12</v>
      </c>
      <c r="DV300" s="26">
        <v>5.3</v>
      </c>
      <c r="DW300" s="26" t="str">
        <f t="shared" si="110"/>
        <v>no</v>
      </c>
      <c r="DX300" t="str">
        <f t="shared" si="118"/>
        <v>no</v>
      </c>
      <c r="DY300" t="str">
        <f>IF(OR(DV300&gt;M300*2.9, DV300 &gt; 3.9, FD300="yes"), "3", IF(DV300&gt;M300*1.9, "2", IF(OR(DV300&gt;M300*1.4, DV300&gt;(M300+0.2)), "1", "no")))</f>
        <v>3</v>
      </c>
      <c r="DZ300" s="26" t="s">
        <v>184</v>
      </c>
      <c r="EA300" s="26" t="s">
        <v>263</v>
      </c>
      <c r="EB300" s="26" t="s">
        <v>184</v>
      </c>
      <c r="EC300" s="26">
        <v>1000</v>
      </c>
      <c r="ED300" s="26" t="s">
        <v>198</v>
      </c>
      <c r="EE300" s="26" t="s">
        <v>197</v>
      </c>
      <c r="EF300" s="26" t="s">
        <v>197</v>
      </c>
      <c r="EG300" s="26" t="s">
        <v>197</v>
      </c>
      <c r="EH300" s="26" t="s">
        <v>197</v>
      </c>
      <c r="EI300" s="26" t="s">
        <v>197</v>
      </c>
      <c r="EJ300" s="26" t="s">
        <v>197</v>
      </c>
      <c r="EK300" s="26" t="s">
        <v>197</v>
      </c>
      <c r="EL300" s="26" t="s">
        <v>197</v>
      </c>
      <c r="EM300" s="26" t="s">
        <v>197</v>
      </c>
      <c r="EN300" s="26" t="s">
        <v>197</v>
      </c>
      <c r="EO300" s="26" t="s">
        <v>197</v>
      </c>
      <c r="EP300" s="26" t="s">
        <v>197</v>
      </c>
      <c r="EQ300" s="26" t="s">
        <v>197</v>
      </c>
      <c r="ER300" s="26" t="s">
        <v>197</v>
      </c>
      <c r="ES300" s="38" t="e">
        <f t="shared" si="97"/>
        <v>#DIV/0!</v>
      </c>
      <c r="ET300" s="38" t="e">
        <f t="shared" si="111"/>
        <v>#DIV/0!</v>
      </c>
      <c r="EU300" s="38" t="e">
        <f t="shared" si="112"/>
        <v>#DIV/0!</v>
      </c>
      <c r="EV300" s="38" t="s">
        <v>181</v>
      </c>
      <c r="EW300" s="26" t="s">
        <v>197</v>
      </c>
      <c r="EX300" s="26" t="s">
        <v>197</v>
      </c>
      <c r="EY300" s="26" t="s">
        <v>197</v>
      </c>
      <c r="EZ300" s="26" t="s">
        <v>181</v>
      </c>
      <c r="FA300" s="26" t="s">
        <v>181</v>
      </c>
      <c r="FB300" s="44">
        <v>2</v>
      </c>
      <c r="FC300" s="26" t="s">
        <v>181</v>
      </c>
      <c r="FD300" s="26" t="s">
        <v>181</v>
      </c>
      <c r="FE300" s="26" t="s">
        <v>1321</v>
      </c>
      <c r="FF300" s="26">
        <v>9</v>
      </c>
      <c r="FG300" s="26" t="s">
        <v>181</v>
      </c>
      <c r="FH300" s="26" t="s">
        <v>197</v>
      </c>
      <c r="FI300" s="26" t="s">
        <v>197</v>
      </c>
      <c r="FJ300" s="26" t="s">
        <v>181</v>
      </c>
      <c r="FK300" s="26" t="s">
        <v>181</v>
      </c>
      <c r="FL300" s="26" t="s">
        <v>181</v>
      </c>
      <c r="FM300" s="26" t="s">
        <v>181</v>
      </c>
      <c r="FN300" s="26" t="s">
        <v>181</v>
      </c>
      <c r="FO300" s="26" t="s">
        <v>181</v>
      </c>
      <c r="FP300" s="26" t="s">
        <v>181</v>
      </c>
      <c r="FQ300" s="26" t="s">
        <v>181</v>
      </c>
      <c r="FR300" s="26">
        <v>9</v>
      </c>
      <c r="FS300" s="26" t="s">
        <v>219</v>
      </c>
      <c r="FT300" s="38" t="s">
        <v>181</v>
      </c>
      <c r="FU300" s="26">
        <f t="shared" si="113"/>
        <v>0</v>
      </c>
      <c r="FV300" s="26">
        <f t="shared" si="114"/>
        <v>0</v>
      </c>
      <c r="FW300" s="32"/>
    </row>
    <row r="301" spans="1:179" ht="15.5" x14ac:dyDescent="0.35">
      <c r="A301" s="48">
        <v>3126</v>
      </c>
      <c r="B301" s="26" t="s">
        <v>200</v>
      </c>
      <c r="C301" s="26" t="s">
        <v>179</v>
      </c>
      <c r="D301" s="28">
        <v>33.236111111111114</v>
      </c>
      <c r="E301" s="28">
        <v>1</v>
      </c>
      <c r="F301" s="26">
        <v>73</v>
      </c>
      <c r="G301" s="26">
        <v>178</v>
      </c>
      <c r="H301" s="28">
        <f t="shared" si="101"/>
        <v>23.040020199469765</v>
      </c>
      <c r="I301" s="29">
        <f t="shared" si="102"/>
        <v>1.9047283280618037</v>
      </c>
      <c r="J301" s="38">
        <v>2.9</v>
      </c>
      <c r="K301" s="26">
        <v>141</v>
      </c>
      <c r="L301" s="26" t="s">
        <v>180</v>
      </c>
      <c r="M301" s="37">
        <v>7.06</v>
      </c>
      <c r="N301" s="38">
        <v>0.4</v>
      </c>
      <c r="O301" s="37">
        <v>1.07</v>
      </c>
      <c r="P301">
        <f t="shared" si="103"/>
        <v>7.06</v>
      </c>
      <c r="Q301">
        <f t="shared" si="103"/>
        <v>1</v>
      </c>
      <c r="R301">
        <f t="shared" si="103"/>
        <v>1.07</v>
      </c>
      <c r="S301" s="31">
        <f t="shared" si="117"/>
        <v>20</v>
      </c>
      <c r="T301" s="26" t="s">
        <v>181</v>
      </c>
      <c r="U301" s="26" t="s">
        <v>184</v>
      </c>
      <c r="V301" s="26" t="s">
        <v>182</v>
      </c>
      <c r="W301" s="26" t="s">
        <v>181</v>
      </c>
      <c r="X301" s="26" t="s">
        <v>181</v>
      </c>
      <c r="Y301" s="26" t="s">
        <v>183</v>
      </c>
      <c r="Z301" s="26" t="s">
        <v>181</v>
      </c>
      <c r="AA301" s="26" t="s">
        <v>181</v>
      </c>
      <c r="AB301" s="26" t="s">
        <v>181</v>
      </c>
      <c r="AC301" s="26">
        <v>0</v>
      </c>
      <c r="AD301" s="32">
        <v>43257</v>
      </c>
      <c r="AE301">
        <v>26</v>
      </c>
      <c r="AF301" s="26"/>
      <c r="AG301" s="26">
        <v>0</v>
      </c>
      <c r="AH301" s="32">
        <v>43257</v>
      </c>
      <c r="AI301" s="53">
        <v>26</v>
      </c>
      <c r="AJ301" s="26"/>
      <c r="AK301" s="26" t="s">
        <v>1322</v>
      </c>
      <c r="AL301" s="26" t="s">
        <v>181</v>
      </c>
      <c r="AM301" s="26" t="s">
        <v>181</v>
      </c>
      <c r="AN301" s="26" t="s">
        <v>181</v>
      </c>
      <c r="AO301" s="26" t="s">
        <v>181</v>
      </c>
      <c r="AP301" s="26" t="s">
        <v>181</v>
      </c>
      <c r="AQ301" s="26" t="s">
        <v>181</v>
      </c>
      <c r="AR301" s="26" t="s">
        <v>181</v>
      </c>
      <c r="AS301" s="26" t="s">
        <v>181</v>
      </c>
      <c r="AT301" s="26" t="s">
        <v>184</v>
      </c>
      <c r="AU301" s="26" t="s">
        <v>181</v>
      </c>
      <c r="AV301" s="26" t="s">
        <v>181</v>
      </c>
      <c r="AW301" s="27">
        <v>31037</v>
      </c>
      <c r="AX301" s="28">
        <v>33.388888888888886</v>
      </c>
      <c r="AY301" s="28" t="s">
        <v>185</v>
      </c>
      <c r="AZ301" s="28" t="s">
        <v>186</v>
      </c>
      <c r="BA301" s="36" t="s">
        <v>200</v>
      </c>
      <c r="BB301" s="36" t="s">
        <v>187</v>
      </c>
      <c r="BC301" s="28" t="s">
        <v>179</v>
      </c>
      <c r="BD301" s="36" t="s">
        <v>276</v>
      </c>
      <c r="BE301" s="36" t="s">
        <v>202</v>
      </c>
      <c r="BF301" t="s">
        <v>190</v>
      </c>
      <c r="BG301" s="36" t="s">
        <v>181</v>
      </c>
      <c r="BH301" s="36" t="s">
        <v>190</v>
      </c>
      <c r="BI301" s="26">
        <v>68</v>
      </c>
      <c r="BJ301" s="26">
        <v>180</v>
      </c>
      <c r="BK301" s="28">
        <f t="shared" si="104"/>
        <v>20.987654320987655</v>
      </c>
      <c r="BL301" s="29">
        <f t="shared" si="105"/>
        <v>1.8631815619106398</v>
      </c>
      <c r="BM301" s="26">
        <v>160</v>
      </c>
      <c r="BN301" s="29">
        <v>0.96</v>
      </c>
      <c r="BO301" s="26">
        <v>5</v>
      </c>
      <c r="BP301" s="26" t="s">
        <v>184</v>
      </c>
      <c r="BQ301" s="26">
        <v>20</v>
      </c>
      <c r="BR301" s="26" t="s">
        <v>184</v>
      </c>
      <c r="BS301" s="26" t="s">
        <v>191</v>
      </c>
      <c r="BT301" s="26">
        <v>0</v>
      </c>
      <c r="BU301" s="26">
        <v>5</v>
      </c>
      <c r="BV301" s="26" t="s">
        <v>192</v>
      </c>
      <c r="BW301" s="26">
        <v>5</v>
      </c>
      <c r="BX301" s="26" t="s">
        <v>192</v>
      </c>
      <c r="BY301" s="26" t="s">
        <v>1323</v>
      </c>
      <c r="BZ301" s="26" t="s">
        <v>856</v>
      </c>
      <c r="CA301" s="26" t="s">
        <v>1312</v>
      </c>
      <c r="CB301">
        <v>0</v>
      </c>
      <c r="CC301" s="26">
        <v>0</v>
      </c>
      <c r="CD301">
        <f t="shared" si="106"/>
        <v>668</v>
      </c>
      <c r="CE301">
        <f>SUM((IF(D301&lt;40.1,0,(IF(D301&gt;60,3,1)))),(IF(S301&lt;15.1,0,IF(15&lt;S301&lt;25.1,6,IF(25&lt;S301&lt;35.1,11,16)))),(IF(E301=1,0,5)),(IF(CQ301&lt;601,0,1)),(IF(AX301&lt;40.1,0,(IF(AX301&gt;60,2,1)))))</f>
        <v>16</v>
      </c>
      <c r="CF301" s="26">
        <f>(IF(AX301&gt;70,3,0))+(IF(10&lt;AX301&lt;20,-2,0))+(IF(BD301="Cerebrovascular",2,0))+(IF(BN301&gt;1.5,2,0))+(IF(CQ301&lt;360,-3,0))+(IF(D301&gt;70,4,0))+(IF(H301&gt;35,2,0))+(IF(E301=2,9,0))+(IF(E301=3,14,0))+(IF(T301="yes",2,0))+(IF(J301&lt;2,2,0))+(IF(U301="yes",3,0))+(IF(V301="hospital",3,0))+(IF(V301="ICU",6,0))+(IF(S301&gt;29,4,0))+(IF(W301="yes",9,0))+(IF(X301="yes",2,0))+(IF(AA301="yes",5,0))+(IF(AB301="yes",6,0))+(IF(Z301="yes",3,0))</f>
        <v>0</v>
      </c>
      <c r="CG301" s="29">
        <f>EXP((IF(39&lt;AX301&lt;50,0.154,0))+(IF(49&lt;AX301&lt;60,0.274,0))+(IF(59&lt;AX301&lt;70,0.424,0))+(IF(AX301&gt;69,0.501,0))+(IF(BD301="anoxia",0.079,0))+(IF(BD301="Cerebrovascular",0.145,0))+(IF(BD301="other",0.184,0))+(IF(BB301="African",0.176,0))+(IF(BB301="Other",0.126,0))+(IF(AY301="DCD",0.411,0))+(IF(AZ301="other",0.422,0))+(0.066*((170-BJ301)/10)+(IF(BE301="regional",0.105,0.244))+(0.01*(CQ301/60))))</f>
        <v>1.3593409680719806</v>
      </c>
      <c r="CH301" s="26">
        <v>47</v>
      </c>
      <c r="CI301" s="26">
        <v>10</v>
      </c>
      <c r="CJ301" s="26" t="s">
        <v>197</v>
      </c>
      <c r="CK301" s="26" t="s">
        <v>197</v>
      </c>
      <c r="CL301" s="26" t="s">
        <v>197</v>
      </c>
      <c r="CM301" s="26" t="s">
        <v>197</v>
      </c>
      <c r="CN301" s="26">
        <v>22</v>
      </c>
      <c r="CO301" s="26" t="s">
        <v>196</v>
      </c>
      <c r="CP301" s="26">
        <v>37</v>
      </c>
      <c r="CQ301" s="28">
        <v>300</v>
      </c>
      <c r="CR301">
        <f t="shared" si="107"/>
        <v>22</v>
      </c>
      <c r="CS301">
        <f t="shared" si="98"/>
        <v>69</v>
      </c>
      <c r="CT301">
        <f t="shared" si="99"/>
        <v>322</v>
      </c>
      <c r="CU301" s="26">
        <v>750</v>
      </c>
      <c r="CV301" s="26">
        <v>0</v>
      </c>
      <c r="CW301" s="26">
        <v>11000</v>
      </c>
      <c r="CX301" s="26">
        <v>700</v>
      </c>
      <c r="CY301" s="26">
        <v>465</v>
      </c>
      <c r="CZ301" s="26">
        <v>2.5</v>
      </c>
      <c r="DA301" s="26">
        <v>26</v>
      </c>
      <c r="DB301" s="26">
        <v>68</v>
      </c>
      <c r="DC301" s="26">
        <v>47</v>
      </c>
      <c r="DD301" s="28">
        <f t="shared" si="108"/>
        <v>30.882352941176464</v>
      </c>
      <c r="DE301" s="26"/>
      <c r="DF301" t="str">
        <f t="shared" si="109"/>
        <v>yes</v>
      </c>
      <c r="DG301" s="26" t="s">
        <v>1324</v>
      </c>
      <c r="DH301" s="26" t="s">
        <v>197</v>
      </c>
      <c r="DI301" s="26" t="s">
        <v>197</v>
      </c>
      <c r="DJ301" s="26" t="s">
        <v>197</v>
      </c>
      <c r="DK301" s="26" t="s">
        <v>197</v>
      </c>
      <c r="DL301" s="26" t="s">
        <v>197</v>
      </c>
      <c r="DM301" s="26" t="s">
        <v>197</v>
      </c>
      <c r="DN301" s="26" t="s">
        <v>197</v>
      </c>
      <c r="DO301" s="26">
        <v>1700</v>
      </c>
      <c r="DP301" s="29">
        <f>((DO301/1000)*100)/F301</f>
        <v>2.3287671232876712</v>
      </c>
      <c r="DQ301" s="26">
        <v>1174</v>
      </c>
      <c r="DR301" s="26">
        <v>813</v>
      </c>
      <c r="DS301" s="26">
        <v>0.9</v>
      </c>
      <c r="DT301" s="26">
        <v>1.1499999999999999</v>
      </c>
      <c r="DU301" s="26">
        <v>4.4000000000000004</v>
      </c>
      <c r="DV301" s="26">
        <v>4.4000000000000004</v>
      </c>
      <c r="DW301" t="str">
        <f t="shared" si="110"/>
        <v>no</v>
      </c>
      <c r="DX301" t="str">
        <f t="shared" si="118"/>
        <v>no</v>
      </c>
      <c r="DY301" t="str">
        <f>IF(OR(DV301&gt;M301*2.9, DV301 &gt; 3.9, FD301="yes"), "3", IF(DV301&gt;M301*1.9, "2", IF(OR(DV301&gt;M301*1.4, DV301&gt;(M301+0.2)), "1", "no")))</f>
        <v>3</v>
      </c>
      <c r="DZ301" s="26" t="s">
        <v>184</v>
      </c>
      <c r="EA301" s="26" t="s">
        <v>263</v>
      </c>
      <c r="EB301" s="26" t="s">
        <v>184</v>
      </c>
      <c r="EC301" s="26">
        <v>1000</v>
      </c>
      <c r="ED301" s="26" t="s">
        <v>198</v>
      </c>
      <c r="EE301" s="26" t="s">
        <v>197</v>
      </c>
      <c r="EF301" s="26" t="s">
        <v>197</v>
      </c>
      <c r="EG301" s="26" t="s">
        <v>197</v>
      </c>
      <c r="EH301" s="26" t="s">
        <v>197</v>
      </c>
      <c r="EI301" s="26" t="s">
        <v>197</v>
      </c>
      <c r="EJ301" s="26" t="s">
        <v>197</v>
      </c>
      <c r="EK301" s="26" t="s">
        <v>197</v>
      </c>
      <c r="EL301" s="26" t="s">
        <v>197</v>
      </c>
      <c r="EM301" s="26" t="s">
        <v>197</v>
      </c>
      <c r="EN301" s="26" t="s">
        <v>197</v>
      </c>
      <c r="EO301" s="26" t="s">
        <v>197</v>
      </c>
      <c r="EP301" s="26" t="s">
        <v>197</v>
      </c>
      <c r="EQ301" s="26" t="s">
        <v>197</v>
      </c>
      <c r="ER301" s="26" t="s">
        <v>197</v>
      </c>
      <c r="ES301" s="30" t="e">
        <f t="shared" ref="ES301:ES310" si="119">AVERAGEIF(EE301:EK301,"&gt;0")</f>
        <v>#DIV/0!</v>
      </c>
      <c r="ET301" s="30" t="e">
        <f t="shared" si="111"/>
        <v>#DIV/0!</v>
      </c>
      <c r="EU301" s="30" t="e">
        <f t="shared" si="112"/>
        <v>#DIV/0!</v>
      </c>
      <c r="EV301" s="38" t="s">
        <v>181</v>
      </c>
      <c r="EW301" s="26" t="s">
        <v>197</v>
      </c>
      <c r="EX301" s="26" t="s">
        <v>197</v>
      </c>
      <c r="EY301" s="26" t="s">
        <v>197</v>
      </c>
      <c r="EZ301" s="26" t="s">
        <v>181</v>
      </c>
      <c r="FA301" s="26" t="s">
        <v>181</v>
      </c>
      <c r="FB301" s="34">
        <v>2</v>
      </c>
      <c r="FC301" s="26" t="s">
        <v>181</v>
      </c>
      <c r="FD301" s="26" t="s">
        <v>181</v>
      </c>
      <c r="FE301" s="26" t="s">
        <v>181</v>
      </c>
      <c r="FF301" s="26">
        <v>6</v>
      </c>
      <c r="FG301" s="26" t="s">
        <v>181</v>
      </c>
      <c r="FH301" s="26" t="s">
        <v>197</v>
      </c>
      <c r="FI301" s="26" t="s">
        <v>197</v>
      </c>
      <c r="FJ301" s="26" t="s">
        <v>181</v>
      </c>
      <c r="FK301" s="26" t="s">
        <v>181</v>
      </c>
      <c r="FL301" s="26" t="s">
        <v>181</v>
      </c>
      <c r="FM301" s="26" t="s">
        <v>181</v>
      </c>
      <c r="FN301" s="26" t="s">
        <v>181</v>
      </c>
      <c r="FO301" s="26" t="s">
        <v>181</v>
      </c>
      <c r="FP301" s="26" t="s">
        <v>181</v>
      </c>
      <c r="FQ301" s="26" t="s">
        <v>181</v>
      </c>
      <c r="FR301" s="26">
        <v>24</v>
      </c>
      <c r="FS301" s="26" t="s">
        <v>199</v>
      </c>
      <c r="FT301" s="38" t="s">
        <v>181</v>
      </c>
      <c r="FU301">
        <f t="shared" si="113"/>
        <v>0</v>
      </c>
      <c r="FV301">
        <f t="shared" si="114"/>
        <v>0</v>
      </c>
    </row>
    <row r="302" spans="1:179" ht="15.5" x14ac:dyDescent="0.35">
      <c r="A302" s="48">
        <v>3127</v>
      </c>
      <c r="B302" s="26" t="s">
        <v>200</v>
      </c>
      <c r="C302" s="26" t="s">
        <v>201</v>
      </c>
      <c r="D302" s="28">
        <v>57.369444444444447</v>
      </c>
      <c r="E302" s="28">
        <v>1</v>
      </c>
      <c r="F302" s="26">
        <v>57</v>
      </c>
      <c r="G302" s="26">
        <v>175</v>
      </c>
      <c r="H302" s="28">
        <f t="shared" si="101"/>
        <v>18.612244897959183</v>
      </c>
      <c r="I302" s="29">
        <f t="shared" si="102"/>
        <v>1.6936190211036588</v>
      </c>
      <c r="J302" s="38">
        <v>2.7</v>
      </c>
      <c r="K302" s="26">
        <v>150</v>
      </c>
      <c r="L302" s="26" t="s">
        <v>180</v>
      </c>
      <c r="M302" s="37">
        <v>0.87</v>
      </c>
      <c r="N302" s="38">
        <v>1.2</v>
      </c>
      <c r="O302" s="37">
        <v>1.17</v>
      </c>
      <c r="P302" s="26">
        <f t="shared" si="103"/>
        <v>1</v>
      </c>
      <c r="Q302">
        <f t="shared" si="103"/>
        <v>1.2</v>
      </c>
      <c r="R302">
        <f t="shared" si="103"/>
        <v>1.17</v>
      </c>
      <c r="S302" s="31">
        <f t="shared" si="117"/>
        <v>9</v>
      </c>
      <c r="T302" s="26" t="s">
        <v>184</v>
      </c>
      <c r="U302" s="26" t="s">
        <v>181</v>
      </c>
      <c r="V302" s="26" t="s">
        <v>182</v>
      </c>
      <c r="W302" s="26" t="s">
        <v>181</v>
      </c>
      <c r="X302" s="26" t="s">
        <v>181</v>
      </c>
      <c r="Y302" s="26" t="s">
        <v>183</v>
      </c>
      <c r="Z302" s="26" t="s">
        <v>181</v>
      </c>
      <c r="AA302" s="26" t="s">
        <v>181</v>
      </c>
      <c r="AB302" s="26" t="s">
        <v>181</v>
      </c>
      <c r="AC302" s="26">
        <v>0</v>
      </c>
      <c r="AD302" s="32">
        <v>43270</v>
      </c>
      <c r="AE302">
        <v>33</v>
      </c>
      <c r="AF302" s="26"/>
      <c r="AG302" s="26">
        <v>0</v>
      </c>
      <c r="AH302" s="32">
        <v>43270</v>
      </c>
      <c r="AI302" s="53">
        <v>33</v>
      </c>
      <c r="AJ302" s="26"/>
      <c r="AK302" s="26" t="s">
        <v>224</v>
      </c>
      <c r="AL302" s="26" t="s">
        <v>184</v>
      </c>
      <c r="AM302" s="26" t="s">
        <v>181</v>
      </c>
      <c r="AN302" s="26" t="s">
        <v>181</v>
      </c>
      <c r="AO302" s="26" t="s">
        <v>181</v>
      </c>
      <c r="AP302" s="26" t="s">
        <v>184</v>
      </c>
      <c r="AQ302" s="26" t="s">
        <v>181</v>
      </c>
      <c r="AR302" s="26" t="s">
        <v>181</v>
      </c>
      <c r="AS302" s="26" t="s">
        <v>181</v>
      </c>
      <c r="AT302" s="26" t="s">
        <v>181</v>
      </c>
      <c r="AU302" s="26" t="s">
        <v>181</v>
      </c>
      <c r="AV302" s="26" t="s">
        <v>181</v>
      </c>
      <c r="AW302" s="27">
        <v>17216</v>
      </c>
      <c r="AX302" s="28">
        <v>71.24722222222222</v>
      </c>
      <c r="AY302" s="28" t="s">
        <v>185</v>
      </c>
      <c r="AZ302" s="28" t="s">
        <v>186</v>
      </c>
      <c r="BA302" s="36" t="s">
        <v>200</v>
      </c>
      <c r="BB302" s="36" t="s">
        <v>187</v>
      </c>
      <c r="BC302" s="28" t="s">
        <v>201</v>
      </c>
      <c r="BD302" s="36" t="s">
        <v>188</v>
      </c>
      <c r="BE302" s="36" t="s">
        <v>189</v>
      </c>
      <c r="BF302" t="s">
        <v>190</v>
      </c>
      <c r="BG302" s="36" t="s">
        <v>181</v>
      </c>
      <c r="BH302" s="36" t="s">
        <v>190</v>
      </c>
      <c r="BI302" s="26">
        <v>70</v>
      </c>
      <c r="BJ302" s="26">
        <v>180</v>
      </c>
      <c r="BK302" s="28">
        <f t="shared" si="104"/>
        <v>21.604938271604937</v>
      </c>
      <c r="BL302" s="29">
        <f t="shared" si="105"/>
        <v>1.8862773804080821</v>
      </c>
      <c r="BM302" s="26">
        <v>152</v>
      </c>
      <c r="BN302" s="29">
        <v>1.84</v>
      </c>
      <c r="BO302" s="26">
        <v>5</v>
      </c>
      <c r="BP302" s="26" t="s">
        <v>181</v>
      </c>
      <c r="BQ302" s="26">
        <v>0</v>
      </c>
      <c r="BR302" s="26" t="s">
        <v>184</v>
      </c>
      <c r="BS302" s="26" t="s">
        <v>191</v>
      </c>
      <c r="BT302" s="26">
        <v>2</v>
      </c>
      <c r="BU302" s="26">
        <v>10</v>
      </c>
      <c r="BV302" s="26" t="s">
        <v>208</v>
      </c>
      <c r="BW302" s="26">
        <v>20</v>
      </c>
      <c r="BX302" s="26">
        <v>0</v>
      </c>
      <c r="BY302" s="26" t="s">
        <v>1325</v>
      </c>
      <c r="BZ302" s="26" t="s">
        <v>181</v>
      </c>
      <c r="CA302" s="26" t="s">
        <v>1326</v>
      </c>
      <c r="CB302">
        <v>0</v>
      </c>
      <c r="CC302" s="26">
        <v>0</v>
      </c>
      <c r="CD302">
        <f t="shared" si="106"/>
        <v>641</v>
      </c>
      <c r="CE302">
        <f>SUM((IF(D302&lt;40.1,0,(IF(D302&gt;60,3,1)))),(IF(S302&lt;15.1,0,IF(15&lt;S302&lt;25.1,6,IF(25&lt;S302&lt;35.1,11,16)))),(IF(E302=1,0,5)),(IF(CQ302&lt;601,0,1)),(IF(AX302&lt;40.1,0,(IF(AX302&gt;60,2,1)))))</f>
        <v>3</v>
      </c>
      <c r="CF302" s="26">
        <f>(IF(AX302&gt;70,3,0))+(IF(10&lt;AX302&lt;20,-2,0))+(IF(BD302="Cerebrovascular",2,0))+(IF(BN302&gt;1.5,2,0))+(IF(CQ302&lt;360,-3,0))+(IF(D302&gt;70,4,0))+(IF(H302&gt;35,2,0))+(IF(E302=2,9,0))+(IF(E302=3,14,0))+(IF(T302="yes",2,0))+(IF(J302&lt;2,2,0))+(IF(U302="yes",3,0))+(IF(V302="hospital",3,0))+(IF(V302="ICU",6,0))+(IF(S302&gt;29,4,0))+(IF(W302="yes",9,0))+(IF(X302="yes",2,0))+(IF(AA302="yes",5,0))+(IF(AB302="yes",6,0))+(IF(Z302="yes",3,0))</f>
        <v>9</v>
      </c>
      <c r="CG302" s="29">
        <f>EXP((IF(39&lt;AX302&lt;50,0.154,0))+(IF(49&lt;AX302&lt;60,0.274,0))+(IF(59&lt;AX302&lt;70,0.424,0))+(IF(AX302&gt;69,0.501,0))+(IF(BD302="anoxia",0.079,0))+(IF(BD302="Cerebrovascular",0.145,0))+(IF(BD302="other",0.184,0))+(IF(BB302="African",0.176,0))+(IF(BB302="Other",0.126,0))+(IF(AY302="DCD",0.411,0))+(IF(AZ302="other",0.422,0))+(0.066*((170-BJ302)/10)+(IF(BE302="regional",0.105,0.244))+(0.01*(CQ302/60))))</f>
        <v>2.1404155662118942</v>
      </c>
      <c r="CH302" s="26">
        <v>45</v>
      </c>
      <c r="CI302" t="s">
        <v>197</v>
      </c>
      <c r="CJ302" s="26" t="s">
        <v>197</v>
      </c>
      <c r="CK302" s="26" t="s">
        <v>197</v>
      </c>
      <c r="CL302" s="26" t="s">
        <v>197</v>
      </c>
      <c r="CM302" s="26" t="s">
        <v>197</v>
      </c>
      <c r="CN302" s="26">
        <v>29</v>
      </c>
      <c r="CO302" s="26" t="s">
        <v>196</v>
      </c>
      <c r="CP302" s="26">
        <v>25</v>
      </c>
      <c r="CQ302" s="28">
        <v>456</v>
      </c>
      <c r="CR302">
        <f t="shared" si="107"/>
        <v>29</v>
      </c>
      <c r="CS302">
        <f t="shared" si="98"/>
        <v>74</v>
      </c>
      <c r="CT302">
        <f t="shared" si="99"/>
        <v>485</v>
      </c>
      <c r="CU302" s="26">
        <v>3750</v>
      </c>
      <c r="CV302" s="26">
        <v>2500</v>
      </c>
      <c r="CW302" s="26">
        <v>21500</v>
      </c>
      <c r="CX302" s="26">
        <v>600</v>
      </c>
      <c r="CY302" s="26">
        <v>316</v>
      </c>
      <c r="CZ302" s="26">
        <v>3.5</v>
      </c>
      <c r="DA302" s="26">
        <v>28</v>
      </c>
      <c r="DB302" s="26">
        <v>65</v>
      </c>
      <c r="DC302" s="26">
        <v>64</v>
      </c>
      <c r="DD302" s="28">
        <f t="shared" si="108"/>
        <v>1.538461538461533</v>
      </c>
      <c r="DE302" s="26"/>
      <c r="DF302" t="str">
        <f t="shared" si="109"/>
        <v>no</v>
      </c>
      <c r="DG302" s="26" t="s">
        <v>1121</v>
      </c>
      <c r="DH302" s="26" t="s">
        <v>197</v>
      </c>
      <c r="DI302" s="26" t="s">
        <v>197</v>
      </c>
      <c r="DJ302" s="26" t="s">
        <v>197</v>
      </c>
      <c r="DK302" s="26" t="s">
        <v>197</v>
      </c>
      <c r="DL302" s="26" t="s">
        <v>197</v>
      </c>
      <c r="DM302" s="26" t="s">
        <v>197</v>
      </c>
      <c r="DN302" s="26" t="s">
        <v>197</v>
      </c>
      <c r="DO302" s="26">
        <v>1680</v>
      </c>
      <c r="DP302" s="29">
        <f>((DO302/1000)*100)/F302</f>
        <v>2.9473684210526314</v>
      </c>
      <c r="DQ302" s="26">
        <v>2821</v>
      </c>
      <c r="DR302" s="26">
        <v>997</v>
      </c>
      <c r="DS302" s="26">
        <v>22.5</v>
      </c>
      <c r="DT302" s="26">
        <v>1.53</v>
      </c>
      <c r="DU302" s="26">
        <v>0.86</v>
      </c>
      <c r="DV302" s="26">
        <v>0.86</v>
      </c>
      <c r="DW302" t="str">
        <f t="shared" si="110"/>
        <v>yes</v>
      </c>
      <c r="DX302" t="str">
        <f t="shared" si="118"/>
        <v>mild</v>
      </c>
      <c r="DY302" t="str">
        <f>IF(OR(DV302&gt;M302*2.9, DV302 &gt; 3.9, FD302="yes"), "3", IF(DV302&gt;M302*1.9, "2", IF(OR(DV302&gt;M302*1.4, DV302&gt;(M302+0.2)), "1", "no")))</f>
        <v>no</v>
      </c>
      <c r="DZ302" s="26" t="s">
        <v>181</v>
      </c>
      <c r="EA302" s="26" t="s">
        <v>197</v>
      </c>
      <c r="EB302" s="26" t="s">
        <v>184</v>
      </c>
      <c r="EC302" s="26">
        <v>1000</v>
      </c>
      <c r="ED302" s="26" t="s">
        <v>198</v>
      </c>
      <c r="EE302" s="26" t="s">
        <v>197</v>
      </c>
      <c r="EF302" s="26" t="s">
        <v>197</v>
      </c>
      <c r="EG302" s="26" t="s">
        <v>197</v>
      </c>
      <c r="EH302" s="26" t="s">
        <v>197</v>
      </c>
      <c r="EI302" s="26" t="s">
        <v>197</v>
      </c>
      <c r="EJ302" s="26" t="s">
        <v>197</v>
      </c>
      <c r="EK302" s="26" t="s">
        <v>197</v>
      </c>
      <c r="EL302" s="26" t="s">
        <v>197</v>
      </c>
      <c r="EM302" s="26" t="s">
        <v>197</v>
      </c>
      <c r="EN302" s="26" t="s">
        <v>197</v>
      </c>
      <c r="EO302" s="26" t="s">
        <v>197</v>
      </c>
      <c r="EP302" s="26" t="s">
        <v>197</v>
      </c>
      <c r="EQ302" s="26" t="s">
        <v>197</v>
      </c>
      <c r="ER302" s="26" t="s">
        <v>197</v>
      </c>
      <c r="ES302" s="30" t="e">
        <f t="shared" si="119"/>
        <v>#DIV/0!</v>
      </c>
      <c r="ET302" s="30" t="e">
        <f t="shared" si="111"/>
        <v>#DIV/0!</v>
      </c>
      <c r="EU302" s="30" t="e">
        <f t="shared" si="112"/>
        <v>#DIV/0!</v>
      </c>
      <c r="EV302" s="30" t="s">
        <v>184</v>
      </c>
      <c r="EW302">
        <v>1</v>
      </c>
      <c r="EX302" t="s">
        <v>184</v>
      </c>
      <c r="EY302" t="s">
        <v>181</v>
      </c>
      <c r="EZ302" t="s">
        <v>181</v>
      </c>
      <c r="FA302" t="s">
        <v>181</v>
      </c>
      <c r="FB302" s="34">
        <v>2</v>
      </c>
      <c r="FC302" t="s">
        <v>184</v>
      </c>
      <c r="FD302" t="s">
        <v>181</v>
      </c>
      <c r="FE302" t="s">
        <v>181</v>
      </c>
      <c r="FF302">
        <v>2</v>
      </c>
      <c r="FG302" t="s">
        <v>181</v>
      </c>
      <c r="FH302" t="s">
        <v>197</v>
      </c>
      <c r="FI302" t="s">
        <v>197</v>
      </c>
      <c r="FJ302" t="s">
        <v>181</v>
      </c>
      <c r="FK302" t="s">
        <v>181</v>
      </c>
      <c r="FL302" t="s">
        <v>181</v>
      </c>
      <c r="FM302" t="s">
        <v>181</v>
      </c>
      <c r="FN302" t="s">
        <v>181</v>
      </c>
      <c r="FO302" t="s">
        <v>181</v>
      </c>
      <c r="FP302" t="s">
        <v>181</v>
      </c>
      <c r="FQ302" t="s">
        <v>181</v>
      </c>
      <c r="FR302">
        <v>19</v>
      </c>
      <c r="FS302" t="s">
        <v>199</v>
      </c>
      <c r="FT302" s="30" t="s">
        <v>181</v>
      </c>
      <c r="FU302">
        <f t="shared" si="113"/>
        <v>0</v>
      </c>
      <c r="FV302">
        <f t="shared" si="114"/>
        <v>0</v>
      </c>
    </row>
    <row r="303" spans="1:179" ht="15.5" x14ac:dyDescent="0.35">
      <c r="A303" s="48">
        <v>3128</v>
      </c>
      <c r="B303" s="26" t="s">
        <v>200</v>
      </c>
      <c r="C303" s="26" t="s">
        <v>252</v>
      </c>
      <c r="D303" s="28">
        <v>59.047222222222224</v>
      </c>
      <c r="E303" s="28">
        <v>1</v>
      </c>
      <c r="F303" s="26">
        <v>69</v>
      </c>
      <c r="G303" s="26">
        <v>174</v>
      </c>
      <c r="H303" s="28">
        <f t="shared" si="101"/>
        <v>22.790328973444311</v>
      </c>
      <c r="I303" s="29">
        <f t="shared" si="102"/>
        <v>1.829259807769912</v>
      </c>
      <c r="J303" s="38">
        <v>3</v>
      </c>
      <c r="K303" s="26">
        <v>141</v>
      </c>
      <c r="L303" s="26" t="s">
        <v>180</v>
      </c>
      <c r="M303" s="37">
        <v>1.2</v>
      </c>
      <c r="N303" s="38">
        <v>1.1000000000000001</v>
      </c>
      <c r="O303" s="37">
        <v>1.21</v>
      </c>
      <c r="P303">
        <f t="shared" si="103"/>
        <v>1.2</v>
      </c>
      <c r="Q303">
        <f t="shared" si="103"/>
        <v>1.1000000000000001</v>
      </c>
      <c r="R303">
        <f t="shared" si="103"/>
        <v>1.21</v>
      </c>
      <c r="S303" s="31">
        <f t="shared" si="117"/>
        <v>11</v>
      </c>
      <c r="T303" s="35" t="s">
        <v>184</v>
      </c>
      <c r="U303" s="26" t="s">
        <v>181</v>
      </c>
      <c r="V303" s="26" t="s">
        <v>182</v>
      </c>
      <c r="W303" s="26" t="s">
        <v>181</v>
      </c>
      <c r="X303" s="26" t="s">
        <v>184</v>
      </c>
      <c r="Y303" s="26" t="s">
        <v>183</v>
      </c>
      <c r="Z303" s="26" t="s">
        <v>184</v>
      </c>
      <c r="AA303" s="26" t="s">
        <v>181</v>
      </c>
      <c r="AB303" s="26" t="s">
        <v>181</v>
      </c>
      <c r="AC303" s="26">
        <v>0</v>
      </c>
      <c r="AD303" s="32">
        <v>43266</v>
      </c>
      <c r="AE303">
        <v>28</v>
      </c>
      <c r="AF303" s="26"/>
      <c r="AG303" s="26">
        <v>0</v>
      </c>
      <c r="AH303" s="32">
        <v>43266</v>
      </c>
      <c r="AI303" s="53">
        <v>28</v>
      </c>
      <c r="AJ303" s="26"/>
      <c r="AK303" s="26" t="s">
        <v>294</v>
      </c>
      <c r="AL303" s="26" t="s">
        <v>184</v>
      </c>
      <c r="AM303" s="26" t="s">
        <v>181</v>
      </c>
      <c r="AN303" s="26" t="s">
        <v>181</v>
      </c>
      <c r="AO303" s="26" t="s">
        <v>181</v>
      </c>
      <c r="AP303" s="26" t="s">
        <v>181</v>
      </c>
      <c r="AQ303" s="26" t="s">
        <v>181</v>
      </c>
      <c r="AR303" s="26" t="s">
        <v>181</v>
      </c>
      <c r="AS303" s="26" t="s">
        <v>181</v>
      </c>
      <c r="AT303" s="26" t="s">
        <v>181</v>
      </c>
      <c r="AU303" s="26" t="s">
        <v>181</v>
      </c>
      <c r="AV303" s="26" t="s">
        <v>181</v>
      </c>
      <c r="AW303" s="27">
        <v>22797</v>
      </c>
      <c r="AX303" s="28">
        <v>55.966666666666669</v>
      </c>
      <c r="AY303" s="28" t="s">
        <v>185</v>
      </c>
      <c r="AZ303" s="28" t="s">
        <v>186</v>
      </c>
      <c r="BA303" s="36" t="s">
        <v>200</v>
      </c>
      <c r="BB303" s="36" t="s">
        <v>187</v>
      </c>
      <c r="BC303" s="28" t="s">
        <v>252</v>
      </c>
      <c r="BD303" s="36" t="s">
        <v>188</v>
      </c>
      <c r="BE303" s="36" t="s">
        <v>189</v>
      </c>
      <c r="BF303" t="s">
        <v>190</v>
      </c>
      <c r="BG303" s="36" t="s">
        <v>181</v>
      </c>
      <c r="BH303" s="36" t="s">
        <v>180</v>
      </c>
      <c r="BI303" s="26">
        <v>75</v>
      </c>
      <c r="BJ303" s="26">
        <v>170</v>
      </c>
      <c r="BK303" s="28">
        <f t="shared" si="104"/>
        <v>25.951557093425606</v>
      </c>
      <c r="BL303" s="29">
        <f t="shared" si="105"/>
        <v>1.8635576337190232</v>
      </c>
      <c r="BM303" s="26">
        <v>176</v>
      </c>
      <c r="BN303" s="29">
        <v>1.22</v>
      </c>
      <c r="BO303" s="26">
        <v>13</v>
      </c>
      <c r="BP303" s="26" t="s">
        <v>181</v>
      </c>
      <c r="BQ303" s="26">
        <v>0</v>
      </c>
      <c r="BR303" s="26" t="s">
        <v>184</v>
      </c>
      <c r="BS303" s="26" t="s">
        <v>770</v>
      </c>
      <c r="BT303" s="26">
        <v>1</v>
      </c>
      <c r="BU303" s="26">
        <v>3</v>
      </c>
      <c r="BV303" s="26" t="s">
        <v>192</v>
      </c>
      <c r="BW303" s="26">
        <v>3</v>
      </c>
      <c r="BX303" s="26">
        <v>0</v>
      </c>
      <c r="BY303" s="26" t="s">
        <v>1327</v>
      </c>
      <c r="BZ303" s="26" t="s">
        <v>1328</v>
      </c>
      <c r="CA303" s="26" t="s">
        <v>1312</v>
      </c>
      <c r="CB303">
        <v>0</v>
      </c>
      <c r="CC303" s="26">
        <v>0</v>
      </c>
      <c r="CD303">
        <f t="shared" si="106"/>
        <v>616</v>
      </c>
      <c r="CE303">
        <f>SUM((IF(D303&lt;40.1,0,(IF(D303&gt;60,3,1)))),(IF(S303&lt;15.1,0,IF(15&lt;S303&lt;25.1,6,IF(25&lt;S303&lt;35.1,11,16)))),(IF(E303=1,0,5)),(IF(CQ303&lt;601,0,1)),(IF(AX303&lt;40.1,0,(IF(AX303&gt;60,2,1)))))</f>
        <v>2</v>
      </c>
      <c r="CF303" s="26">
        <f>(IF(AX303&gt;70,3,0))+(IF(10&lt;AX303&lt;20,-2,0))+(IF(BD303="Cerebrovascular",2,0))+(IF(BN303&gt;1.5,2,0))+(IF(CQ303&lt;360,-3,0))+(IF(D303&gt;70,4,0))+(IF(H303&gt;35,2,0))+(IF(E303=2,9,0))+(IF(E303=3,14,0))+(IF(T303="yes",2,0))+(IF(J303&lt;2,2,0))+(IF(U303="yes",3,0))+(IF(V303="hospital",3,0))+(IF(V303="ICU",6,0))+(IF(S303&gt;29,4,0))+(IF(W303="yes",9,0))+(IF(X303="yes",2,0))+(IF(AA303="yes",5,0))+(IF(AB303="yes",6,0))+(IF(Z303="yes",3,0))</f>
        <v>9</v>
      </c>
      <c r="CG303" s="29">
        <f>EXP((IF(39&lt;AX303&lt;50,0.154,0))+(IF(49&lt;AX303&lt;60,0.274,0))+(IF(59&lt;AX303&lt;70,0.424,0))+(IF(AX303&gt;69,0.501,0))+(IF(BD303="anoxia",0.079,0))+(IF(BD303="Cerebrovascular",0.145,0))+(IF(BD303="other",0.184,0))+(IF(BB303="African",0.176,0))+(IF(BB303="Other",0.126,0))+(IF(AY303="DCD",0.411,0))+(IF(AZ303="other",0.422,0))+(0.066*((170-BJ303)/10)+(IF(BE303="regional",0.105,0.244))+(0.01*(CQ303/60))))</f>
        <v>1.3935205757277009</v>
      </c>
      <c r="CH303" s="26">
        <v>44</v>
      </c>
      <c r="CI303">
        <v>15</v>
      </c>
      <c r="CJ303" s="26" t="s">
        <v>197</v>
      </c>
      <c r="CK303" s="26" t="s">
        <v>197</v>
      </c>
      <c r="CL303" s="26" t="s">
        <v>197</v>
      </c>
      <c r="CM303" s="26" t="s">
        <v>197</v>
      </c>
      <c r="CN303" s="26">
        <v>19</v>
      </c>
      <c r="CO303" s="26" t="s">
        <v>196</v>
      </c>
      <c r="CP303" s="26">
        <v>26</v>
      </c>
      <c r="CQ303" s="28">
        <v>491</v>
      </c>
      <c r="CR303">
        <f t="shared" si="107"/>
        <v>19</v>
      </c>
      <c r="CS303">
        <f t="shared" si="98"/>
        <v>63</v>
      </c>
      <c r="CT303">
        <f t="shared" si="99"/>
        <v>510</v>
      </c>
      <c r="CU303" s="26">
        <v>1250</v>
      </c>
      <c r="CV303" s="26">
        <v>1000</v>
      </c>
      <c r="CW303" s="26">
        <v>14000</v>
      </c>
      <c r="CX303" s="26">
        <v>1200</v>
      </c>
      <c r="CY303" s="26">
        <v>305</v>
      </c>
      <c r="CZ303" s="26">
        <v>1.1000000000000001</v>
      </c>
      <c r="DA303" s="26">
        <v>14</v>
      </c>
      <c r="DB303" s="26">
        <v>55</v>
      </c>
      <c r="DC303" s="26">
        <v>56</v>
      </c>
      <c r="DD303" s="28">
        <f t="shared" si="108"/>
        <v>-1.818181818181813</v>
      </c>
      <c r="DE303" s="26"/>
      <c r="DF303" t="str">
        <f t="shared" si="109"/>
        <v>no</v>
      </c>
      <c r="DG303" s="26" t="s">
        <v>181</v>
      </c>
      <c r="DH303" s="26" t="s">
        <v>197</v>
      </c>
      <c r="DI303" s="26" t="s">
        <v>197</v>
      </c>
      <c r="DJ303" s="26" t="s">
        <v>197</v>
      </c>
      <c r="DK303" s="26" t="s">
        <v>197</v>
      </c>
      <c r="DL303" s="26" t="s">
        <v>197</v>
      </c>
      <c r="DM303" s="26" t="s">
        <v>197</v>
      </c>
      <c r="DN303" s="26" t="s">
        <v>197</v>
      </c>
      <c r="DO303" s="26">
        <v>1960</v>
      </c>
      <c r="DP303" s="29">
        <f>((DO303/1000)*100)/F303</f>
        <v>2.8405797101449277</v>
      </c>
      <c r="DQ303" s="26">
        <v>3104</v>
      </c>
      <c r="DR303" s="26">
        <v>1506</v>
      </c>
      <c r="DS303" s="26">
        <v>1.5</v>
      </c>
      <c r="DT303" s="26">
        <v>1.04</v>
      </c>
      <c r="DU303" s="26">
        <v>1.58</v>
      </c>
      <c r="DV303" s="26">
        <v>2.02</v>
      </c>
      <c r="DW303" t="str">
        <f t="shared" si="110"/>
        <v>yes</v>
      </c>
      <c r="DX303" t="str">
        <f t="shared" si="118"/>
        <v>moderate</v>
      </c>
      <c r="DY303" t="str">
        <f>IF(OR(DV303&gt;M303*2.9, DV303 &gt; 3.9, FD303="yes"), "3", IF(DV303&gt;M303*1.9, "2", IF(OR(DV303&gt;M303*1.4, DV303&gt;(M303+0.2)), "1", "no")))</f>
        <v>1</v>
      </c>
      <c r="DZ303" s="26" t="s">
        <v>184</v>
      </c>
      <c r="EA303" s="26" t="s">
        <v>263</v>
      </c>
      <c r="EB303" s="26" t="s">
        <v>184</v>
      </c>
      <c r="EC303" s="26">
        <v>500</v>
      </c>
      <c r="ED303" s="26" t="s">
        <v>198</v>
      </c>
      <c r="EE303" s="26" t="s">
        <v>197</v>
      </c>
      <c r="EF303" s="26" t="s">
        <v>197</v>
      </c>
      <c r="EG303" s="26" t="s">
        <v>197</v>
      </c>
      <c r="EH303" s="26" t="s">
        <v>197</v>
      </c>
      <c r="EI303" s="26" t="s">
        <v>197</v>
      </c>
      <c r="EJ303" s="26" t="s">
        <v>197</v>
      </c>
      <c r="EK303" s="26" t="s">
        <v>197</v>
      </c>
      <c r="EL303" s="26" t="s">
        <v>197</v>
      </c>
      <c r="EM303" s="26" t="s">
        <v>197</v>
      </c>
      <c r="EN303" s="26" t="s">
        <v>197</v>
      </c>
      <c r="EO303" s="26" t="s">
        <v>197</v>
      </c>
      <c r="EP303" s="26" t="s">
        <v>197</v>
      </c>
      <c r="EQ303" s="26" t="s">
        <v>197</v>
      </c>
      <c r="ER303" s="26" t="s">
        <v>197</v>
      </c>
      <c r="ES303" s="30" t="e">
        <f t="shared" si="119"/>
        <v>#DIV/0!</v>
      </c>
      <c r="ET303" s="30" t="e">
        <f t="shared" si="111"/>
        <v>#DIV/0!</v>
      </c>
      <c r="EU303" s="30" t="e">
        <f t="shared" si="112"/>
        <v>#DIV/0!</v>
      </c>
      <c r="EV303" s="30" t="s">
        <v>181</v>
      </c>
      <c r="EW303" t="s">
        <v>197</v>
      </c>
      <c r="EX303" t="s">
        <v>197</v>
      </c>
      <c r="EY303" s="30" t="s">
        <v>197</v>
      </c>
      <c r="EZ303" s="30" t="s">
        <v>181</v>
      </c>
      <c r="FA303" s="30" t="s">
        <v>181</v>
      </c>
      <c r="FB303" s="34">
        <v>2</v>
      </c>
      <c r="FC303" s="30" t="s">
        <v>181</v>
      </c>
      <c r="FD303" s="30" t="s">
        <v>181</v>
      </c>
      <c r="FE303" s="30" t="s">
        <v>181</v>
      </c>
      <c r="FF303">
        <v>8</v>
      </c>
      <c r="FG303" s="30" t="s">
        <v>184</v>
      </c>
      <c r="FH303">
        <v>12</v>
      </c>
      <c r="FI303">
        <v>3</v>
      </c>
      <c r="FJ303" t="s">
        <v>181</v>
      </c>
      <c r="FK303" t="s">
        <v>181</v>
      </c>
      <c r="FL303" t="s">
        <v>181</v>
      </c>
      <c r="FM303" t="s">
        <v>1329</v>
      </c>
      <c r="FN303" t="s">
        <v>181</v>
      </c>
      <c r="FO303" t="s">
        <v>181</v>
      </c>
      <c r="FP303" t="s">
        <v>181</v>
      </c>
      <c r="FQ303" t="s">
        <v>181</v>
      </c>
      <c r="FR303">
        <v>15</v>
      </c>
      <c r="FS303" t="s">
        <v>1330</v>
      </c>
      <c r="FT303" s="30" t="s">
        <v>181</v>
      </c>
      <c r="FU303">
        <f t="shared" si="113"/>
        <v>0</v>
      </c>
      <c r="FV303">
        <f t="shared" si="114"/>
        <v>0</v>
      </c>
    </row>
    <row r="304" spans="1:179" ht="15.5" x14ac:dyDescent="0.35">
      <c r="A304" s="48">
        <v>3129</v>
      </c>
      <c r="B304" s="26" t="s">
        <v>200</v>
      </c>
      <c r="C304" s="26" t="s">
        <v>179</v>
      </c>
      <c r="D304" s="28">
        <v>50.744444444444447</v>
      </c>
      <c r="E304" s="28">
        <v>1</v>
      </c>
      <c r="F304" s="26">
        <v>75</v>
      </c>
      <c r="G304" s="26">
        <v>175</v>
      </c>
      <c r="H304" s="28">
        <f t="shared" si="101"/>
        <v>24.489795918367346</v>
      </c>
      <c r="I304" s="29">
        <f t="shared" si="102"/>
        <v>1.9031365319240381</v>
      </c>
      <c r="J304" s="38">
        <v>3.1</v>
      </c>
      <c r="K304" s="26">
        <v>140</v>
      </c>
      <c r="L304" s="26" t="s">
        <v>180</v>
      </c>
      <c r="M304" s="37">
        <v>0.52</v>
      </c>
      <c r="N304" s="38">
        <v>3.3</v>
      </c>
      <c r="O304" s="37">
        <v>1.39</v>
      </c>
      <c r="P304">
        <f t="shared" si="103"/>
        <v>1</v>
      </c>
      <c r="Q304">
        <f t="shared" si="103"/>
        <v>3.3</v>
      </c>
      <c r="R304">
        <f t="shared" si="103"/>
        <v>1.39</v>
      </c>
      <c r="S304" s="31">
        <f t="shared" si="117"/>
        <v>15</v>
      </c>
      <c r="T304" s="26" t="s">
        <v>181</v>
      </c>
      <c r="U304" s="26" t="s">
        <v>181</v>
      </c>
      <c r="V304" s="26" t="s">
        <v>182</v>
      </c>
      <c r="W304" s="26" t="s">
        <v>181</v>
      </c>
      <c r="X304" s="26" t="s">
        <v>181</v>
      </c>
      <c r="Y304" s="26" t="s">
        <v>183</v>
      </c>
      <c r="Z304" s="26" t="s">
        <v>184</v>
      </c>
      <c r="AA304" s="26" t="s">
        <v>181</v>
      </c>
      <c r="AB304" s="26" t="s">
        <v>181</v>
      </c>
      <c r="AC304" s="26">
        <v>0</v>
      </c>
      <c r="AD304" s="32">
        <v>43257</v>
      </c>
      <c r="AE304">
        <v>19</v>
      </c>
      <c r="AF304" s="26"/>
      <c r="AG304" s="26">
        <v>0</v>
      </c>
      <c r="AH304" s="32">
        <v>43257</v>
      </c>
      <c r="AI304" s="53">
        <v>19</v>
      </c>
      <c r="AJ304" s="26"/>
      <c r="AK304" s="26" t="s">
        <v>43</v>
      </c>
      <c r="AL304" s="26" t="s">
        <v>181</v>
      </c>
      <c r="AM304" s="26" t="s">
        <v>181</v>
      </c>
      <c r="AN304" s="26" t="s">
        <v>181</v>
      </c>
      <c r="AO304" s="26" t="s">
        <v>181</v>
      </c>
      <c r="AP304" s="26" t="s">
        <v>181</v>
      </c>
      <c r="AQ304" s="26" t="s">
        <v>181</v>
      </c>
      <c r="AR304" s="26" t="s">
        <v>184</v>
      </c>
      <c r="AS304" s="26" t="s">
        <v>181</v>
      </c>
      <c r="AT304" s="26" t="s">
        <v>181</v>
      </c>
      <c r="AU304" s="26" t="s">
        <v>181</v>
      </c>
      <c r="AV304" s="26" t="s">
        <v>181</v>
      </c>
      <c r="AW304" s="27">
        <v>22649</v>
      </c>
      <c r="AX304" s="28">
        <v>56.375</v>
      </c>
      <c r="AY304" s="28" t="s">
        <v>185</v>
      </c>
      <c r="AZ304" s="28" t="s">
        <v>186</v>
      </c>
      <c r="BA304" s="36" t="s">
        <v>178</v>
      </c>
      <c r="BB304" s="36" t="s">
        <v>187</v>
      </c>
      <c r="BC304" s="28" t="s">
        <v>179</v>
      </c>
      <c r="BD304" s="36" t="s">
        <v>188</v>
      </c>
      <c r="BE304" s="36" t="s">
        <v>189</v>
      </c>
      <c r="BF304" s="28" t="s">
        <v>180</v>
      </c>
      <c r="BG304" s="36" t="s">
        <v>181</v>
      </c>
      <c r="BH304" s="36" t="s">
        <v>180</v>
      </c>
      <c r="BI304" s="26">
        <v>68</v>
      </c>
      <c r="BJ304" s="26">
        <v>160</v>
      </c>
      <c r="BK304" s="28">
        <f t="shared" si="104"/>
        <v>26.5625</v>
      </c>
      <c r="BL304" s="29">
        <f t="shared" si="105"/>
        <v>1.7106832340007569</v>
      </c>
      <c r="BM304" s="26">
        <v>146</v>
      </c>
      <c r="BN304" s="29">
        <v>0.66</v>
      </c>
      <c r="BO304" s="26">
        <v>2</v>
      </c>
      <c r="BP304" s="26" t="s">
        <v>181</v>
      </c>
      <c r="BQ304" s="26">
        <v>0</v>
      </c>
      <c r="BR304" s="26" t="s">
        <v>184</v>
      </c>
      <c r="BS304" s="26" t="s">
        <v>729</v>
      </c>
      <c r="BT304" s="26">
        <v>7</v>
      </c>
      <c r="BU304" s="26">
        <v>10</v>
      </c>
      <c r="BV304" s="26" t="s">
        <v>192</v>
      </c>
      <c r="BW304" s="26">
        <v>2</v>
      </c>
      <c r="BX304" s="26">
        <v>0</v>
      </c>
      <c r="BY304" s="26" t="s">
        <v>1331</v>
      </c>
      <c r="BZ304" s="26" t="s">
        <v>1138</v>
      </c>
      <c r="CA304" s="26" t="s">
        <v>1312</v>
      </c>
      <c r="CB304">
        <v>0</v>
      </c>
      <c r="CC304" s="26">
        <v>0</v>
      </c>
      <c r="CD304">
        <f t="shared" si="106"/>
        <v>846</v>
      </c>
      <c r="CE304">
        <f>SUM((IF(D304&lt;40.1,0,(IF(D304&gt;60,3,1)))),(IF(S304&lt;15.1,0,IF(15&lt;S304&lt;25.1,6,IF(25&lt;S304&lt;35.1,11,16)))),(IF(E304=1,0,5)),(IF(CQ304&lt;601,0,1)),(IF(AX304&lt;40.1,0,(IF(AX304&gt;60,2,1)))))</f>
        <v>2</v>
      </c>
      <c r="CF304" s="26">
        <f>(IF(AX304&gt;70,3,0))+(IF(10&lt;AX304&lt;20,-2,0))+(IF(BD304="Cerebrovascular",2,0))+(IF(BN304&gt;1.5,2,0))+(IF(CQ304&lt;360,-3,0))+(IF(D304&gt;70,4,0))+(IF(H304&gt;35,2,0))+(IF(E304=2,9,0))+(IF(E304=3,14,0))+(IF(T304="yes",2,0))+(IF(J304&lt;2,2,0))+(IF(U304="yes",3,0))+(IF(V304="hospital",3,0))+(IF(V304="ICU",6,0))+(IF(S304&gt;29,4,0))+(IF(W304="yes",9,0))+(IF(X304="yes",2,0))+(IF(AA304="yes",5,0))+(IF(AB304="yes",6,0))+(IF(Z304="yes",3,0))</f>
        <v>2</v>
      </c>
      <c r="CG304" s="29">
        <f>EXP((IF(39&lt;AX304&lt;50,0.154,0))+(IF(49&lt;AX304&lt;60,0.274,0))+(IF(59&lt;AX304&lt;70,0.424,0))+(IF(AX304&gt;69,0.501,0))+(IF(BD304="anoxia",0.079,0))+(IF(BD304="Cerebrovascular",0.145,0))+(IF(BD304="other",0.184,0))+(IF(BB304="African",0.176,0))+(IF(BB304="Other",0.126,0))+(IF(AY304="DCD",0.411,0))+(IF(AZ304="other",0.422,0))+(0.066*((170-BJ304)/10)+(IF(BE304="regional",0.105,0.244))+(0.01*(CQ304/60))))</f>
        <v>1.4520843398327752</v>
      </c>
      <c r="CH304" s="26">
        <v>58</v>
      </c>
      <c r="CI304">
        <v>10</v>
      </c>
      <c r="CJ304" s="26" t="s">
        <v>197</v>
      </c>
      <c r="CK304" s="26" t="s">
        <v>197</v>
      </c>
      <c r="CL304" s="26" t="s">
        <v>197</v>
      </c>
      <c r="CM304" s="26" t="s">
        <v>197</v>
      </c>
      <c r="CN304" s="26">
        <v>22</v>
      </c>
      <c r="CO304" s="26" t="s">
        <v>196</v>
      </c>
      <c r="CP304" s="26">
        <v>22</v>
      </c>
      <c r="CQ304" s="28">
        <v>342</v>
      </c>
      <c r="CR304">
        <f t="shared" si="107"/>
        <v>22</v>
      </c>
      <c r="CS304">
        <f t="shared" si="98"/>
        <v>80</v>
      </c>
      <c r="CT304">
        <f t="shared" si="99"/>
        <v>364</v>
      </c>
      <c r="CU304" s="26">
        <v>2250</v>
      </c>
      <c r="CV304" s="26">
        <v>3000</v>
      </c>
      <c r="CW304" s="26">
        <v>7000</v>
      </c>
      <c r="CX304" s="26">
        <v>200</v>
      </c>
      <c r="CY304" s="26">
        <v>325</v>
      </c>
      <c r="CZ304" s="26">
        <v>1.8</v>
      </c>
      <c r="DA304" s="26">
        <v>23</v>
      </c>
      <c r="DB304" s="26">
        <v>80</v>
      </c>
      <c r="DC304" s="26">
        <v>67</v>
      </c>
      <c r="DD304" s="28">
        <f t="shared" si="108"/>
        <v>16.25</v>
      </c>
      <c r="DE304" s="26"/>
      <c r="DF304" t="str">
        <f t="shared" si="109"/>
        <v>no</v>
      </c>
      <c r="DG304" s="26" t="s">
        <v>181</v>
      </c>
      <c r="DH304" s="26" t="s">
        <v>197</v>
      </c>
      <c r="DI304" s="26" t="s">
        <v>197</v>
      </c>
      <c r="DJ304" s="26" t="s">
        <v>197</v>
      </c>
      <c r="DK304" s="26" t="s">
        <v>197</v>
      </c>
      <c r="DL304" s="26" t="s">
        <v>197</v>
      </c>
      <c r="DM304" s="26" t="s">
        <v>197</v>
      </c>
      <c r="DN304" s="26" t="s">
        <v>197</v>
      </c>
      <c r="DO304" s="26">
        <v>1350</v>
      </c>
      <c r="DP304" s="29">
        <f>((DO304/1000)*100)/F304</f>
        <v>1.8</v>
      </c>
      <c r="DQ304" s="26">
        <v>350</v>
      </c>
      <c r="DR304" s="26">
        <v>224</v>
      </c>
      <c r="DS304" s="26">
        <v>10.199999999999999</v>
      </c>
      <c r="DT304" s="26">
        <v>1.24</v>
      </c>
      <c r="DU304" s="26">
        <v>0.85</v>
      </c>
      <c r="DV304" s="26">
        <v>0.85</v>
      </c>
      <c r="DW304" t="str">
        <f t="shared" si="110"/>
        <v>yes</v>
      </c>
      <c r="DX304" s="26" t="s">
        <v>192</v>
      </c>
      <c r="DY304" t="str">
        <f>IF(OR(DV304&gt;M304*2.9, DV304 &gt; 3.9, FD304="yes"), "3", IF(DV304&gt;M304*1.9, "2", IF(OR(DV304&gt;M304*1.4, DV304&gt;(M304+0.2)), "1", "no")))</f>
        <v>1</v>
      </c>
      <c r="DZ304" s="26" t="s">
        <v>184</v>
      </c>
      <c r="EA304" s="26" t="s">
        <v>263</v>
      </c>
      <c r="EB304" s="26" t="s">
        <v>184</v>
      </c>
      <c r="EC304" s="26">
        <v>1000</v>
      </c>
      <c r="ED304" s="26" t="s">
        <v>198</v>
      </c>
      <c r="EE304" s="26" t="s">
        <v>197</v>
      </c>
      <c r="EF304" s="26" t="s">
        <v>197</v>
      </c>
      <c r="EG304" s="26" t="s">
        <v>197</v>
      </c>
      <c r="EH304" s="26" t="s">
        <v>197</v>
      </c>
      <c r="EI304" s="26" t="s">
        <v>197</v>
      </c>
      <c r="EJ304" s="26" t="s">
        <v>197</v>
      </c>
      <c r="EK304" s="26" t="s">
        <v>197</v>
      </c>
      <c r="EL304" s="26" t="s">
        <v>197</v>
      </c>
      <c r="EM304" s="26" t="s">
        <v>197</v>
      </c>
      <c r="EN304" s="26" t="s">
        <v>197</v>
      </c>
      <c r="EO304" s="26" t="s">
        <v>197</v>
      </c>
      <c r="EP304" s="26" t="s">
        <v>197</v>
      </c>
      <c r="EQ304" s="26" t="s">
        <v>197</v>
      </c>
      <c r="ER304" s="26" t="s">
        <v>197</v>
      </c>
      <c r="ES304" s="30" t="e">
        <f t="shared" si="119"/>
        <v>#DIV/0!</v>
      </c>
      <c r="ET304" s="30" t="e">
        <f t="shared" si="111"/>
        <v>#DIV/0!</v>
      </c>
      <c r="EU304" s="30" t="e">
        <f t="shared" si="112"/>
        <v>#DIV/0!</v>
      </c>
      <c r="EV304" s="30" t="s">
        <v>184</v>
      </c>
      <c r="EW304">
        <v>1</v>
      </c>
      <c r="EX304" t="s">
        <v>184</v>
      </c>
      <c r="EY304" t="s">
        <v>181</v>
      </c>
      <c r="EZ304" t="s">
        <v>181</v>
      </c>
      <c r="FA304" t="s">
        <v>181</v>
      </c>
      <c r="FB304" s="34">
        <v>2</v>
      </c>
      <c r="FC304" t="s">
        <v>181</v>
      </c>
      <c r="FD304" t="s">
        <v>181</v>
      </c>
      <c r="FE304" t="s">
        <v>1332</v>
      </c>
      <c r="FF304">
        <v>7</v>
      </c>
      <c r="FG304" t="s">
        <v>181</v>
      </c>
      <c r="FH304" t="s">
        <v>197</v>
      </c>
      <c r="FI304" t="s">
        <v>197</v>
      </c>
      <c r="FJ304" t="s">
        <v>181</v>
      </c>
      <c r="FK304" t="s">
        <v>181</v>
      </c>
      <c r="FL304" t="s">
        <v>181</v>
      </c>
      <c r="FM304" t="s">
        <v>181</v>
      </c>
      <c r="FN304" t="s">
        <v>181</v>
      </c>
      <c r="FO304" t="s">
        <v>181</v>
      </c>
      <c r="FP304" t="s">
        <v>181</v>
      </c>
      <c r="FQ304" t="s">
        <v>181</v>
      </c>
      <c r="FR304">
        <v>16</v>
      </c>
      <c r="FS304" t="s">
        <v>219</v>
      </c>
      <c r="FT304" s="30" t="s">
        <v>181</v>
      </c>
      <c r="FU304">
        <f t="shared" si="113"/>
        <v>0</v>
      </c>
      <c r="FV304">
        <f t="shared" si="114"/>
        <v>0</v>
      </c>
    </row>
    <row r="305" spans="1:178" ht="15.5" x14ac:dyDescent="0.35">
      <c r="A305" s="48">
        <v>3130</v>
      </c>
      <c r="B305" s="26" t="s">
        <v>200</v>
      </c>
      <c r="C305" s="26" t="s">
        <v>179</v>
      </c>
      <c r="D305" s="28">
        <v>57.147222222222226</v>
      </c>
      <c r="E305" s="28">
        <v>1</v>
      </c>
      <c r="F305" s="26">
        <v>77</v>
      </c>
      <c r="G305" s="26">
        <v>170</v>
      </c>
      <c r="H305" s="28">
        <f t="shared" si="101"/>
        <v>26.643598615916954</v>
      </c>
      <c r="I305" s="29">
        <f t="shared" si="102"/>
        <v>1.8845182598418453</v>
      </c>
      <c r="J305" s="38">
        <v>3</v>
      </c>
      <c r="K305" s="26">
        <v>145</v>
      </c>
      <c r="L305" s="26" t="s">
        <v>180</v>
      </c>
      <c r="M305" s="37">
        <v>1.25</v>
      </c>
      <c r="N305" s="38">
        <v>2.7</v>
      </c>
      <c r="O305" s="37">
        <v>1.22</v>
      </c>
      <c r="P305">
        <f t="shared" si="103"/>
        <v>1.25</v>
      </c>
      <c r="Q305">
        <f t="shared" si="103"/>
        <v>2.7</v>
      </c>
      <c r="R305">
        <f t="shared" si="103"/>
        <v>1.22</v>
      </c>
      <c r="S305" s="31">
        <f t="shared" si="117"/>
        <v>15</v>
      </c>
      <c r="T305" s="26" t="s">
        <v>184</v>
      </c>
      <c r="U305" s="26" t="s">
        <v>181</v>
      </c>
      <c r="V305" s="26" t="s">
        <v>182</v>
      </c>
      <c r="W305" s="26" t="s">
        <v>181</v>
      </c>
      <c r="X305" s="26" t="s">
        <v>181</v>
      </c>
      <c r="Y305" s="26" t="s">
        <v>183</v>
      </c>
      <c r="Z305" s="26" t="s">
        <v>184</v>
      </c>
      <c r="AA305" s="26" t="s">
        <v>181</v>
      </c>
      <c r="AB305" s="26" t="s">
        <v>181</v>
      </c>
      <c r="AC305" s="26">
        <v>0</v>
      </c>
      <c r="AD305" s="32">
        <v>43269</v>
      </c>
      <c r="AE305">
        <v>25</v>
      </c>
      <c r="AF305" s="26"/>
      <c r="AG305" s="26">
        <v>0</v>
      </c>
      <c r="AH305" s="32">
        <v>43269</v>
      </c>
      <c r="AI305" s="53">
        <v>25</v>
      </c>
      <c r="AJ305" s="26"/>
      <c r="AK305" s="26" t="s">
        <v>344</v>
      </c>
      <c r="AL305" s="26" t="s">
        <v>181</v>
      </c>
      <c r="AM305" s="26" t="s">
        <v>181</v>
      </c>
      <c r="AN305" s="26" t="s">
        <v>184</v>
      </c>
      <c r="AO305" s="26" t="s">
        <v>184</v>
      </c>
      <c r="AP305" s="26" t="s">
        <v>181</v>
      </c>
      <c r="AQ305" s="26" t="s">
        <v>181</v>
      </c>
      <c r="AR305" s="26" t="s">
        <v>181</v>
      </c>
      <c r="AS305" s="26" t="s">
        <v>181</v>
      </c>
      <c r="AT305" s="26" t="s">
        <v>181</v>
      </c>
      <c r="AU305" s="26" t="s">
        <v>181</v>
      </c>
      <c r="AV305" s="26" t="s">
        <v>181</v>
      </c>
      <c r="AW305" s="27">
        <v>16339</v>
      </c>
      <c r="AX305" s="28">
        <v>73.666666666666671</v>
      </c>
      <c r="AY305" s="28" t="s">
        <v>185</v>
      </c>
      <c r="AZ305" s="28" t="s">
        <v>186</v>
      </c>
      <c r="BA305" s="36" t="s">
        <v>178</v>
      </c>
      <c r="BB305" s="36" t="s">
        <v>187</v>
      </c>
      <c r="BC305" s="28" t="s">
        <v>179</v>
      </c>
      <c r="BD305" s="36" t="s">
        <v>188</v>
      </c>
      <c r="BE305" s="36" t="s">
        <v>189</v>
      </c>
      <c r="BF305" t="s">
        <v>190</v>
      </c>
      <c r="BG305" s="36" t="s">
        <v>181</v>
      </c>
      <c r="BH305" s="36" t="s">
        <v>197</v>
      </c>
      <c r="BI305" s="26">
        <v>70</v>
      </c>
      <c r="BJ305" s="26">
        <v>170</v>
      </c>
      <c r="BK305" s="28">
        <f t="shared" si="104"/>
        <v>24.221453287197232</v>
      </c>
      <c r="BL305" s="29">
        <f t="shared" si="105"/>
        <v>1.8097078017532484</v>
      </c>
      <c r="BM305" s="26">
        <v>152</v>
      </c>
      <c r="BN305" s="29">
        <v>0.93</v>
      </c>
      <c r="BO305" s="26">
        <v>1</v>
      </c>
      <c r="BP305" s="26" t="s">
        <v>181</v>
      </c>
      <c r="BQ305" s="26">
        <v>0</v>
      </c>
      <c r="BR305" s="26" t="s">
        <v>184</v>
      </c>
      <c r="BS305" s="26" t="s">
        <v>770</v>
      </c>
      <c r="BT305" s="26">
        <v>10</v>
      </c>
      <c r="BU305" s="26">
        <v>70</v>
      </c>
      <c r="BV305" s="26" t="s">
        <v>203</v>
      </c>
      <c r="BW305" s="26">
        <v>10</v>
      </c>
      <c r="BX305" s="26">
        <v>0</v>
      </c>
      <c r="BY305" s="26" t="s">
        <v>1333</v>
      </c>
      <c r="BZ305" s="26" t="s">
        <v>181</v>
      </c>
      <c r="CA305" s="26" t="s">
        <v>1312</v>
      </c>
      <c r="CB305">
        <v>0</v>
      </c>
      <c r="CC305" s="26">
        <v>0</v>
      </c>
      <c r="CD305">
        <f t="shared" si="106"/>
        <v>1105</v>
      </c>
      <c r="CE305">
        <f>SUM((IF(D305&lt;40.1,0,(IF(D305&gt;60,3,1)))),(IF(S305&lt;15.1,0,IF(15&lt;S305&lt;25.1,6,IF(25&lt;S305&lt;35.1,11,16)))),(IF(E305=1,0,5)),(IF(CQ305&lt;601,0,1)),(IF(AX305&lt;40.1,0,(IF(AX305&gt;60,2,1)))))</f>
        <v>3</v>
      </c>
      <c r="CF305" s="26">
        <f>(IF(AX305&gt;70,3,0))+(IF(10&lt;AX305&lt;20,-2,0))+(IF(BD305="Cerebrovascular",2,0))+(IF(BN305&gt;1.5,2,0))+(IF(CQ305&lt;360,-3,0))+(IF(D305&gt;70,4,0))+(IF(H305&gt;35,2,0))+(IF(E305=2,9,0))+(IF(E305=3,14,0))+(IF(T305="yes",2,0))+(IF(J305&lt;2,2,0))+(IF(U305="yes",3,0))+(IF(V305="hospital",3,0))+(IF(V305="ICU",6,0))+(IF(S305&gt;29,4,0))+(IF(W305="yes",9,0))+(IF(X305="yes",2,0))+(IF(AA305="yes",5,0))+(IF(AB305="yes",6,0))+(IF(Z305="yes",3,0))</f>
        <v>10</v>
      </c>
      <c r="CG305" s="29">
        <f>EXP((IF(39&lt;AX305&lt;50,0.154,0))+(IF(49&lt;AX305&lt;60,0.274,0))+(IF(59&lt;AX305&lt;70,0.424,0))+(IF(AX305&gt;69,0.501,0))+(IF(BD305="anoxia",0.079,0))+(IF(BD305="Cerebrovascular",0.145,0))+(IF(BD305="other",0.184,0))+(IF(BB305="African",0.176,0))+(IF(BB305="Other",0.126,0))+(IF(AY305="DCD",0.411,0))+(IF(AZ305="other",0.422,0))+(0.066*((170-BJ305)/10)+(IF(BE305="regional",0.105,0.244))+(0.01*(CQ305/60))))</f>
        <v>2.2557894491434984</v>
      </c>
      <c r="CH305" s="26">
        <v>33</v>
      </c>
      <c r="CI305" t="s">
        <v>197</v>
      </c>
      <c r="CJ305" s="26" t="s">
        <v>197</v>
      </c>
      <c r="CK305" s="26" t="s">
        <v>197</v>
      </c>
      <c r="CL305" s="26" t="s">
        <v>197</v>
      </c>
      <c r="CM305" s="26" t="s">
        <v>197</v>
      </c>
      <c r="CN305" s="26">
        <v>18</v>
      </c>
      <c r="CO305" s="26" t="s">
        <v>196</v>
      </c>
      <c r="CP305" s="26">
        <v>39</v>
      </c>
      <c r="CQ305" s="28">
        <v>375</v>
      </c>
      <c r="CR305">
        <f t="shared" si="107"/>
        <v>18</v>
      </c>
      <c r="CS305">
        <f t="shared" si="98"/>
        <v>51</v>
      </c>
      <c r="CT305">
        <f t="shared" si="99"/>
        <v>393</v>
      </c>
      <c r="CU305" s="26">
        <v>750</v>
      </c>
      <c r="CV305" s="26">
        <v>1000</v>
      </c>
      <c r="CW305" s="26">
        <v>4500</v>
      </c>
      <c r="CX305" s="26">
        <v>2000</v>
      </c>
      <c r="CY305" s="26">
        <v>283</v>
      </c>
      <c r="CZ305" s="26">
        <v>3.5</v>
      </c>
      <c r="DA305" s="26">
        <v>17</v>
      </c>
      <c r="DB305" s="26">
        <v>61</v>
      </c>
      <c r="DC305" s="26">
        <v>61</v>
      </c>
      <c r="DD305" s="28">
        <f t="shared" si="108"/>
        <v>0</v>
      </c>
      <c r="DE305" s="26">
        <v>10</v>
      </c>
      <c r="DF305" t="str">
        <f t="shared" si="109"/>
        <v>yes</v>
      </c>
      <c r="DG305" s="26" t="s">
        <v>181</v>
      </c>
      <c r="DH305" s="26" t="s">
        <v>197</v>
      </c>
      <c r="DI305" s="26" t="s">
        <v>197</v>
      </c>
      <c r="DJ305" s="26" t="s">
        <v>197</v>
      </c>
      <c r="DK305" s="26" t="s">
        <v>197</v>
      </c>
      <c r="DL305" s="26" t="s">
        <v>197</v>
      </c>
      <c r="DM305" s="26" t="s">
        <v>197</v>
      </c>
      <c r="DN305" s="26" t="s">
        <v>197</v>
      </c>
      <c r="DO305" s="26">
        <v>1490</v>
      </c>
      <c r="DP305" s="29">
        <f>((DO305/1000)*100)/F305</f>
        <v>1.9350649350649352</v>
      </c>
      <c r="DQ305" s="26">
        <v>1331</v>
      </c>
      <c r="DR305" s="26">
        <v>1146</v>
      </c>
      <c r="DS305" s="26">
        <v>3.7</v>
      </c>
      <c r="DT305" s="26">
        <v>0.95</v>
      </c>
      <c r="DU305" s="26">
        <v>1.49</v>
      </c>
      <c r="DV305" s="26">
        <v>1.55</v>
      </c>
      <c r="DW305" t="str">
        <f t="shared" si="110"/>
        <v>no</v>
      </c>
      <c r="DX305" t="str">
        <f>IF(OR(DQ305&gt;1999,DR305&gt;1999),IF(OR(DQ305&gt;2999,DR305&gt;2999),IF(OR(DS305&gt;9.9,DT305&gt;1.6),"severe","moderate"),"mild"),"no")</f>
        <v>no</v>
      </c>
      <c r="DY305" t="str">
        <f>IF(OR(DV305&gt;M305*2.9, DV305 &gt; 3.9, FD305="yes"), "3", IF(DV305&gt;M305*1.9, "2", IF(OR(DV305&gt;M305*1.4, DV305&gt;(M305+0.2)), "1", "no")))</f>
        <v>1</v>
      </c>
      <c r="DZ305" s="26" t="s">
        <v>184</v>
      </c>
      <c r="EA305" s="26" t="s">
        <v>263</v>
      </c>
      <c r="EB305" s="26" t="s">
        <v>184</v>
      </c>
      <c r="EC305" s="26">
        <v>1000</v>
      </c>
      <c r="ED305" s="26" t="s">
        <v>198</v>
      </c>
      <c r="EE305" s="26" t="s">
        <v>197</v>
      </c>
      <c r="EF305" s="26" t="s">
        <v>197</v>
      </c>
      <c r="EG305" s="26" t="s">
        <v>197</v>
      </c>
      <c r="EH305" s="26" t="s">
        <v>197</v>
      </c>
      <c r="EI305" s="26" t="s">
        <v>197</v>
      </c>
      <c r="EJ305" s="26" t="s">
        <v>197</v>
      </c>
      <c r="EK305" s="26" t="s">
        <v>197</v>
      </c>
      <c r="EL305" s="26" t="s">
        <v>197</v>
      </c>
      <c r="EM305" s="26" t="s">
        <v>197</v>
      </c>
      <c r="EN305" s="26" t="s">
        <v>197</v>
      </c>
      <c r="EO305" s="26" t="s">
        <v>197</v>
      </c>
      <c r="EP305" s="26" t="s">
        <v>197</v>
      </c>
      <c r="EQ305" s="26" t="s">
        <v>197</v>
      </c>
      <c r="ER305" s="26" t="s">
        <v>197</v>
      </c>
      <c r="ES305" s="30" t="e">
        <f t="shared" si="119"/>
        <v>#DIV/0!</v>
      </c>
      <c r="ET305" s="30" t="e">
        <f t="shared" si="111"/>
        <v>#DIV/0!</v>
      </c>
      <c r="EU305" s="30" t="e">
        <f t="shared" si="112"/>
        <v>#DIV/0!</v>
      </c>
      <c r="EV305" s="30" t="s">
        <v>181</v>
      </c>
      <c r="EW305" t="s">
        <v>197</v>
      </c>
      <c r="EX305" t="s">
        <v>197</v>
      </c>
      <c r="EY305" s="30" t="s">
        <v>197</v>
      </c>
      <c r="EZ305" s="30" t="s">
        <v>181</v>
      </c>
      <c r="FA305" s="30" t="s">
        <v>181</v>
      </c>
      <c r="FB305" s="34">
        <v>2</v>
      </c>
      <c r="FC305" s="30" t="s">
        <v>184</v>
      </c>
      <c r="FD305" s="30" t="s">
        <v>181</v>
      </c>
      <c r="FE305" s="30" t="s">
        <v>181</v>
      </c>
      <c r="FF305">
        <v>5</v>
      </c>
      <c r="FG305" s="30" t="s">
        <v>181</v>
      </c>
      <c r="FH305" s="30" t="s">
        <v>197</v>
      </c>
      <c r="FI305" s="30" t="s">
        <v>197</v>
      </c>
      <c r="FJ305" s="30" t="s">
        <v>181</v>
      </c>
      <c r="FK305" s="30" t="s">
        <v>181</v>
      </c>
      <c r="FL305" s="30" t="s">
        <v>181</v>
      </c>
      <c r="FM305" s="30" t="s">
        <v>181</v>
      </c>
      <c r="FN305" s="30" t="s">
        <v>181</v>
      </c>
      <c r="FO305" s="30" t="s">
        <v>181</v>
      </c>
      <c r="FP305" s="30" t="s">
        <v>181</v>
      </c>
      <c r="FQ305" s="30" t="s">
        <v>181</v>
      </c>
      <c r="FR305">
        <v>12</v>
      </c>
      <c r="FS305" s="30" t="s">
        <v>1334</v>
      </c>
      <c r="FT305" s="30" t="s">
        <v>181</v>
      </c>
      <c r="FU305">
        <f t="shared" si="113"/>
        <v>0</v>
      </c>
      <c r="FV305">
        <f t="shared" si="114"/>
        <v>0</v>
      </c>
    </row>
    <row r="306" spans="1:178" ht="15.5" x14ac:dyDescent="0.35">
      <c r="A306" s="48">
        <v>3131</v>
      </c>
      <c r="B306" s="26" t="s">
        <v>178</v>
      </c>
      <c r="C306" s="26" t="s">
        <v>179</v>
      </c>
      <c r="D306" s="28">
        <v>56.022222222222226</v>
      </c>
      <c r="E306" s="28">
        <v>1</v>
      </c>
      <c r="F306" s="26">
        <v>77</v>
      </c>
      <c r="G306" s="26">
        <v>176</v>
      </c>
      <c r="H306" s="28">
        <f t="shared" si="101"/>
        <v>24.857954545454547</v>
      </c>
      <c r="I306" s="29">
        <f t="shared" si="102"/>
        <v>1.9325091817714621</v>
      </c>
      <c r="J306" s="38">
        <v>3.4</v>
      </c>
      <c r="K306" s="26">
        <v>126</v>
      </c>
      <c r="L306" s="26" t="s">
        <v>180</v>
      </c>
      <c r="M306" s="37">
        <v>0.69</v>
      </c>
      <c r="N306" s="38">
        <v>1.8</v>
      </c>
      <c r="O306" s="37">
        <v>1.1499999999999999</v>
      </c>
      <c r="P306">
        <f t="shared" si="103"/>
        <v>1</v>
      </c>
      <c r="Q306">
        <f t="shared" si="103"/>
        <v>1.8</v>
      </c>
      <c r="R306">
        <f t="shared" si="103"/>
        <v>1.1499999999999999</v>
      </c>
      <c r="S306" s="31">
        <f t="shared" si="117"/>
        <v>10</v>
      </c>
      <c r="T306" s="26" t="s">
        <v>184</v>
      </c>
      <c r="U306" s="26" t="s">
        <v>181</v>
      </c>
      <c r="V306" s="26" t="s">
        <v>182</v>
      </c>
      <c r="W306" s="26" t="s">
        <v>181</v>
      </c>
      <c r="X306" s="26" t="s">
        <v>181</v>
      </c>
      <c r="Y306" s="26" t="s">
        <v>183</v>
      </c>
      <c r="Z306" s="26" t="s">
        <v>181</v>
      </c>
      <c r="AA306" s="26" t="s">
        <v>181</v>
      </c>
      <c r="AB306" s="26" t="s">
        <v>181</v>
      </c>
      <c r="AC306" s="26">
        <v>0</v>
      </c>
      <c r="AD306" s="32">
        <v>43257</v>
      </c>
      <c r="AE306">
        <v>13</v>
      </c>
      <c r="AF306" s="26"/>
      <c r="AG306" s="26">
        <v>0</v>
      </c>
      <c r="AH306" s="32">
        <v>43257</v>
      </c>
      <c r="AI306" s="53">
        <v>13</v>
      </c>
      <c r="AJ306" s="26"/>
      <c r="AK306" s="26" t="s">
        <v>1335</v>
      </c>
      <c r="AL306" s="26" t="s">
        <v>184</v>
      </c>
      <c r="AM306" s="26" t="s">
        <v>184</v>
      </c>
      <c r="AN306" s="26" t="s">
        <v>181</v>
      </c>
      <c r="AO306" s="26" t="s">
        <v>181</v>
      </c>
      <c r="AP306" s="26" t="s">
        <v>181</v>
      </c>
      <c r="AQ306" s="26" t="s">
        <v>181</v>
      </c>
      <c r="AR306" s="26" t="s">
        <v>181</v>
      </c>
      <c r="AS306" s="26" t="s">
        <v>181</v>
      </c>
      <c r="AT306" s="26" t="s">
        <v>181</v>
      </c>
      <c r="AU306" s="26" t="s">
        <v>181</v>
      </c>
      <c r="AV306" s="26" t="s">
        <v>181</v>
      </c>
      <c r="AW306" s="27">
        <v>17476</v>
      </c>
      <c r="AX306" s="28">
        <v>70.552777777777777</v>
      </c>
      <c r="AY306" s="28" t="s">
        <v>185</v>
      </c>
      <c r="AZ306" s="28" t="s">
        <v>186</v>
      </c>
      <c r="BA306" s="36" t="s">
        <v>200</v>
      </c>
      <c r="BB306" s="36" t="s">
        <v>187</v>
      </c>
      <c r="BC306" s="28" t="s">
        <v>179</v>
      </c>
      <c r="BD306" s="36" t="s">
        <v>188</v>
      </c>
      <c r="BE306" s="36" t="s">
        <v>189</v>
      </c>
      <c r="BF306" t="s">
        <v>190</v>
      </c>
      <c r="BG306" s="36" t="s">
        <v>181</v>
      </c>
      <c r="BH306" s="36" t="s">
        <v>190</v>
      </c>
      <c r="BI306" s="26">
        <v>75</v>
      </c>
      <c r="BJ306" s="26">
        <v>180</v>
      </c>
      <c r="BK306" s="28">
        <f t="shared" si="104"/>
        <v>23.148148148148149</v>
      </c>
      <c r="BL306" s="29">
        <f t="shared" si="105"/>
        <v>1.9424056238059444</v>
      </c>
      <c r="BM306" s="26">
        <v>149</v>
      </c>
      <c r="BN306" s="29">
        <v>0.68</v>
      </c>
      <c r="BO306" s="26">
        <v>3</v>
      </c>
      <c r="BP306" s="26" t="s">
        <v>181</v>
      </c>
      <c r="BQ306" s="26">
        <v>0</v>
      </c>
      <c r="BR306" s="26" t="s">
        <v>181</v>
      </c>
      <c r="BS306" s="26" t="s">
        <v>181</v>
      </c>
      <c r="BT306" s="26">
        <v>2</v>
      </c>
      <c r="BU306" s="26">
        <v>40</v>
      </c>
      <c r="BV306" s="26" t="s">
        <v>192</v>
      </c>
      <c r="BW306" s="26">
        <v>5</v>
      </c>
      <c r="BX306" s="26">
        <v>0</v>
      </c>
      <c r="BY306" s="26" t="s">
        <v>1336</v>
      </c>
      <c r="BZ306" s="26" t="s">
        <v>197</v>
      </c>
      <c r="CA306" s="26" t="s">
        <v>1312</v>
      </c>
      <c r="CB306">
        <v>0</v>
      </c>
      <c r="CC306" s="57">
        <v>0</v>
      </c>
      <c r="CD306">
        <f t="shared" si="106"/>
        <v>706</v>
      </c>
      <c r="CE306">
        <f>SUM((IF(D306&lt;40.1,0,(IF(D306&gt;60,3,1)))),(IF(S306&lt;15.1,0,IF(15&lt;S306&lt;25.1,6,IF(25&lt;S306&lt;35.1,11,16)))),(IF(E306=1,0,5)),(IF(CQ306&lt;601,0,1)),(IF(AX306&lt;40.1,0,(IF(AX306&gt;60,2,1)))))</f>
        <v>3</v>
      </c>
      <c r="CF306" s="26">
        <f>(IF(AX306&gt;70,3,0))+(IF(10&lt;AX306&lt;20,-2,0))+(IF(BD306="Cerebrovascular",2,0))+(IF(BN306&gt;1.5,2,0))+(IF(CQ306&lt;360,-3,0))+(IF(D306&gt;70,4,0))+(IF(H306&gt;35,2,0))+(IF(E306=2,9,0))+(IF(E306=3,14,0))+(IF(T306="yes",2,0))+(IF(J306&lt;2,2,0))+(IF(U306="yes",3,0))+(IF(V306="hospital",3,0))+(IF(V306="ICU",6,0))+(IF(S306&gt;29,4,0))+(IF(W306="yes",9,0))+(IF(X306="yes",2,0))+(IF(AA306="yes",5,0))+(IF(AB306="yes",6,0))+(IF(Z306="yes",3,0))</f>
        <v>7</v>
      </c>
      <c r="CG306" s="29">
        <f>EXP((IF(39&lt;AX306&lt;50,0.154,0))+(IF(49&lt;AX306&lt;60,0.274,0))+(IF(59&lt;AX306&lt;70,0.424,0))+(IF(AX306&gt;69,0.501,0))+(IF(BD306="anoxia",0.079,0))+(IF(BD306="Cerebrovascular",0.145,0))+(IF(BD306="other",0.184,0))+(IF(BB306="African",0.176,0))+(IF(BB306="Other",0.126,0))+(IF(AY306="DCD",0.411,0))+(IF(AZ306="other",0.422,0))+(0.066*((170-BJ306)/10)+(IF(BE306="regional",0.105,0.244))+(0.01*(CQ306/60))))</f>
        <v>2.1684226199906478</v>
      </c>
      <c r="CH306" t="s">
        <v>197</v>
      </c>
      <c r="CI306" t="s">
        <v>197</v>
      </c>
      <c r="CJ306" s="26" t="s">
        <v>197</v>
      </c>
      <c r="CK306" s="26" t="s">
        <v>197</v>
      </c>
      <c r="CL306" s="26" t="s">
        <v>197</v>
      </c>
      <c r="CM306" s="26" t="s">
        <v>197</v>
      </c>
      <c r="CN306" s="26">
        <v>32</v>
      </c>
      <c r="CO306" s="26" t="s">
        <v>196</v>
      </c>
      <c r="CP306" s="26">
        <v>39</v>
      </c>
      <c r="CQ306" s="28">
        <v>534</v>
      </c>
      <c r="CR306">
        <f t="shared" si="107"/>
        <v>32</v>
      </c>
      <c r="CS306" t="e">
        <f t="shared" si="98"/>
        <v>#VALUE!</v>
      </c>
      <c r="CT306">
        <f t="shared" si="99"/>
        <v>566</v>
      </c>
      <c r="CU306" s="26">
        <v>0</v>
      </c>
      <c r="CV306" s="26">
        <v>0</v>
      </c>
      <c r="CW306" s="26">
        <v>3000</v>
      </c>
      <c r="CX306" s="26">
        <v>50</v>
      </c>
      <c r="CY306" s="26">
        <v>344</v>
      </c>
      <c r="CZ306" s="26">
        <v>3.2</v>
      </c>
      <c r="DA306" s="26">
        <v>14</v>
      </c>
      <c r="DB306" s="26">
        <v>79</v>
      </c>
      <c r="DC306" s="26">
        <v>78</v>
      </c>
      <c r="DD306" s="28">
        <f t="shared" si="108"/>
        <v>1.2658227848101262</v>
      </c>
      <c r="DE306" s="26"/>
      <c r="DF306" t="str">
        <f t="shared" si="109"/>
        <v>no</v>
      </c>
      <c r="DG306" s="26" t="s">
        <v>181</v>
      </c>
      <c r="DH306" s="26" t="s">
        <v>197</v>
      </c>
      <c r="DI306" s="26" t="s">
        <v>197</v>
      </c>
      <c r="DJ306" s="26" t="s">
        <v>197</v>
      </c>
      <c r="DK306" s="26" t="s">
        <v>197</v>
      </c>
      <c r="DL306" s="26" t="s">
        <v>197</v>
      </c>
      <c r="DM306" s="26" t="s">
        <v>197</v>
      </c>
      <c r="DN306" s="26" t="s">
        <v>197</v>
      </c>
      <c r="DO306" s="26">
        <v>1550</v>
      </c>
      <c r="DP306" s="29">
        <f>((DO306/1000)*100)/F306</f>
        <v>2.0129870129870131</v>
      </c>
      <c r="DQ306" s="26">
        <v>1065</v>
      </c>
      <c r="DR306" s="26">
        <v>1304</v>
      </c>
      <c r="DS306" s="26">
        <v>2.5</v>
      </c>
      <c r="DT306" s="26">
        <v>1.1499999999999999</v>
      </c>
      <c r="DU306" s="26">
        <v>0.75</v>
      </c>
      <c r="DV306" s="26">
        <v>0.75</v>
      </c>
      <c r="DW306" t="str">
        <f t="shared" si="110"/>
        <v>no</v>
      </c>
      <c r="DX306" t="str">
        <f>IF(OR(DQ306&gt;1999,DR306&gt;1999),IF(OR(DQ306&gt;2999,DR306&gt;2999),IF(OR(DS306&gt;9.9,DT306&gt;1.6),"severe","moderate"),"mild"),"no")</f>
        <v>no</v>
      </c>
      <c r="DY306" t="str">
        <f>IF(OR(DV306&gt;M306*2.9, DV306 &gt; 3.9, FD306="yes"), "3", IF(DV306&gt;M306*1.9, "2", IF(OR(DV306&gt;M306*1.4, DV306&gt;(M306+0.2)), "1", "no")))</f>
        <v>no</v>
      </c>
      <c r="DZ306" s="26" t="s">
        <v>181</v>
      </c>
      <c r="EA306" s="26" t="s">
        <v>197</v>
      </c>
      <c r="EB306" s="26" t="s">
        <v>184</v>
      </c>
      <c r="EC306" s="26">
        <v>1000</v>
      </c>
      <c r="ED306" s="26" t="s">
        <v>198</v>
      </c>
      <c r="EE306" s="26" t="s">
        <v>197</v>
      </c>
      <c r="EF306" s="26" t="s">
        <v>197</v>
      </c>
      <c r="EG306" s="26" t="s">
        <v>197</v>
      </c>
      <c r="EH306" s="26" t="s">
        <v>197</v>
      </c>
      <c r="EI306" s="26" t="s">
        <v>197</v>
      </c>
      <c r="EJ306" s="26" t="s">
        <v>197</v>
      </c>
      <c r="EK306" s="26" t="s">
        <v>197</v>
      </c>
      <c r="EL306" s="26" t="s">
        <v>197</v>
      </c>
      <c r="EM306" s="26" t="s">
        <v>197</v>
      </c>
      <c r="EN306" s="26" t="s">
        <v>197</v>
      </c>
      <c r="EO306" s="26" t="s">
        <v>197</v>
      </c>
      <c r="EP306" s="26" t="s">
        <v>197</v>
      </c>
      <c r="EQ306" s="26" t="s">
        <v>197</v>
      </c>
      <c r="ER306" s="26" t="s">
        <v>197</v>
      </c>
      <c r="ES306" s="30" t="e">
        <f t="shared" si="119"/>
        <v>#DIV/0!</v>
      </c>
      <c r="ET306" s="30" t="e">
        <f t="shared" si="111"/>
        <v>#DIV/0!</v>
      </c>
      <c r="EU306" s="30" t="e">
        <f t="shared" si="112"/>
        <v>#DIV/0!</v>
      </c>
      <c r="EV306" s="30" t="s">
        <v>181</v>
      </c>
      <c r="EW306" t="s">
        <v>197</v>
      </c>
      <c r="EX306" t="s">
        <v>197</v>
      </c>
      <c r="EY306" s="30" t="s">
        <v>197</v>
      </c>
      <c r="EZ306" s="30" t="s">
        <v>181</v>
      </c>
      <c r="FA306" s="30" t="s">
        <v>181</v>
      </c>
      <c r="FB306" s="34">
        <v>1</v>
      </c>
      <c r="FC306" s="30" t="s">
        <v>181</v>
      </c>
      <c r="FD306" s="30" t="s">
        <v>181</v>
      </c>
      <c r="FE306" s="30" t="s">
        <v>181</v>
      </c>
      <c r="FF306">
        <v>2</v>
      </c>
      <c r="FG306" s="30" t="s">
        <v>181</v>
      </c>
      <c r="FH306" s="30" t="s">
        <v>197</v>
      </c>
      <c r="FI306" s="30" t="s">
        <v>197</v>
      </c>
      <c r="FJ306" s="30" t="s">
        <v>181</v>
      </c>
      <c r="FK306" s="30" t="s">
        <v>181</v>
      </c>
      <c r="FL306" s="30" t="s">
        <v>181</v>
      </c>
      <c r="FM306" s="30" t="s">
        <v>181</v>
      </c>
      <c r="FN306" s="30" t="s">
        <v>181</v>
      </c>
      <c r="FO306" s="30" t="s">
        <v>181</v>
      </c>
      <c r="FP306" s="30" t="s">
        <v>181</v>
      </c>
      <c r="FQ306" s="30" t="s">
        <v>181</v>
      </c>
      <c r="FR306">
        <v>8</v>
      </c>
      <c r="FS306" s="30" t="s">
        <v>199</v>
      </c>
      <c r="FT306" s="30" t="s">
        <v>181</v>
      </c>
      <c r="FU306">
        <f t="shared" si="113"/>
        <v>0</v>
      </c>
      <c r="FV306">
        <f t="shared" si="114"/>
        <v>0</v>
      </c>
    </row>
    <row r="307" spans="1:178" ht="15.5" x14ac:dyDescent="0.35">
      <c r="A307" s="48">
        <v>3132</v>
      </c>
      <c r="B307" s="26" t="s">
        <v>200</v>
      </c>
      <c r="C307" s="26" t="s">
        <v>317</v>
      </c>
      <c r="D307" s="28">
        <v>66.661111111111111</v>
      </c>
      <c r="E307" s="28">
        <v>1</v>
      </c>
      <c r="F307" s="26">
        <v>73</v>
      </c>
      <c r="G307" s="26">
        <v>170</v>
      </c>
      <c r="H307" s="28">
        <f t="shared" si="101"/>
        <v>25.259515570934255</v>
      </c>
      <c r="I307" s="29">
        <f t="shared" si="102"/>
        <v>1.8422730848309394</v>
      </c>
      <c r="J307" s="38">
        <v>3.4</v>
      </c>
      <c r="K307" s="26">
        <v>146</v>
      </c>
      <c r="L307" s="26" t="s">
        <v>180</v>
      </c>
      <c r="M307" s="37">
        <v>1.07</v>
      </c>
      <c r="N307" s="38">
        <v>1.3</v>
      </c>
      <c r="O307" s="37">
        <v>1.22</v>
      </c>
      <c r="P307">
        <f t="shared" si="103"/>
        <v>1.07</v>
      </c>
      <c r="Q307">
        <f t="shared" si="103"/>
        <v>1.3</v>
      </c>
      <c r="R307">
        <f t="shared" si="103"/>
        <v>1.22</v>
      </c>
      <c r="S307" s="31">
        <f t="shared" si="117"/>
        <v>10</v>
      </c>
      <c r="T307" s="26" t="s">
        <v>181</v>
      </c>
      <c r="U307" s="26" t="s">
        <v>181</v>
      </c>
      <c r="V307" s="26" t="s">
        <v>182</v>
      </c>
      <c r="W307" s="26" t="s">
        <v>181</v>
      </c>
      <c r="X307" s="26" t="s">
        <v>184</v>
      </c>
      <c r="Y307" s="26" t="s">
        <v>183</v>
      </c>
      <c r="Z307" s="26" t="s">
        <v>184</v>
      </c>
      <c r="AA307" s="26" t="s">
        <v>181</v>
      </c>
      <c r="AB307" s="26" t="s">
        <v>181</v>
      </c>
      <c r="AC307" s="26">
        <v>0</v>
      </c>
      <c r="AD307" s="32">
        <v>43266</v>
      </c>
      <c r="AE307">
        <v>21</v>
      </c>
      <c r="AF307" s="26"/>
      <c r="AG307" s="26">
        <v>0</v>
      </c>
      <c r="AH307" s="32">
        <v>43266</v>
      </c>
      <c r="AI307" s="53">
        <v>21</v>
      </c>
      <c r="AJ307" s="26"/>
      <c r="AK307" s="26" t="s">
        <v>1337</v>
      </c>
      <c r="AL307" s="26" t="s">
        <v>184</v>
      </c>
      <c r="AM307" s="26" t="s">
        <v>181</v>
      </c>
      <c r="AN307" s="26" t="s">
        <v>181</v>
      </c>
      <c r="AO307" s="26" t="s">
        <v>181</v>
      </c>
      <c r="AP307" s="26" t="s">
        <v>181</v>
      </c>
      <c r="AQ307" s="26" t="s">
        <v>181</v>
      </c>
      <c r="AR307" s="26" t="s">
        <v>181</v>
      </c>
      <c r="AS307" s="26" t="s">
        <v>181</v>
      </c>
      <c r="AT307" s="26" t="s">
        <v>184</v>
      </c>
      <c r="AU307" s="26" t="s">
        <v>181</v>
      </c>
      <c r="AV307" s="26" t="s">
        <v>181</v>
      </c>
      <c r="AW307" s="27">
        <v>11858</v>
      </c>
      <c r="AX307" s="28">
        <v>85.936111111111117</v>
      </c>
      <c r="AY307" s="28" t="s">
        <v>185</v>
      </c>
      <c r="AZ307" s="28" t="s">
        <v>186</v>
      </c>
      <c r="BA307" s="36" t="s">
        <v>178</v>
      </c>
      <c r="BB307" s="36" t="s">
        <v>187</v>
      </c>
      <c r="BC307" s="28" t="s">
        <v>317</v>
      </c>
      <c r="BD307" s="36" t="s">
        <v>188</v>
      </c>
      <c r="BE307" s="36" t="s">
        <v>189</v>
      </c>
      <c r="BF307" t="s">
        <v>190</v>
      </c>
      <c r="BG307" s="36" t="s">
        <v>181</v>
      </c>
      <c r="BH307" s="36" t="s">
        <v>180</v>
      </c>
      <c r="BI307" s="26">
        <v>75</v>
      </c>
      <c r="BJ307" s="26">
        <v>165</v>
      </c>
      <c r="BK307" s="28">
        <f t="shared" si="104"/>
        <v>27.548209366391184</v>
      </c>
      <c r="BL307" s="29">
        <f t="shared" si="105"/>
        <v>1.8236572610116129</v>
      </c>
      <c r="BM307" s="26">
        <v>148</v>
      </c>
      <c r="BN307" s="29">
        <v>1.1100000000000001</v>
      </c>
      <c r="BO307" s="26">
        <v>5</v>
      </c>
      <c r="BP307" s="26" t="s">
        <v>181</v>
      </c>
      <c r="BQ307" s="26">
        <v>0</v>
      </c>
      <c r="BR307" s="26" t="s">
        <v>184</v>
      </c>
      <c r="BS307" s="26" t="s">
        <v>191</v>
      </c>
      <c r="BT307" s="26">
        <v>5</v>
      </c>
      <c r="BU307" s="26">
        <v>30</v>
      </c>
      <c r="BV307" s="26" t="s">
        <v>203</v>
      </c>
      <c r="BW307" s="26">
        <v>8</v>
      </c>
      <c r="BX307" s="26">
        <v>0</v>
      </c>
      <c r="BY307" s="26" t="s">
        <v>1338</v>
      </c>
      <c r="BZ307" s="26" t="s">
        <v>1339</v>
      </c>
      <c r="CA307" s="26" t="s">
        <v>1312</v>
      </c>
      <c r="CB307">
        <v>1</v>
      </c>
      <c r="CC307" s="26">
        <v>165</v>
      </c>
      <c r="CD307">
        <f t="shared" si="106"/>
        <v>859</v>
      </c>
      <c r="CE307">
        <f>SUM((IF(D307&lt;40.1,0,(IF(D307&gt;60,3,1)))),(IF(S307&lt;15.1,0,IF(15&lt;S307&lt;25.1,6,IF(25&lt;S307&lt;35.1,11,16)))),(IF(E307=1,0,5)),(IF(CQ307&lt;601,0,1)),(IF(AX307&lt;40.1,0,(IF(AX307&gt;60,2,1)))))</f>
        <v>5</v>
      </c>
      <c r="CF307" s="26">
        <f>(IF(AX307&gt;70,3,0))+(IF(10&lt;AX307&lt;20,-2,0))+(IF(BD307="Cerebrovascular",2,0))+(IF(BN307&gt;1.5,2,0))+(IF(CQ307&lt;360,-3,0))+(IF(D307&gt;70,4,0))+(IF(H307&gt;35,2,0))+(IF(E307=2,9,0))+(IF(E307=3,14,0))+(IF(T307="yes",2,0))+(IF(J307&lt;2,2,0))+(IF(U307="yes",3,0))+(IF(V307="hospital",3,0))+(IF(V307="ICU",6,0))+(IF(S307&gt;29,4,0))+(IF(W307="yes",9,0))+(IF(X307="yes",2,0))+(IF(AA307="yes",5,0))+(IF(AB307="yes",6,0))+(IF(Z307="yes",3,0))</f>
        <v>10</v>
      </c>
      <c r="CG307" s="29">
        <f>EXP((IF(39&lt;AX307&lt;50,0.154,0))+(IF(49&lt;AX307&lt;60,0.274,0))+(IF(59&lt;AX307&lt;70,0.424,0))+(IF(AX307&gt;69,0.501,0))+(IF(BD307="anoxia",0.079,0))+(IF(BD307="Cerebrovascular",0.145,0))+(IF(BD307="other",0.184,0))+(IF(BB307="African",0.176,0))+(IF(BB307="Other",0.126,0))+(IF(AY307="DCD",0.411,0))+(IF(AZ307="other",0.422,0))+(0.066*((170-BJ307)/10)+(IF(BE307="regional",0.105,0.244))+(0.01*(CQ307/60))))</f>
        <v>2.3706558970444642</v>
      </c>
      <c r="CH307">
        <v>46</v>
      </c>
      <c r="CI307">
        <v>10</v>
      </c>
      <c r="CJ307" s="26" t="s">
        <v>197</v>
      </c>
      <c r="CK307" s="26" t="s">
        <v>197</v>
      </c>
      <c r="CL307" s="26" t="s">
        <v>197</v>
      </c>
      <c r="CM307" s="26" t="s">
        <v>197</v>
      </c>
      <c r="CN307" s="26">
        <v>17</v>
      </c>
      <c r="CO307" s="26" t="s">
        <v>196</v>
      </c>
      <c r="CP307" s="26">
        <v>23</v>
      </c>
      <c r="CQ307" s="28">
        <v>475</v>
      </c>
      <c r="CR307">
        <f t="shared" si="107"/>
        <v>17</v>
      </c>
      <c r="CS307">
        <f t="shared" si="98"/>
        <v>63</v>
      </c>
      <c r="CT307">
        <f t="shared" si="99"/>
        <v>492</v>
      </c>
      <c r="CU307" s="26">
        <v>500</v>
      </c>
      <c r="CV307" s="26">
        <v>1500</v>
      </c>
      <c r="CW307" s="26">
        <v>4500</v>
      </c>
      <c r="CX307" s="26">
        <v>200</v>
      </c>
      <c r="CY307" s="26">
        <v>257</v>
      </c>
      <c r="CZ307" s="26">
        <v>1.4</v>
      </c>
      <c r="DA307" s="26">
        <v>15</v>
      </c>
      <c r="DB307" s="26">
        <v>68</v>
      </c>
      <c r="DC307" s="26">
        <v>52</v>
      </c>
      <c r="DD307" s="28">
        <f t="shared" si="108"/>
        <v>23.529411764705884</v>
      </c>
      <c r="DE307" s="26"/>
      <c r="DF307" t="str">
        <f t="shared" si="109"/>
        <v>no</v>
      </c>
      <c r="DG307" s="26" t="s">
        <v>181</v>
      </c>
      <c r="DH307" s="26" t="s">
        <v>197</v>
      </c>
      <c r="DI307" s="26" t="s">
        <v>197</v>
      </c>
      <c r="DJ307" s="26" t="s">
        <v>197</v>
      </c>
      <c r="DK307" s="26" t="s">
        <v>197</v>
      </c>
      <c r="DL307" s="26" t="s">
        <v>197</v>
      </c>
      <c r="DM307" s="26" t="s">
        <v>197</v>
      </c>
      <c r="DN307" s="26" t="s">
        <v>197</v>
      </c>
      <c r="DO307" s="26">
        <v>1370</v>
      </c>
      <c r="DP307" s="29">
        <f>((DO307/1000)*100)/F307</f>
        <v>1.8767123287671232</v>
      </c>
      <c r="DQ307" s="26">
        <v>562</v>
      </c>
      <c r="DR307" s="26">
        <v>375</v>
      </c>
      <c r="DS307" s="26">
        <v>0.9</v>
      </c>
      <c r="DT307" s="26">
        <v>1.08</v>
      </c>
      <c r="DU307" s="26">
        <v>0.97</v>
      </c>
      <c r="DV307" s="26">
        <v>0.97</v>
      </c>
      <c r="DW307" t="str">
        <f t="shared" si="110"/>
        <v>no</v>
      </c>
      <c r="DX307" t="str">
        <f>IF(OR(DQ307&gt;1999,DR307&gt;1999),IF(OR(DQ307&gt;2999,DR307&gt;2999),IF(OR(DS307&gt;9.9,DT307&gt;1.6),"severe","moderate"),"mild"),"no")</f>
        <v>no</v>
      </c>
      <c r="DY307" t="str">
        <f>IF(OR(DV307&gt;M307*2.9, DV307 &gt; 3.9, FD307="yes"), "3", IF(DV307&gt;M307*1.9, "2", IF(OR(DV307&gt;M307*1.4, DV307&gt;(M307+0.2)), "1", "no")))</f>
        <v>no</v>
      </c>
      <c r="DZ307" s="26" t="s">
        <v>181</v>
      </c>
      <c r="EA307" s="26" t="s">
        <v>197</v>
      </c>
      <c r="EB307" s="26" t="s">
        <v>184</v>
      </c>
      <c r="EC307" s="26">
        <v>1000</v>
      </c>
      <c r="ED307" s="26" t="s">
        <v>198</v>
      </c>
      <c r="EE307" s="26" t="s">
        <v>197</v>
      </c>
      <c r="EF307" s="26" t="s">
        <v>197</v>
      </c>
      <c r="EG307" s="26" t="s">
        <v>197</v>
      </c>
      <c r="EH307" s="26" t="s">
        <v>197</v>
      </c>
      <c r="EI307" s="26" t="s">
        <v>197</v>
      </c>
      <c r="EJ307" s="26" t="s">
        <v>197</v>
      </c>
      <c r="EK307" s="26" t="s">
        <v>197</v>
      </c>
      <c r="EL307" s="26" t="s">
        <v>197</v>
      </c>
      <c r="EM307" s="26" t="s">
        <v>197</v>
      </c>
      <c r="EN307" s="26" t="s">
        <v>197</v>
      </c>
      <c r="EO307" s="26" t="s">
        <v>197</v>
      </c>
      <c r="EP307" s="26" t="s">
        <v>197</v>
      </c>
      <c r="EQ307" s="26" t="s">
        <v>197</v>
      </c>
      <c r="ER307" s="26" t="s">
        <v>197</v>
      </c>
      <c r="ES307" s="30" t="e">
        <f t="shared" si="119"/>
        <v>#DIV/0!</v>
      </c>
      <c r="ET307" s="30" t="e">
        <f t="shared" si="111"/>
        <v>#DIV/0!</v>
      </c>
      <c r="EU307" s="30" t="e">
        <f t="shared" si="112"/>
        <v>#DIV/0!</v>
      </c>
      <c r="EV307" s="30" t="s">
        <v>181</v>
      </c>
      <c r="EW307" t="s">
        <v>197</v>
      </c>
      <c r="EX307" t="s">
        <v>197</v>
      </c>
      <c r="EY307" s="30" t="s">
        <v>197</v>
      </c>
      <c r="EZ307" s="30" t="s">
        <v>181</v>
      </c>
      <c r="FA307" s="30" t="s">
        <v>181</v>
      </c>
      <c r="FB307" s="34">
        <v>2</v>
      </c>
      <c r="FC307" s="30" t="s">
        <v>184</v>
      </c>
      <c r="FD307" s="30" t="s">
        <v>181</v>
      </c>
      <c r="FE307" s="30" t="s">
        <v>181</v>
      </c>
      <c r="FF307">
        <v>2</v>
      </c>
      <c r="FG307" s="30" t="s">
        <v>181</v>
      </c>
      <c r="FH307" s="30" t="s">
        <v>197</v>
      </c>
      <c r="FI307" s="30" t="s">
        <v>197</v>
      </c>
      <c r="FJ307" s="30" t="s">
        <v>181</v>
      </c>
      <c r="FK307" s="30" t="s">
        <v>181</v>
      </c>
      <c r="FL307" s="30" t="s">
        <v>181</v>
      </c>
      <c r="FM307" s="30" t="s">
        <v>181</v>
      </c>
      <c r="FN307" s="30" t="s">
        <v>181</v>
      </c>
      <c r="FO307" s="30" t="s">
        <v>181</v>
      </c>
      <c r="FP307" s="30" t="s">
        <v>181</v>
      </c>
      <c r="FQ307" s="30" t="s">
        <v>181</v>
      </c>
      <c r="FR307">
        <v>11</v>
      </c>
      <c r="FS307" s="30" t="s">
        <v>1340</v>
      </c>
      <c r="FT307" s="30" t="s">
        <v>181</v>
      </c>
      <c r="FU307">
        <f t="shared" si="113"/>
        <v>0</v>
      </c>
      <c r="FV307">
        <f t="shared" si="114"/>
        <v>0</v>
      </c>
    </row>
    <row r="308" spans="1:178" ht="15.5" x14ac:dyDescent="0.35">
      <c r="A308" s="48">
        <v>3133</v>
      </c>
      <c r="B308" s="26" t="s">
        <v>178</v>
      </c>
      <c r="C308" s="26" t="s">
        <v>179</v>
      </c>
      <c r="D308" s="28">
        <v>50.447222222222223</v>
      </c>
      <c r="E308" s="28">
        <v>1</v>
      </c>
      <c r="F308" s="26">
        <v>61</v>
      </c>
      <c r="G308" s="26">
        <v>170</v>
      </c>
      <c r="H308" s="28">
        <f t="shared" si="101"/>
        <v>21.107266435986158</v>
      </c>
      <c r="I308" s="29">
        <f t="shared" si="102"/>
        <v>1.706895649739965</v>
      </c>
      <c r="J308" s="38">
        <v>3.1</v>
      </c>
      <c r="K308" s="26">
        <v>138</v>
      </c>
      <c r="L308" s="26" t="s">
        <v>180</v>
      </c>
      <c r="M308" s="37">
        <v>5.61</v>
      </c>
      <c r="N308" s="38">
        <v>0.3</v>
      </c>
      <c r="O308" s="37">
        <v>1.01</v>
      </c>
      <c r="P308">
        <f t="shared" si="103"/>
        <v>5.61</v>
      </c>
      <c r="Q308">
        <f t="shared" si="103"/>
        <v>1</v>
      </c>
      <c r="R308">
        <f t="shared" si="103"/>
        <v>1.01</v>
      </c>
      <c r="S308" s="31">
        <f t="shared" si="117"/>
        <v>20</v>
      </c>
      <c r="T308" s="26" t="s">
        <v>184</v>
      </c>
      <c r="U308" s="26" t="s">
        <v>184</v>
      </c>
      <c r="V308" s="26" t="s">
        <v>182</v>
      </c>
      <c r="W308" s="26" t="s">
        <v>181</v>
      </c>
      <c r="X308" s="26" t="s">
        <v>181</v>
      </c>
      <c r="Y308" s="26" t="s">
        <v>183</v>
      </c>
      <c r="Z308" s="26" t="s">
        <v>181</v>
      </c>
      <c r="AA308" s="26" t="s">
        <v>181</v>
      </c>
      <c r="AB308" s="26" t="s">
        <v>181</v>
      </c>
      <c r="AC308" s="26">
        <v>0</v>
      </c>
      <c r="AD308" s="32">
        <v>43264</v>
      </c>
      <c r="AE308">
        <v>18</v>
      </c>
      <c r="AF308" s="26"/>
      <c r="AG308" s="26">
        <v>0</v>
      </c>
      <c r="AH308" s="32">
        <v>43264</v>
      </c>
      <c r="AI308" s="53">
        <v>18</v>
      </c>
      <c r="AJ308" s="26"/>
      <c r="AK308" s="26" t="s">
        <v>311</v>
      </c>
      <c r="AL308" s="26" t="s">
        <v>181</v>
      </c>
      <c r="AM308" s="26" t="s">
        <v>181</v>
      </c>
      <c r="AN308" s="26" t="s">
        <v>181</v>
      </c>
      <c r="AO308" s="26" t="s">
        <v>181</v>
      </c>
      <c r="AP308" s="26" t="s">
        <v>181</v>
      </c>
      <c r="AQ308" s="26" t="s">
        <v>181</v>
      </c>
      <c r="AR308" s="26" t="s">
        <v>181</v>
      </c>
      <c r="AS308" s="26" t="s">
        <v>181</v>
      </c>
      <c r="AT308" s="26" t="s">
        <v>181</v>
      </c>
      <c r="AU308" s="26" t="s">
        <v>181</v>
      </c>
      <c r="AV308" s="26" t="s">
        <v>184</v>
      </c>
      <c r="AW308" s="27">
        <v>24388</v>
      </c>
      <c r="AX308" s="28">
        <v>51.633333333333333</v>
      </c>
      <c r="AY308" s="28" t="s">
        <v>185</v>
      </c>
      <c r="AZ308" s="28" t="s">
        <v>186</v>
      </c>
      <c r="BA308" s="36" t="s">
        <v>178</v>
      </c>
      <c r="BB308" s="36" t="s">
        <v>187</v>
      </c>
      <c r="BC308" s="28" t="s">
        <v>179</v>
      </c>
      <c r="BD308" s="36" t="s">
        <v>188</v>
      </c>
      <c r="BE308" s="36" t="s">
        <v>189</v>
      </c>
      <c r="BF308" t="s">
        <v>190</v>
      </c>
      <c r="BG308" s="36" t="s">
        <v>181</v>
      </c>
      <c r="BH308" s="36" t="s">
        <v>180</v>
      </c>
      <c r="BI308" s="26">
        <v>60</v>
      </c>
      <c r="BJ308" s="26">
        <v>160</v>
      </c>
      <c r="BK308" s="28">
        <f t="shared" si="104"/>
        <v>23.4375</v>
      </c>
      <c r="BL308" s="29">
        <f t="shared" si="105"/>
        <v>1.622062531435754</v>
      </c>
      <c r="BM308" s="26">
        <v>148</v>
      </c>
      <c r="BN308" s="29">
        <v>0.67</v>
      </c>
      <c r="BO308" s="26">
        <v>15</v>
      </c>
      <c r="BP308" s="26" t="s">
        <v>181</v>
      </c>
      <c r="BQ308" s="26">
        <v>0</v>
      </c>
      <c r="BR308" s="26" t="s">
        <v>184</v>
      </c>
      <c r="BS308" s="26" t="s">
        <v>191</v>
      </c>
      <c r="BT308" s="26">
        <v>0</v>
      </c>
      <c r="BU308" s="26">
        <v>20</v>
      </c>
      <c r="BV308" s="26" t="s">
        <v>192</v>
      </c>
      <c r="BW308" s="26">
        <v>5</v>
      </c>
      <c r="BX308" s="26">
        <v>0</v>
      </c>
      <c r="BY308" s="26" t="s">
        <v>1341</v>
      </c>
      <c r="BZ308" s="26" t="s">
        <v>1094</v>
      </c>
      <c r="CA308" s="26" t="s">
        <v>1342</v>
      </c>
      <c r="CB308">
        <v>0</v>
      </c>
      <c r="CC308" s="26">
        <v>0</v>
      </c>
      <c r="CD308">
        <f t="shared" si="106"/>
        <v>1033</v>
      </c>
      <c r="CE308">
        <f>SUM((IF(D308&lt;40.1,0,(IF(D308&gt;60,3,1)))),(IF(S308&lt;15.1,0,IF(15&lt;S308&lt;25.1,6,IF(25&lt;S308&lt;35.1,11,16)))),(IF(E308=1,0,5)),(IF(CQ308&lt;601,0,1)),(IF(AX308&lt;40.1,0,(IF(AX308&gt;60,2,1)))))</f>
        <v>18</v>
      </c>
      <c r="CF308" s="26">
        <f>(IF(AX308&gt;70,3,0))+(IF(10&lt;AX308&lt;20,-2,0))+(IF(BD308="Cerebrovascular",2,0))+(IF(BN308&gt;1.5,2,0))+(IF(CQ308&lt;360,-3,0))+(IF(D308&gt;70,4,0))+(IF(H308&gt;35,2,0))+(IF(E308=2,9,0))+(IF(E308=3,14,0))+(IF(T308="yes",2,0))+(IF(J308&lt;2,2,0))+(IF(U308="yes",3,0))+(IF(V308="hospital",3,0))+(IF(V308="ICU",6,0))+(IF(S308&gt;29,4,0))+(IF(W308="yes",9,0))+(IF(X308="yes",2,0))+(IF(AA308="yes",5,0))+(IF(AB308="yes",6,0))+(IF(Z308="yes",3,0))</f>
        <v>7</v>
      </c>
      <c r="CG308" s="29">
        <f>EXP((IF(39&lt;AX308&lt;50,0.154,0))+(IF(49&lt;AX308&lt;60,0.274,0))+(IF(59&lt;AX308&lt;70,0.424,0))+(IF(AX308&gt;69,0.501,0))+(IF(BD308="anoxia",0.079,0))+(IF(BD308="Cerebrovascular",0.145,0))+(IF(BD308="other",0.184,0))+(IF(BB308="African",0.176,0))+(IF(BB308="Other",0.126,0))+(IF(AY308="DCD",0.411,0))+(IF(AZ308="other",0.422,0))+(0.066*((170-BJ308)/10)+(IF(BE308="regional",0.105,0.244))+(0.01*(CQ308/60))))</f>
        <v>1.4811715068384885</v>
      </c>
      <c r="CH308">
        <v>38</v>
      </c>
      <c r="CI308">
        <v>15</v>
      </c>
      <c r="CJ308" s="26" t="s">
        <v>197</v>
      </c>
      <c r="CK308" s="26" t="s">
        <v>197</v>
      </c>
      <c r="CL308" s="26" t="s">
        <v>197</v>
      </c>
      <c r="CM308" s="26" t="s">
        <v>197</v>
      </c>
      <c r="CN308" s="26">
        <v>26</v>
      </c>
      <c r="CO308" s="26" t="s">
        <v>196</v>
      </c>
      <c r="CP308" s="26">
        <v>19</v>
      </c>
      <c r="CQ308" s="28">
        <v>461</v>
      </c>
      <c r="CR308">
        <f t="shared" si="107"/>
        <v>26</v>
      </c>
      <c r="CS308">
        <f t="shared" si="98"/>
        <v>64</v>
      </c>
      <c r="CT308">
        <f t="shared" si="99"/>
        <v>487</v>
      </c>
      <c r="CU308" s="26">
        <v>0</v>
      </c>
      <c r="CV308" s="26">
        <v>0</v>
      </c>
      <c r="CW308" s="26">
        <v>2000</v>
      </c>
      <c r="CX308" s="26">
        <v>300</v>
      </c>
      <c r="CY308" s="26">
        <v>378</v>
      </c>
      <c r="CZ308" s="26">
        <v>1.3</v>
      </c>
      <c r="DA308" s="26">
        <v>18</v>
      </c>
      <c r="DB308" s="26">
        <v>82</v>
      </c>
      <c r="DC308" s="26">
        <v>57</v>
      </c>
      <c r="DD308" s="28">
        <f t="shared" si="108"/>
        <v>30.487804878048777</v>
      </c>
      <c r="DE308" s="26"/>
      <c r="DF308" t="str">
        <f t="shared" si="109"/>
        <v>yes</v>
      </c>
      <c r="DG308" s="26" t="s">
        <v>1343</v>
      </c>
      <c r="DH308" s="26" t="s">
        <v>197</v>
      </c>
      <c r="DI308" s="26" t="s">
        <v>197</v>
      </c>
      <c r="DJ308" s="26" t="s">
        <v>197</v>
      </c>
      <c r="DK308" s="26" t="s">
        <v>197</v>
      </c>
      <c r="DL308" s="26" t="s">
        <v>197</v>
      </c>
      <c r="DM308" s="26" t="s">
        <v>197</v>
      </c>
      <c r="DN308" s="26" t="s">
        <v>197</v>
      </c>
      <c r="DO308" s="26">
        <v>1290</v>
      </c>
      <c r="DP308" s="29">
        <f>((DO308/1000)*100)/F308</f>
        <v>2.1147540983606556</v>
      </c>
      <c r="DQ308" s="26">
        <v>1117</v>
      </c>
      <c r="DR308" s="26">
        <v>454</v>
      </c>
      <c r="DS308" s="26">
        <v>1.7</v>
      </c>
      <c r="DT308" s="26">
        <v>1.1000000000000001</v>
      </c>
      <c r="DU308" s="26">
        <v>6.07</v>
      </c>
      <c r="DV308" s="26">
        <v>6.17</v>
      </c>
      <c r="DW308" t="str">
        <f t="shared" si="110"/>
        <v>no</v>
      </c>
      <c r="DX308" t="str">
        <f>IF(OR(DQ308&gt;1999,DR308&gt;1999),IF(OR(DQ308&gt;2999,DR308&gt;2999),IF(OR(DS308&gt;9.9,DT308&gt;1.6),"severe","moderate"),"mild"),"no")</f>
        <v>no</v>
      </c>
      <c r="DY308" t="str">
        <f>IF(OR(DV308&gt;M308*2.9, DV308 &gt; 3.9, FD308="yes"), "3", IF(DV308&gt;M308*1.9, "2", IF(OR(DV308&gt;M308*1.4, DV308&gt;(M308+0.2)), "1", "no")))</f>
        <v>3</v>
      </c>
      <c r="DZ308" s="26" t="s">
        <v>184</v>
      </c>
      <c r="EA308" s="26" t="s">
        <v>263</v>
      </c>
      <c r="EB308" s="26" t="s">
        <v>184</v>
      </c>
      <c r="EC308" s="26">
        <v>1000</v>
      </c>
      <c r="ED308" s="26" t="s">
        <v>198</v>
      </c>
      <c r="EE308" s="26" t="s">
        <v>197</v>
      </c>
      <c r="EF308" s="26" t="s">
        <v>197</v>
      </c>
      <c r="EG308" s="26" t="s">
        <v>197</v>
      </c>
      <c r="EH308" s="26" t="s">
        <v>197</v>
      </c>
      <c r="EI308" s="26" t="s">
        <v>197</v>
      </c>
      <c r="EJ308" s="26" t="s">
        <v>197</v>
      </c>
      <c r="EK308" s="26" t="s">
        <v>197</v>
      </c>
      <c r="EL308" s="26" t="s">
        <v>197</v>
      </c>
      <c r="EM308" s="26" t="s">
        <v>197</v>
      </c>
      <c r="EN308" s="26" t="s">
        <v>197</v>
      </c>
      <c r="EO308" s="26" t="s">
        <v>197</v>
      </c>
      <c r="EP308" s="26" t="s">
        <v>197</v>
      </c>
      <c r="EQ308" s="26" t="s">
        <v>197</v>
      </c>
      <c r="ER308" s="26" t="s">
        <v>197</v>
      </c>
      <c r="ES308" s="30" t="e">
        <f t="shared" si="119"/>
        <v>#DIV/0!</v>
      </c>
      <c r="ET308" s="30" t="e">
        <f t="shared" si="111"/>
        <v>#DIV/0!</v>
      </c>
      <c r="EU308" s="30" t="e">
        <f t="shared" si="112"/>
        <v>#DIV/0!</v>
      </c>
      <c r="EV308" s="30" t="s">
        <v>181</v>
      </c>
      <c r="EW308" t="s">
        <v>197</v>
      </c>
      <c r="EX308" t="s">
        <v>197</v>
      </c>
      <c r="EY308" s="30" t="s">
        <v>197</v>
      </c>
      <c r="EZ308" s="30" t="s">
        <v>181</v>
      </c>
      <c r="FA308" s="30" t="s">
        <v>181</v>
      </c>
      <c r="FB308" s="34">
        <v>2</v>
      </c>
      <c r="FC308" s="30" t="s">
        <v>184</v>
      </c>
      <c r="FD308" s="30" t="s">
        <v>181</v>
      </c>
      <c r="FE308" s="30" t="s">
        <v>181</v>
      </c>
      <c r="FF308">
        <v>3</v>
      </c>
      <c r="FG308" s="30" t="s">
        <v>181</v>
      </c>
      <c r="FH308" s="30" t="s">
        <v>197</v>
      </c>
      <c r="FI308" s="30" t="s">
        <v>197</v>
      </c>
      <c r="FJ308" s="30" t="s">
        <v>181</v>
      </c>
      <c r="FK308" s="30" t="s">
        <v>181</v>
      </c>
      <c r="FL308" s="30" t="s">
        <v>181</v>
      </c>
      <c r="FM308" s="30" t="s">
        <v>181</v>
      </c>
      <c r="FN308" s="30" t="s">
        <v>181</v>
      </c>
      <c r="FO308" s="30" t="s">
        <v>181</v>
      </c>
      <c r="FP308" s="30" t="s">
        <v>181</v>
      </c>
      <c r="FQ308" s="30" t="s">
        <v>181</v>
      </c>
      <c r="FR308">
        <v>10</v>
      </c>
      <c r="FS308" s="30" t="s">
        <v>1344</v>
      </c>
      <c r="FT308" s="30" t="s">
        <v>181</v>
      </c>
      <c r="FU308">
        <f t="shared" si="113"/>
        <v>0</v>
      </c>
      <c r="FV308">
        <f t="shared" si="114"/>
        <v>0</v>
      </c>
    </row>
    <row r="309" spans="1:178" ht="15.5" x14ac:dyDescent="0.35">
      <c r="A309" s="48">
        <v>3134</v>
      </c>
      <c r="B309" s="26" t="s">
        <v>200</v>
      </c>
      <c r="C309" s="26" t="s">
        <v>179</v>
      </c>
      <c r="D309" s="28">
        <v>60.016666666666666</v>
      </c>
      <c r="E309" s="28">
        <v>1</v>
      </c>
      <c r="F309" s="26">
        <v>70</v>
      </c>
      <c r="G309" s="26">
        <v>180</v>
      </c>
      <c r="H309" s="28">
        <f t="shared" si="101"/>
        <v>21.604938271604937</v>
      </c>
      <c r="I309" s="29">
        <f t="shared" si="102"/>
        <v>1.8862773804080821</v>
      </c>
      <c r="J309" s="38">
        <v>3.2</v>
      </c>
      <c r="K309" s="26">
        <v>144</v>
      </c>
      <c r="L309" s="26" t="s">
        <v>180</v>
      </c>
      <c r="M309" s="37">
        <v>1.45</v>
      </c>
      <c r="N309" s="38">
        <v>2.2000000000000002</v>
      </c>
      <c r="O309" s="37">
        <v>1.51</v>
      </c>
      <c r="P309">
        <f t="shared" si="103"/>
        <v>1.45</v>
      </c>
      <c r="Q309">
        <f t="shared" si="103"/>
        <v>2.2000000000000002</v>
      </c>
      <c r="R309">
        <f t="shared" si="103"/>
        <v>1.51</v>
      </c>
      <c r="S309" s="31">
        <f t="shared" si="117"/>
        <v>18</v>
      </c>
      <c r="T309" s="35" t="s">
        <v>184</v>
      </c>
      <c r="U309" s="26" t="s">
        <v>181</v>
      </c>
      <c r="V309" s="26" t="s">
        <v>182</v>
      </c>
      <c r="W309" s="26" t="s">
        <v>181</v>
      </c>
      <c r="X309" s="26" t="s">
        <v>184</v>
      </c>
      <c r="Y309" s="26" t="s">
        <v>183</v>
      </c>
      <c r="Z309" s="26" t="s">
        <v>184</v>
      </c>
      <c r="AA309" s="26" t="s">
        <v>181</v>
      </c>
      <c r="AB309" s="26" t="s">
        <v>181</v>
      </c>
      <c r="AC309" s="26">
        <v>0</v>
      </c>
      <c r="AD309" s="32">
        <v>43270</v>
      </c>
      <c r="AE309">
        <v>22</v>
      </c>
      <c r="AF309" s="26"/>
      <c r="AG309" s="26">
        <v>0</v>
      </c>
      <c r="AH309" s="32">
        <v>43270</v>
      </c>
      <c r="AI309" s="53">
        <v>22</v>
      </c>
      <c r="AJ309" s="26"/>
      <c r="AK309" s="26" t="s">
        <v>1345</v>
      </c>
      <c r="AL309" s="26" t="s">
        <v>184</v>
      </c>
      <c r="AM309" s="26" t="s">
        <v>181</v>
      </c>
      <c r="AN309" s="26" t="s">
        <v>181</v>
      </c>
      <c r="AO309" s="26" t="s">
        <v>181</v>
      </c>
      <c r="AP309" s="26" t="s">
        <v>181</v>
      </c>
      <c r="AQ309" s="26" t="s">
        <v>181</v>
      </c>
      <c r="AR309" s="26" t="s">
        <v>184</v>
      </c>
      <c r="AS309" s="26" t="s">
        <v>181</v>
      </c>
      <c r="AT309" s="26" t="s">
        <v>181</v>
      </c>
      <c r="AU309" s="26" t="s">
        <v>181</v>
      </c>
      <c r="AV309" s="26" t="s">
        <v>181</v>
      </c>
      <c r="AW309" s="27">
        <v>18873</v>
      </c>
      <c r="AX309" s="28">
        <v>66.738888888888894</v>
      </c>
      <c r="AY309" s="28" t="s">
        <v>185</v>
      </c>
      <c r="AZ309" s="28" t="s">
        <v>186</v>
      </c>
      <c r="BA309" s="36" t="s">
        <v>178</v>
      </c>
      <c r="BB309" s="36" t="s">
        <v>187</v>
      </c>
      <c r="BC309" s="28" t="s">
        <v>179</v>
      </c>
      <c r="BD309" s="36" t="s">
        <v>188</v>
      </c>
      <c r="BE309" s="36" t="s">
        <v>202</v>
      </c>
      <c r="BF309" t="s">
        <v>190</v>
      </c>
      <c r="BG309" s="36" t="s">
        <v>181</v>
      </c>
      <c r="BH309" s="36" t="s">
        <v>180</v>
      </c>
      <c r="BI309" s="26">
        <v>92</v>
      </c>
      <c r="BJ309" s="26">
        <v>180</v>
      </c>
      <c r="BK309" s="28">
        <f t="shared" si="104"/>
        <v>28.395061728395063</v>
      </c>
      <c r="BL309" s="29">
        <f t="shared" si="105"/>
        <v>2.1185987732859295</v>
      </c>
      <c r="BM309" s="26">
        <v>144</v>
      </c>
      <c r="BN309" s="29">
        <v>1.1100000000000001</v>
      </c>
      <c r="BO309" s="26">
        <v>2</v>
      </c>
      <c r="BP309" s="26" t="s">
        <v>181</v>
      </c>
      <c r="BQ309" s="26">
        <v>0</v>
      </c>
      <c r="BR309" s="26" t="s">
        <v>184</v>
      </c>
      <c r="BS309" s="26" t="s">
        <v>191</v>
      </c>
      <c r="BT309" s="26">
        <v>30</v>
      </c>
      <c r="BU309" s="26">
        <v>60</v>
      </c>
      <c r="BV309" s="26" t="s">
        <v>203</v>
      </c>
      <c r="BW309" s="26">
        <v>15</v>
      </c>
      <c r="BX309" s="26">
        <v>0</v>
      </c>
      <c r="BY309" s="26" t="s">
        <v>1346</v>
      </c>
      <c r="BZ309" s="26" t="s">
        <v>856</v>
      </c>
      <c r="CA309" s="26" t="s">
        <v>1312</v>
      </c>
      <c r="CB309">
        <v>1</v>
      </c>
      <c r="CC309" s="26">
        <v>137</v>
      </c>
      <c r="CD309">
        <f t="shared" si="106"/>
        <v>1201</v>
      </c>
      <c r="CE309">
        <f>SUM((IF(D309&lt;40.1,0,(IF(D309&gt;60,3,1)))),(IF(S309&lt;15.1,0,IF(15&lt;S309&lt;25.1,6,IF(25&lt;S309&lt;35.1,11,16)))),(IF(E309=1,0,5)),(IF(CQ309&lt;601,0,1)),(IF(AX309&lt;40.1,0,(IF(AX309&gt;60,2,1)))))</f>
        <v>21</v>
      </c>
      <c r="CF309" s="26">
        <f>(IF(AX309&gt;70,3,0))+(IF(10&lt;AX309&lt;20,-2,0))+(IF(BD309="Cerebrovascular",2,0))+(IF(BN309&gt;1.5,2,0))+(IF(CQ309&lt;360,-3,0))+(IF(D309&gt;70,4,0))+(IF(H309&gt;35,2,0))+(IF(E309=2,9,0))+(IF(E309=3,14,0))+(IF(T309="yes",2,0))+(IF(J309&lt;2,2,0))+(IF(U309="yes",3,0))+(IF(V309="hospital",3,0))+(IF(V309="ICU",6,0))+(IF(S309&gt;29,4,0))+(IF(W309="yes",9,0))+(IF(X309="yes",2,0))+(IF(AA309="yes",5,0))+(IF(AB309="yes",6,0))+(IF(Z309="yes",3,0))</f>
        <v>9</v>
      </c>
      <c r="CG309" s="29">
        <f>EXP((IF(39&lt;AX309&lt;50,0.154,0))+(IF(49&lt;AX309&lt;60,0.274,0))+(IF(59&lt;AX309&lt;70,0.424,0))+(IF(AX309&gt;69,0.501,0))+(IF(BD309="anoxia",0.079,0))+(IF(BD309="Cerebrovascular",0.145,0))+(IF(BD309="other",0.184,0))+(IF(BB309="African",0.176,0))+(IF(BB309="Other",0.126,0))+(IF(AY309="DCD",0.411,0))+(IF(AZ309="other",0.422,0))+(0.066*((170-BJ309)/10)+(IF(BE309="regional",0.105,0.244))+(0.01*(CQ309/60))))</f>
        <v>1.4918246976412703</v>
      </c>
      <c r="CH309">
        <v>34</v>
      </c>
      <c r="CI309">
        <v>40</v>
      </c>
      <c r="CJ309" s="26" t="s">
        <v>197</v>
      </c>
      <c r="CK309" s="26" t="s">
        <v>197</v>
      </c>
      <c r="CL309" s="26" t="s">
        <v>197</v>
      </c>
      <c r="CM309" s="26" t="s">
        <v>197</v>
      </c>
      <c r="CN309" s="26">
        <v>22</v>
      </c>
      <c r="CO309" s="26" t="s">
        <v>196</v>
      </c>
      <c r="CP309" s="26">
        <v>16</v>
      </c>
      <c r="CQ309" s="28">
        <v>462</v>
      </c>
      <c r="CR309">
        <f t="shared" si="107"/>
        <v>22</v>
      </c>
      <c r="CS309">
        <f t="shared" ref="CS309:CS342" si="120">CH309+CN309</f>
        <v>56</v>
      </c>
      <c r="CT309">
        <f t="shared" ref="CT309:CT342" si="121">CQ309+CR309</f>
        <v>484</v>
      </c>
      <c r="CU309" s="26">
        <v>2000</v>
      </c>
      <c r="CV309" s="26">
        <v>3000</v>
      </c>
      <c r="CW309" s="26">
        <v>15500</v>
      </c>
      <c r="CX309" s="26">
        <v>17400</v>
      </c>
      <c r="CY309" s="26">
        <v>423</v>
      </c>
      <c r="CZ309" s="26">
        <v>1.4</v>
      </c>
      <c r="DA309" s="26">
        <v>16</v>
      </c>
      <c r="DB309" s="26">
        <v>95</v>
      </c>
      <c r="DC309" s="26">
        <v>87</v>
      </c>
      <c r="DD309" s="28">
        <f t="shared" si="108"/>
        <v>8.4210526315789451</v>
      </c>
      <c r="DE309" s="26"/>
      <c r="DF309" t="str">
        <f t="shared" si="109"/>
        <v>no</v>
      </c>
      <c r="DG309" s="26" t="s">
        <v>1347</v>
      </c>
      <c r="DH309" s="26" t="s">
        <v>197</v>
      </c>
      <c r="DI309" s="26" t="s">
        <v>197</v>
      </c>
      <c r="DJ309" s="26" t="s">
        <v>197</v>
      </c>
      <c r="DK309" s="26" t="s">
        <v>197</v>
      </c>
      <c r="DL309" s="26" t="s">
        <v>197</v>
      </c>
      <c r="DM309" s="26" t="s">
        <v>197</v>
      </c>
      <c r="DN309" s="26" t="s">
        <v>197</v>
      </c>
      <c r="DO309" s="26">
        <v>2110</v>
      </c>
      <c r="DP309" s="29">
        <f>((DO309/1000)*100)/F309</f>
        <v>3.0142857142857142</v>
      </c>
      <c r="DQ309" s="26">
        <v>1415</v>
      </c>
      <c r="DR309" s="26">
        <v>531</v>
      </c>
      <c r="DS309" s="26">
        <v>3</v>
      </c>
      <c r="DT309" s="26">
        <v>1.25</v>
      </c>
      <c r="DU309" s="26">
        <v>1.46</v>
      </c>
      <c r="DV309" s="26">
        <v>1.46</v>
      </c>
      <c r="DW309" t="str">
        <f t="shared" si="110"/>
        <v>no</v>
      </c>
      <c r="DX309" t="str">
        <f>IF(OR(DQ309&gt;1999,DR309&gt;1999),IF(OR(DQ309&gt;2999,DR309&gt;2999),IF(OR(DS309&gt;9.9,DT309&gt;1.6),"severe","moderate"),"mild"),"no")</f>
        <v>no</v>
      </c>
      <c r="DY309" t="str">
        <f>IF(OR(DV309&gt;M309*2.9, DV309 &gt; 3.9, FD309="yes"), "3", IF(DV309&gt;M309*1.9, "2", IF(OR(DV309&gt;M309*1.4, DV309&gt;(M309+0.2)), "1", "no")))</f>
        <v>no</v>
      </c>
      <c r="DZ309" s="26" t="s">
        <v>184</v>
      </c>
      <c r="EA309" s="26" t="s">
        <v>263</v>
      </c>
      <c r="EB309" s="26" t="s">
        <v>184</v>
      </c>
      <c r="EC309" s="26">
        <v>1000</v>
      </c>
      <c r="ED309" s="26" t="s">
        <v>198</v>
      </c>
      <c r="EE309" s="26" t="s">
        <v>197</v>
      </c>
      <c r="EF309" s="26" t="s">
        <v>197</v>
      </c>
      <c r="EG309" s="26" t="s">
        <v>197</v>
      </c>
      <c r="EH309" s="26" t="s">
        <v>197</v>
      </c>
      <c r="EI309" s="26" t="s">
        <v>197</v>
      </c>
      <c r="EJ309" s="26" t="s">
        <v>197</v>
      </c>
      <c r="EK309" s="26" t="s">
        <v>197</v>
      </c>
      <c r="EL309" s="26" t="s">
        <v>197</v>
      </c>
      <c r="EM309" s="26" t="s">
        <v>197</v>
      </c>
      <c r="EN309" s="26" t="s">
        <v>197</v>
      </c>
      <c r="EO309" s="26" t="s">
        <v>197</v>
      </c>
      <c r="EP309" s="26" t="s">
        <v>197</v>
      </c>
      <c r="EQ309" s="26" t="s">
        <v>197</v>
      </c>
      <c r="ER309" s="26" t="s">
        <v>197</v>
      </c>
      <c r="ES309" s="30" t="e">
        <f t="shared" si="119"/>
        <v>#DIV/0!</v>
      </c>
      <c r="ET309" s="30" t="e">
        <f t="shared" si="111"/>
        <v>#DIV/0!</v>
      </c>
      <c r="EU309" s="30" t="e">
        <f t="shared" si="112"/>
        <v>#DIV/0!</v>
      </c>
      <c r="EV309" s="30" t="s">
        <v>181</v>
      </c>
      <c r="EW309" t="s">
        <v>197</v>
      </c>
      <c r="EX309" t="s">
        <v>197</v>
      </c>
      <c r="EY309" s="30" t="s">
        <v>197</v>
      </c>
      <c r="EZ309" s="30" t="s">
        <v>181</v>
      </c>
      <c r="FA309" s="30" t="s">
        <v>181</v>
      </c>
      <c r="FB309" s="34">
        <v>2</v>
      </c>
      <c r="FC309" s="30" t="s">
        <v>181</v>
      </c>
      <c r="FD309" s="30" t="s">
        <v>181</v>
      </c>
      <c r="FE309" s="30" t="s">
        <v>181</v>
      </c>
      <c r="FF309">
        <v>3</v>
      </c>
      <c r="FG309" s="30" t="s">
        <v>181</v>
      </c>
      <c r="FH309" s="30" t="s">
        <v>197</v>
      </c>
      <c r="FI309" s="30" t="s">
        <v>197</v>
      </c>
      <c r="FJ309" s="30" t="s">
        <v>181</v>
      </c>
      <c r="FK309" s="30" t="s">
        <v>181</v>
      </c>
      <c r="FL309" s="30" t="s">
        <v>181</v>
      </c>
      <c r="FM309" s="30" t="s">
        <v>181</v>
      </c>
      <c r="FN309" s="30" t="s">
        <v>181</v>
      </c>
      <c r="FO309" s="30" t="s">
        <v>181</v>
      </c>
      <c r="FP309" s="30" t="s">
        <v>181</v>
      </c>
      <c r="FQ309" s="30" t="s">
        <v>181</v>
      </c>
      <c r="FR309">
        <v>8</v>
      </c>
      <c r="FS309" s="30" t="s">
        <v>199</v>
      </c>
      <c r="FT309" s="30" t="s">
        <v>181</v>
      </c>
      <c r="FU309">
        <f t="shared" si="113"/>
        <v>0</v>
      </c>
      <c r="FV309">
        <f t="shared" si="114"/>
        <v>0</v>
      </c>
    </row>
    <row r="310" spans="1:178" ht="15.5" x14ac:dyDescent="0.35">
      <c r="A310" s="48">
        <v>3135</v>
      </c>
      <c r="B310" s="26" t="s">
        <v>200</v>
      </c>
      <c r="C310" s="26" t="s">
        <v>201</v>
      </c>
      <c r="D310" s="28">
        <v>52.108333333333334</v>
      </c>
      <c r="E310" s="28">
        <v>1</v>
      </c>
      <c r="F310" s="26">
        <v>80</v>
      </c>
      <c r="G310" s="26">
        <v>180</v>
      </c>
      <c r="H310" s="28">
        <f t="shared" si="101"/>
        <v>24.691358024691358</v>
      </c>
      <c r="I310" s="29">
        <f t="shared" si="102"/>
        <v>1.9964210222750447</v>
      </c>
      <c r="J310" s="38">
        <v>2.5</v>
      </c>
      <c r="K310" s="26">
        <v>127</v>
      </c>
      <c r="L310" s="26" t="s">
        <v>180</v>
      </c>
      <c r="M310" s="37">
        <v>0.93</v>
      </c>
      <c r="N310" s="38">
        <v>3.8</v>
      </c>
      <c r="O310" s="37">
        <v>1.45</v>
      </c>
      <c r="P310">
        <f t="shared" si="103"/>
        <v>1</v>
      </c>
      <c r="Q310">
        <f t="shared" si="103"/>
        <v>3.8</v>
      </c>
      <c r="R310">
        <f t="shared" si="103"/>
        <v>1.45</v>
      </c>
      <c r="S310" s="31">
        <f t="shared" si="117"/>
        <v>16</v>
      </c>
      <c r="T310" s="26" t="s">
        <v>181</v>
      </c>
      <c r="U310" s="26" t="s">
        <v>181</v>
      </c>
      <c r="V310" s="26" t="s">
        <v>182</v>
      </c>
      <c r="W310" s="26" t="s">
        <v>181</v>
      </c>
      <c r="X310" s="26" t="s">
        <v>184</v>
      </c>
      <c r="Y310" s="26" t="s">
        <v>183</v>
      </c>
      <c r="Z310" s="26" t="s">
        <v>184</v>
      </c>
      <c r="AA310" s="26" t="s">
        <v>181</v>
      </c>
      <c r="AB310" s="26" t="s">
        <v>181</v>
      </c>
      <c r="AC310" s="26">
        <v>0</v>
      </c>
      <c r="AD310" s="32">
        <v>43270</v>
      </c>
      <c r="AE310">
        <v>22</v>
      </c>
      <c r="AF310" s="26"/>
      <c r="AG310" s="26">
        <v>0</v>
      </c>
      <c r="AH310" s="32">
        <v>43270</v>
      </c>
      <c r="AI310" s="53">
        <v>22</v>
      </c>
      <c r="AJ310" s="26"/>
      <c r="AK310" s="26" t="s">
        <v>1101</v>
      </c>
      <c r="AL310" s="26" t="s">
        <v>184</v>
      </c>
      <c r="AM310" s="26" t="s">
        <v>184</v>
      </c>
      <c r="AN310" s="26" t="s">
        <v>181</v>
      </c>
      <c r="AO310" s="26" t="s">
        <v>181</v>
      </c>
      <c r="AP310" s="26" t="s">
        <v>184</v>
      </c>
      <c r="AQ310" s="26" t="s">
        <v>181</v>
      </c>
      <c r="AR310" s="26" t="s">
        <v>181</v>
      </c>
      <c r="AS310" s="26" t="s">
        <v>181</v>
      </c>
      <c r="AT310" s="26" t="s">
        <v>181</v>
      </c>
      <c r="AU310" s="26" t="s">
        <v>181</v>
      </c>
      <c r="AV310" s="26" t="s">
        <v>181</v>
      </c>
      <c r="AW310" s="27">
        <v>13961</v>
      </c>
      <c r="AX310" s="28">
        <v>80.183333333333337</v>
      </c>
      <c r="AY310" s="28" t="s">
        <v>185</v>
      </c>
      <c r="AZ310" s="28" t="s">
        <v>186</v>
      </c>
      <c r="BA310" s="36" t="s">
        <v>178</v>
      </c>
      <c r="BB310" s="36" t="s">
        <v>187</v>
      </c>
      <c r="BC310" s="28" t="s">
        <v>201</v>
      </c>
      <c r="BD310" s="36" t="s">
        <v>188</v>
      </c>
      <c r="BE310" s="36" t="s">
        <v>202</v>
      </c>
      <c r="BF310" t="s">
        <v>190</v>
      </c>
      <c r="BG310" s="36" t="s">
        <v>181</v>
      </c>
      <c r="BH310" s="36" t="s">
        <v>180</v>
      </c>
      <c r="BI310" s="26">
        <v>64</v>
      </c>
      <c r="BJ310" s="26">
        <v>167</v>
      </c>
      <c r="BK310" s="28">
        <f t="shared" si="104"/>
        <v>22.948115744558788</v>
      </c>
      <c r="BL310" s="29">
        <f t="shared" si="105"/>
        <v>1.719737867247449</v>
      </c>
      <c r="BM310" s="26">
        <v>146</v>
      </c>
      <c r="BN310" s="29">
        <v>0.6</v>
      </c>
      <c r="BO310" s="26">
        <v>2</v>
      </c>
      <c r="BP310" s="26" t="s">
        <v>181</v>
      </c>
      <c r="BQ310" s="26">
        <v>0</v>
      </c>
      <c r="BR310" s="26" t="s">
        <v>184</v>
      </c>
      <c r="BS310" s="26" t="s">
        <v>191</v>
      </c>
      <c r="BT310" s="26">
        <v>0</v>
      </c>
      <c r="BU310" s="26">
        <v>70</v>
      </c>
      <c r="BV310" s="26" t="s">
        <v>203</v>
      </c>
      <c r="BW310" s="26">
        <v>5</v>
      </c>
      <c r="BX310" s="26">
        <v>0</v>
      </c>
      <c r="BY310" s="26" t="s">
        <v>1348</v>
      </c>
      <c r="BZ310" s="26" t="s">
        <v>181</v>
      </c>
      <c r="CA310" s="26" t="s">
        <v>1312</v>
      </c>
      <c r="CB310">
        <v>0</v>
      </c>
      <c r="CC310" s="26">
        <v>0</v>
      </c>
      <c r="CD310">
        <f t="shared" si="106"/>
        <v>1283</v>
      </c>
      <c r="CE310">
        <f>SUM((IF(D310&lt;40.1,0,(IF(D310&gt;60,3,1)))),(IF(S310&lt;15.1,0,IF(15&lt;S310&lt;25.1,6,IF(25&lt;S310&lt;35.1,11,16)))),(IF(E310=1,0,5)),(IF(CQ310&lt;601,0,1)),(IF(AX310&lt;40.1,0,(IF(AX310&gt;60,2,1)))))</f>
        <v>19</v>
      </c>
      <c r="CF310" s="26">
        <f>(IF(AX310&gt;70,3,0))+(IF(10&lt;AX310&lt;20,-2,0))+(IF(BD310="Cerebrovascular",2,0))+(IF(BN310&gt;1.5,2,0))+(IF(CQ310&lt;360,-3,0))+(IF(D310&gt;70,4,0))+(IF(H310&gt;35,2,0))+(IF(E310=2,9,0))+(IF(E310=3,14,0))+(IF(T310="yes",2,0))+(IF(J310&lt;2,2,0))+(IF(U310="yes",3,0))+(IF(V310="hospital",3,0))+(IF(V310="ICU",6,0))+(IF(S310&gt;29,4,0))+(IF(W310="yes",9,0))+(IF(X310="yes",2,0))+(IF(AA310="yes",5,0))+(IF(AB310="yes",6,0))+(IF(Z310="yes",3,0))</f>
        <v>10</v>
      </c>
      <c r="CG310" s="29">
        <f>EXP((IF(39&lt;AX310&lt;50,0.154,0))+(IF(49&lt;AX310&lt;60,0.274,0))+(IF(59&lt;AX310&lt;70,0.424,0))+(IF(AX310&gt;69,0.501,0))+(IF(BD310="anoxia",0.079,0))+(IF(BD310="Cerebrovascular",0.145,0))+(IF(BD310="other",0.184,0))+(IF(BB310="African",0.176,0))+(IF(BB310="Other",0.126,0))+(IF(AY310="DCD",0.411,0))+(IF(AZ310="other",0.422,0))+(0.066*((170-BJ310)/10)+(IF(BE310="regional",0.105,0.244))+(0.01*(CQ310/60))))</f>
        <v>2.64887052810609</v>
      </c>
      <c r="CH310">
        <v>39</v>
      </c>
      <c r="CI310">
        <v>15</v>
      </c>
      <c r="CJ310" s="26" t="s">
        <v>197</v>
      </c>
      <c r="CK310" s="26" t="s">
        <v>197</v>
      </c>
      <c r="CL310" s="26" t="s">
        <v>197</v>
      </c>
      <c r="CM310" s="26" t="s">
        <v>197</v>
      </c>
      <c r="CN310" s="26">
        <v>23</v>
      </c>
      <c r="CO310" s="26" t="s">
        <v>196</v>
      </c>
      <c r="CP310" s="26">
        <v>49</v>
      </c>
      <c r="CQ310" s="28">
        <v>386</v>
      </c>
      <c r="CR310">
        <f t="shared" si="107"/>
        <v>23</v>
      </c>
      <c r="CS310">
        <f t="shared" si="120"/>
        <v>62</v>
      </c>
      <c r="CT310">
        <f t="shared" si="121"/>
        <v>409</v>
      </c>
      <c r="CU310" s="26">
        <v>18000</v>
      </c>
      <c r="CV310" s="26">
        <v>14000</v>
      </c>
      <c r="CW310" s="26">
        <v>17000</v>
      </c>
      <c r="CX310" s="26">
        <v>1000</v>
      </c>
      <c r="CY310" s="26">
        <v>420</v>
      </c>
      <c r="CZ310" s="26">
        <v>2.2000000000000002</v>
      </c>
      <c r="DA310" s="26">
        <v>103</v>
      </c>
      <c r="DB310" s="26">
        <v>57</v>
      </c>
      <c r="DC310" s="26">
        <v>33</v>
      </c>
      <c r="DD310" s="28">
        <f t="shared" si="108"/>
        <v>42.10526315789474</v>
      </c>
      <c r="DE310" s="26"/>
      <c r="DF310" t="str">
        <f t="shared" si="109"/>
        <v>yes</v>
      </c>
      <c r="DG310" s="26" t="s">
        <v>1349</v>
      </c>
      <c r="DH310" s="26" t="s">
        <v>197</v>
      </c>
      <c r="DI310" s="26" t="s">
        <v>197</v>
      </c>
      <c r="DJ310" s="26" t="s">
        <v>197</v>
      </c>
      <c r="DK310" s="26" t="s">
        <v>197</v>
      </c>
      <c r="DL310" s="26" t="s">
        <v>197</v>
      </c>
      <c r="DM310" s="26" t="s">
        <v>197</v>
      </c>
      <c r="DN310" s="26" t="s">
        <v>197</v>
      </c>
      <c r="DO310" s="26">
        <v>1240</v>
      </c>
      <c r="DP310" s="29">
        <f>((DO310/1000)*100)/F310</f>
        <v>1.55</v>
      </c>
      <c r="DQ310" s="26">
        <v>277</v>
      </c>
      <c r="DR310" s="26">
        <v>183</v>
      </c>
      <c r="DS310" s="26">
        <v>10.6</v>
      </c>
      <c r="DT310" s="26">
        <v>1.2</v>
      </c>
      <c r="DU310" s="26">
        <v>2.33</v>
      </c>
      <c r="DV310" s="26">
        <v>2.33</v>
      </c>
      <c r="DW310" t="str">
        <f t="shared" si="110"/>
        <v>yes</v>
      </c>
      <c r="DX310" s="26" t="s">
        <v>192</v>
      </c>
      <c r="DY310" t="str">
        <f>IF(OR(DV310&gt;M310*2.9, DV310 &gt; 3.9, FD310="yes"), "3", IF(DV310&gt;M310*1.9, "2", IF(OR(DV310&gt;M310*1.4, DV310&gt;(M310+0.2)), "1", "no")))</f>
        <v>2</v>
      </c>
      <c r="DZ310" s="26" t="s">
        <v>181</v>
      </c>
      <c r="EA310" s="26" t="s">
        <v>197</v>
      </c>
      <c r="EB310" s="26" t="s">
        <v>184</v>
      </c>
      <c r="EC310" s="26">
        <v>1000</v>
      </c>
      <c r="ED310" s="26" t="s">
        <v>198</v>
      </c>
      <c r="EE310" s="26" t="s">
        <v>197</v>
      </c>
      <c r="EF310" s="26" t="s">
        <v>197</v>
      </c>
      <c r="EG310" s="26" t="s">
        <v>197</v>
      </c>
      <c r="EH310" s="26" t="s">
        <v>197</v>
      </c>
      <c r="EI310" s="26" t="s">
        <v>197</v>
      </c>
      <c r="EJ310" s="26" t="s">
        <v>197</v>
      </c>
      <c r="EK310" s="26" t="s">
        <v>197</v>
      </c>
      <c r="EL310" s="26" t="s">
        <v>197</v>
      </c>
      <c r="EM310" s="26" t="s">
        <v>197</v>
      </c>
      <c r="EN310" s="26" t="s">
        <v>197</v>
      </c>
      <c r="EO310" s="26" t="s">
        <v>197</v>
      </c>
      <c r="EP310" s="26" t="s">
        <v>197</v>
      </c>
      <c r="EQ310" s="26" t="s">
        <v>197</v>
      </c>
      <c r="ER310" s="26" t="s">
        <v>197</v>
      </c>
      <c r="ES310" s="30" t="e">
        <f t="shared" si="119"/>
        <v>#DIV/0!</v>
      </c>
      <c r="ET310" s="30" t="e">
        <f t="shared" si="111"/>
        <v>#DIV/0!</v>
      </c>
      <c r="EU310" s="30" t="e">
        <f t="shared" si="112"/>
        <v>#DIV/0!</v>
      </c>
      <c r="EV310" s="30" t="s">
        <v>181</v>
      </c>
      <c r="EW310" t="s">
        <v>197</v>
      </c>
      <c r="EX310" t="s">
        <v>197</v>
      </c>
      <c r="EY310" s="30" t="s">
        <v>197</v>
      </c>
      <c r="EZ310" t="s">
        <v>184</v>
      </c>
      <c r="FA310" s="30" t="s">
        <v>181</v>
      </c>
      <c r="FB310" s="34" t="s">
        <v>237</v>
      </c>
      <c r="FC310" s="30" t="s">
        <v>181</v>
      </c>
      <c r="FD310" s="30" t="s">
        <v>181</v>
      </c>
      <c r="FE310" t="s">
        <v>1350</v>
      </c>
      <c r="FF310">
        <v>7</v>
      </c>
      <c r="FG310" s="30" t="s">
        <v>181</v>
      </c>
      <c r="FH310" s="30" t="s">
        <v>197</v>
      </c>
      <c r="FI310" s="30" t="s">
        <v>197</v>
      </c>
      <c r="FJ310" s="30" t="s">
        <v>181</v>
      </c>
      <c r="FK310" s="30" t="s">
        <v>181</v>
      </c>
      <c r="FL310" s="30" t="s">
        <v>181</v>
      </c>
      <c r="FM310" s="30" t="s">
        <v>181</v>
      </c>
      <c r="FN310" s="30" t="s">
        <v>181</v>
      </c>
      <c r="FO310" s="30" t="s">
        <v>181</v>
      </c>
      <c r="FP310" s="30" t="s">
        <v>181</v>
      </c>
      <c r="FQ310" s="30" t="s">
        <v>181</v>
      </c>
      <c r="FR310">
        <v>22</v>
      </c>
      <c r="FS310" s="30" t="s">
        <v>219</v>
      </c>
      <c r="FT310" s="30" t="s">
        <v>181</v>
      </c>
      <c r="FU310">
        <f t="shared" si="113"/>
        <v>1</v>
      </c>
      <c r="FV310">
        <f t="shared" si="114"/>
        <v>1</v>
      </c>
    </row>
    <row r="311" spans="1:178" s="26" customFormat="1" ht="15.5" x14ac:dyDescent="0.35">
      <c r="A311" s="48">
        <v>3136</v>
      </c>
      <c r="B311" s="26" t="s">
        <v>178</v>
      </c>
      <c r="C311" s="26" t="s">
        <v>201</v>
      </c>
      <c r="D311" s="28">
        <v>47.12222222222222</v>
      </c>
      <c r="E311" s="36">
        <v>1</v>
      </c>
      <c r="F311" s="26">
        <v>69</v>
      </c>
      <c r="G311" s="26">
        <v>155</v>
      </c>
      <c r="H311" s="36">
        <v>28.720083246618106</v>
      </c>
      <c r="I311" s="37">
        <v>1.6821614203492314</v>
      </c>
      <c r="J311" s="38">
        <v>4.3</v>
      </c>
      <c r="K311" s="26">
        <v>146</v>
      </c>
      <c r="L311" s="26" t="s">
        <v>180</v>
      </c>
      <c r="M311" s="37">
        <v>0.76</v>
      </c>
      <c r="N311" s="38">
        <v>0.9</v>
      </c>
      <c r="O311" s="37">
        <v>1.33</v>
      </c>
      <c r="P311" s="26">
        <v>1</v>
      </c>
      <c r="Q311" s="26">
        <v>1</v>
      </c>
      <c r="R311" s="26">
        <v>1.33</v>
      </c>
      <c r="S311" s="31">
        <f t="shared" si="117"/>
        <v>10</v>
      </c>
      <c r="T311" s="26" t="s">
        <v>184</v>
      </c>
      <c r="U311" s="26" t="s">
        <v>181</v>
      </c>
      <c r="V311" s="26" t="s">
        <v>182</v>
      </c>
      <c r="W311" s="26" t="s">
        <v>181</v>
      </c>
      <c r="X311" s="26" t="s">
        <v>181</v>
      </c>
      <c r="Y311" s="26" t="s">
        <v>183</v>
      </c>
      <c r="Z311" s="26" t="s">
        <v>181</v>
      </c>
      <c r="AA311" s="26" t="s">
        <v>181</v>
      </c>
      <c r="AB311" s="26" t="s">
        <v>181</v>
      </c>
      <c r="AC311" s="26">
        <v>0</v>
      </c>
      <c r="AD311" s="32">
        <v>43270</v>
      </c>
      <c r="AE311" s="26">
        <v>21</v>
      </c>
      <c r="AG311" s="26">
        <v>0</v>
      </c>
      <c r="AH311" s="32">
        <v>43270</v>
      </c>
      <c r="AI311" s="53">
        <v>21</v>
      </c>
      <c r="AK311" s="26" t="s">
        <v>344</v>
      </c>
      <c r="AL311" s="26" t="s">
        <v>181</v>
      </c>
      <c r="AM311" s="26" t="s">
        <v>181</v>
      </c>
      <c r="AN311" s="26" t="s">
        <v>184</v>
      </c>
      <c r="AO311" s="26" t="s">
        <v>184</v>
      </c>
      <c r="AP311" s="26" t="s">
        <v>181</v>
      </c>
      <c r="AQ311" s="26" t="s">
        <v>181</v>
      </c>
      <c r="AR311" s="26" t="s">
        <v>181</v>
      </c>
      <c r="AS311" s="26" t="s">
        <v>181</v>
      </c>
      <c r="AT311" s="26" t="s">
        <v>181</v>
      </c>
      <c r="AU311" s="26" t="s">
        <v>181</v>
      </c>
      <c r="AV311" s="26" t="s">
        <v>181</v>
      </c>
      <c r="AW311" s="32">
        <v>13357</v>
      </c>
      <c r="AX311" s="28">
        <v>81.841666666666669</v>
      </c>
      <c r="AY311" s="36" t="s">
        <v>185</v>
      </c>
      <c r="AZ311" s="36" t="s">
        <v>186</v>
      </c>
      <c r="BA311" s="36" t="s">
        <v>178</v>
      </c>
      <c r="BB311" s="36" t="s">
        <v>187</v>
      </c>
      <c r="BC311" s="36" t="s">
        <v>201</v>
      </c>
      <c r="BD311" s="36" t="s">
        <v>188</v>
      </c>
      <c r="BE311" s="36" t="s">
        <v>202</v>
      </c>
      <c r="BF311" s="28" t="s">
        <v>180</v>
      </c>
      <c r="BG311" s="36" t="s">
        <v>181</v>
      </c>
      <c r="BH311" s="36" t="s">
        <v>180</v>
      </c>
      <c r="BI311" s="26">
        <v>70</v>
      </c>
      <c r="BJ311" s="26">
        <v>160</v>
      </c>
      <c r="BK311" s="36">
        <v>27.34375</v>
      </c>
      <c r="BL311" s="37">
        <v>1.7318886979699168</v>
      </c>
      <c r="BM311" s="26">
        <v>164</v>
      </c>
      <c r="BN311" s="37">
        <v>2.72</v>
      </c>
      <c r="BO311" s="26">
        <v>6</v>
      </c>
      <c r="BP311" s="26" t="s">
        <v>181</v>
      </c>
      <c r="BQ311" s="26">
        <v>0</v>
      </c>
      <c r="BR311" s="26" t="s">
        <v>184</v>
      </c>
      <c r="BS311" s="26" t="s">
        <v>191</v>
      </c>
      <c r="BT311" s="35">
        <v>5</v>
      </c>
      <c r="BU311" s="26">
        <v>80</v>
      </c>
      <c r="BV311" s="26" t="s">
        <v>208</v>
      </c>
      <c r="BW311" s="26">
        <v>20</v>
      </c>
      <c r="BX311" s="26">
        <v>0</v>
      </c>
      <c r="BY311" s="26" t="s">
        <v>1351</v>
      </c>
      <c r="BZ311" s="26" t="s">
        <v>181</v>
      </c>
      <c r="CA311" s="26" t="s">
        <v>1248</v>
      </c>
      <c r="CB311">
        <v>0</v>
      </c>
      <c r="CC311" s="57">
        <v>0</v>
      </c>
      <c r="CD311" s="26">
        <v>807</v>
      </c>
      <c r="CE311" s="26">
        <v>3</v>
      </c>
      <c r="CF311" s="26">
        <v>6</v>
      </c>
      <c r="CG311" s="37">
        <v>2.7520148973379954</v>
      </c>
      <c r="CH311" s="26">
        <v>48</v>
      </c>
      <c r="CI311" s="26">
        <v>17</v>
      </c>
      <c r="CJ311" s="26" t="s">
        <v>197</v>
      </c>
      <c r="CK311" s="26" t="s">
        <v>197</v>
      </c>
      <c r="CL311" s="26" t="s">
        <v>197</v>
      </c>
      <c r="CM311" s="26" t="s">
        <v>197</v>
      </c>
      <c r="CN311" s="26">
        <v>19</v>
      </c>
      <c r="CO311" s="26" t="s">
        <v>196</v>
      </c>
      <c r="CP311" s="26">
        <v>30</v>
      </c>
      <c r="CQ311" s="36">
        <v>338</v>
      </c>
      <c r="CR311" s="26">
        <v>19</v>
      </c>
      <c r="CS311" s="26">
        <v>67</v>
      </c>
      <c r="CT311" s="26">
        <v>357</v>
      </c>
      <c r="CU311" s="26">
        <v>500</v>
      </c>
      <c r="CV311" s="26">
        <v>500</v>
      </c>
      <c r="CW311" s="26">
        <v>4500</v>
      </c>
      <c r="CX311" s="26">
        <v>450</v>
      </c>
      <c r="CY311" s="26">
        <v>410</v>
      </c>
      <c r="CZ311" s="26">
        <v>4.5999999999999996</v>
      </c>
      <c r="DA311" s="26">
        <v>50</v>
      </c>
      <c r="DB311" s="26">
        <v>61</v>
      </c>
      <c r="DC311" s="26">
        <v>79</v>
      </c>
      <c r="DD311" s="36">
        <v>-29.508196721311464</v>
      </c>
      <c r="DF311" s="26" t="s">
        <v>181</v>
      </c>
      <c r="DG311" s="26" t="s">
        <v>1352</v>
      </c>
      <c r="DH311" s="26" t="s">
        <v>197</v>
      </c>
      <c r="DI311" s="26" t="s">
        <v>197</v>
      </c>
      <c r="DJ311" s="26" t="s">
        <v>197</v>
      </c>
      <c r="DK311" s="26" t="s">
        <v>197</v>
      </c>
      <c r="DL311" s="26" t="s">
        <v>197</v>
      </c>
      <c r="DM311" s="26" t="s">
        <v>197</v>
      </c>
      <c r="DN311" s="26" t="s">
        <v>197</v>
      </c>
      <c r="DO311" s="26">
        <v>1240</v>
      </c>
      <c r="DP311" s="37">
        <v>1.7971014492753623</v>
      </c>
      <c r="DQ311" s="26">
        <v>2746</v>
      </c>
      <c r="DR311" s="26">
        <v>2247</v>
      </c>
      <c r="DS311" s="26">
        <v>10.1</v>
      </c>
      <c r="DT311" s="26">
        <v>1.62</v>
      </c>
      <c r="DU311" s="26">
        <v>1.36</v>
      </c>
      <c r="DV311" s="26">
        <v>1.36</v>
      </c>
      <c r="DW311" s="26" t="s">
        <v>184</v>
      </c>
      <c r="DX311" s="26" t="s">
        <v>192</v>
      </c>
      <c r="DY311" t="str">
        <f>IF(OR(DV311&gt;M311*2.9, DV311 &gt; 3.9, FD311="yes"), "3", IF(DV311&gt;M311*1.9, "2", IF(OR(DV311&gt;M311*1.4, DV311&gt;(M311+0.2)), "1", "no")))</f>
        <v>1</v>
      </c>
      <c r="DZ311" s="26" t="s">
        <v>181</v>
      </c>
      <c r="EA311" s="26" t="s">
        <v>197</v>
      </c>
      <c r="EB311" s="26" t="s">
        <v>184</v>
      </c>
      <c r="EC311" s="26">
        <v>1000</v>
      </c>
      <c r="ED311" s="26" t="s">
        <v>198</v>
      </c>
      <c r="EE311" s="26" t="s">
        <v>197</v>
      </c>
      <c r="EF311" s="26" t="s">
        <v>197</v>
      </c>
      <c r="EG311" s="26" t="s">
        <v>197</v>
      </c>
      <c r="EH311" s="26" t="s">
        <v>197</v>
      </c>
      <c r="EI311" s="26" t="s">
        <v>197</v>
      </c>
      <c r="EJ311" s="26" t="s">
        <v>197</v>
      </c>
      <c r="EK311" s="26" t="s">
        <v>197</v>
      </c>
      <c r="EL311" s="26" t="s">
        <v>197</v>
      </c>
      <c r="EM311" s="26" t="s">
        <v>197</v>
      </c>
      <c r="EN311" s="26" t="s">
        <v>197</v>
      </c>
      <c r="EO311" s="26" t="s">
        <v>197</v>
      </c>
      <c r="EP311" s="26" t="s">
        <v>197</v>
      </c>
      <c r="EQ311" s="26" t="s">
        <v>197</v>
      </c>
      <c r="ER311" s="26" t="s">
        <v>197</v>
      </c>
      <c r="ES311" s="38" t="e">
        <v>#DIV/0!</v>
      </c>
      <c r="ET311" s="38" t="e">
        <v>#DIV/0!</v>
      </c>
      <c r="EU311" s="38" t="e">
        <v>#DIV/0!</v>
      </c>
      <c r="EV311" s="38" t="s">
        <v>181</v>
      </c>
      <c r="EW311" s="26" t="s">
        <v>197</v>
      </c>
      <c r="EX311" s="26" t="s">
        <v>197</v>
      </c>
      <c r="EY311" s="38" t="s">
        <v>197</v>
      </c>
      <c r="EZ311" s="38" t="s">
        <v>184</v>
      </c>
      <c r="FA311" s="38" t="s">
        <v>181</v>
      </c>
      <c r="FB311" s="44" t="s">
        <v>237</v>
      </c>
      <c r="FC311" s="38" t="s">
        <v>181</v>
      </c>
      <c r="FD311" s="58" t="s">
        <v>181</v>
      </c>
      <c r="FE311" s="38" t="s">
        <v>1353</v>
      </c>
      <c r="FF311" s="26">
        <v>3</v>
      </c>
      <c r="FG311" s="26" t="s">
        <v>181</v>
      </c>
      <c r="FH311" s="38" t="s">
        <v>197</v>
      </c>
      <c r="FI311" s="38" t="s">
        <v>197</v>
      </c>
      <c r="FJ311" s="38" t="s">
        <v>181</v>
      </c>
      <c r="FK311" s="38" t="s">
        <v>181</v>
      </c>
      <c r="FL311" s="38" t="s">
        <v>181</v>
      </c>
      <c r="FM311" s="38" t="s">
        <v>181</v>
      </c>
      <c r="FN311" s="38" t="s">
        <v>181</v>
      </c>
      <c r="FO311" s="38" t="s">
        <v>181</v>
      </c>
      <c r="FP311" s="38" t="s">
        <v>181</v>
      </c>
      <c r="FQ311" s="38" t="s">
        <v>181</v>
      </c>
      <c r="FR311" s="53">
        <v>21</v>
      </c>
      <c r="FS311" s="26" t="s">
        <v>1354</v>
      </c>
      <c r="FT311" s="38" t="s">
        <v>181</v>
      </c>
      <c r="FU311" s="38"/>
      <c r="FV311" s="26">
        <v>0</v>
      </c>
    </row>
    <row r="312" spans="1:178" s="26" customFormat="1" ht="15.5" x14ac:dyDescent="0.35">
      <c r="A312" s="48">
        <v>3137</v>
      </c>
      <c r="B312" s="26" t="s">
        <v>178</v>
      </c>
      <c r="C312" s="26" t="s">
        <v>179</v>
      </c>
      <c r="D312" s="28">
        <v>69.216666666666669</v>
      </c>
      <c r="E312" s="36">
        <v>1</v>
      </c>
      <c r="F312" s="26">
        <v>67</v>
      </c>
      <c r="G312" s="26">
        <v>156</v>
      </c>
      <c r="H312" s="36">
        <v>27.531229454306377</v>
      </c>
      <c r="I312" s="37">
        <v>1.6690273314926329</v>
      </c>
      <c r="J312" s="38">
        <v>3.8</v>
      </c>
      <c r="K312" s="26">
        <v>145</v>
      </c>
      <c r="L312" s="26" t="s">
        <v>180</v>
      </c>
      <c r="M312" s="37">
        <v>0.56000000000000005</v>
      </c>
      <c r="N312" s="38">
        <v>0.9</v>
      </c>
      <c r="O312" s="37">
        <v>1.06</v>
      </c>
      <c r="P312" s="26">
        <v>1</v>
      </c>
      <c r="Q312" s="26">
        <v>1</v>
      </c>
      <c r="R312" s="26">
        <v>1.06</v>
      </c>
      <c r="S312" s="31">
        <f t="shared" si="117"/>
        <v>7</v>
      </c>
      <c r="T312" s="26" t="s">
        <v>184</v>
      </c>
      <c r="U312" s="26" t="s">
        <v>181</v>
      </c>
      <c r="V312" s="26" t="s">
        <v>182</v>
      </c>
      <c r="W312" s="26" t="s">
        <v>181</v>
      </c>
      <c r="X312" s="26" t="s">
        <v>181</v>
      </c>
      <c r="Y312" s="26" t="s">
        <v>183</v>
      </c>
      <c r="Z312" s="26" t="s">
        <v>181</v>
      </c>
      <c r="AA312" s="26" t="s">
        <v>181</v>
      </c>
      <c r="AB312" s="26" t="s">
        <v>181</v>
      </c>
      <c r="AC312" s="26">
        <v>0</v>
      </c>
      <c r="AD312" s="32">
        <v>43270</v>
      </c>
      <c r="AE312" s="26">
        <v>20</v>
      </c>
      <c r="AG312" s="26">
        <v>0</v>
      </c>
      <c r="AH312" s="32">
        <v>43270</v>
      </c>
      <c r="AI312" s="53">
        <v>20</v>
      </c>
      <c r="AK312" s="26" t="s">
        <v>347</v>
      </c>
      <c r="AL312" s="26" t="s">
        <v>184</v>
      </c>
      <c r="AM312" s="26" t="s">
        <v>184</v>
      </c>
      <c r="AN312" s="26" t="s">
        <v>181</v>
      </c>
      <c r="AO312" s="26" t="s">
        <v>181</v>
      </c>
      <c r="AP312" s="26" t="s">
        <v>181</v>
      </c>
      <c r="AQ312" s="26" t="s">
        <v>181</v>
      </c>
      <c r="AR312" s="26" t="s">
        <v>181</v>
      </c>
      <c r="AS312" s="26" t="s">
        <v>181</v>
      </c>
      <c r="AT312" s="26" t="s">
        <v>181</v>
      </c>
      <c r="AU312" s="26" t="s">
        <v>181</v>
      </c>
      <c r="AV312" s="26" t="s">
        <v>181</v>
      </c>
      <c r="AW312" s="59">
        <v>15578</v>
      </c>
      <c r="AX312" s="28">
        <v>75.763888888888886</v>
      </c>
      <c r="AY312" s="36" t="s">
        <v>185</v>
      </c>
      <c r="AZ312" s="36" t="s">
        <v>186</v>
      </c>
      <c r="BA312" s="36" t="s">
        <v>178</v>
      </c>
      <c r="BB312" s="36" t="s">
        <v>187</v>
      </c>
      <c r="BC312" s="36" t="s">
        <v>179</v>
      </c>
      <c r="BD312" s="36" t="s">
        <v>188</v>
      </c>
      <c r="BE312" s="36" t="s">
        <v>189</v>
      </c>
      <c r="BF312" t="s">
        <v>190</v>
      </c>
      <c r="BG312" s="36" t="s">
        <v>181</v>
      </c>
      <c r="BH312" s="36" t="s">
        <v>180</v>
      </c>
      <c r="BI312" s="26">
        <v>54</v>
      </c>
      <c r="BJ312" s="26">
        <v>160</v>
      </c>
      <c r="BK312" s="36">
        <v>21.09375</v>
      </c>
      <c r="BL312" s="37">
        <v>1.5510316463959433</v>
      </c>
      <c r="BM312" s="26">
        <v>137</v>
      </c>
      <c r="BN312" s="37">
        <v>0.59</v>
      </c>
      <c r="BO312" s="26">
        <v>2</v>
      </c>
      <c r="BP312" s="26" t="s">
        <v>181</v>
      </c>
      <c r="BQ312" s="26">
        <v>0</v>
      </c>
      <c r="BR312" s="26" t="s">
        <v>184</v>
      </c>
      <c r="BS312" s="26" t="s">
        <v>191</v>
      </c>
      <c r="BT312" s="26">
        <v>0</v>
      </c>
      <c r="BU312" s="26">
        <v>2</v>
      </c>
      <c r="BV312" s="26" t="s">
        <v>192</v>
      </c>
      <c r="BW312" s="26">
        <v>5</v>
      </c>
      <c r="BX312" s="26">
        <v>0</v>
      </c>
      <c r="BY312" s="26" t="s">
        <v>1355</v>
      </c>
      <c r="BZ312" s="26" t="s">
        <v>181</v>
      </c>
      <c r="CA312" s="26" t="s">
        <v>1298</v>
      </c>
      <c r="CB312">
        <v>0</v>
      </c>
      <c r="CC312" s="26">
        <v>0</v>
      </c>
      <c r="CD312" s="26">
        <v>523</v>
      </c>
      <c r="CE312" s="26">
        <v>5</v>
      </c>
      <c r="CF312" s="26">
        <v>4</v>
      </c>
      <c r="CG312" s="37">
        <v>2.3932844434766696</v>
      </c>
      <c r="CH312" s="26">
        <v>38</v>
      </c>
      <c r="CI312" s="26">
        <v>15</v>
      </c>
      <c r="CJ312" s="26" t="s">
        <v>197</v>
      </c>
      <c r="CK312" s="26" t="s">
        <v>197</v>
      </c>
      <c r="CL312" s="26" t="s">
        <v>197</v>
      </c>
      <c r="CM312" s="26" t="s">
        <v>197</v>
      </c>
      <c r="CN312" s="26">
        <v>22</v>
      </c>
      <c r="CO312" s="26" t="s">
        <v>196</v>
      </c>
      <c r="CP312" s="26">
        <v>22</v>
      </c>
      <c r="CQ312" s="36">
        <v>334</v>
      </c>
      <c r="CR312" s="26">
        <v>22</v>
      </c>
      <c r="CS312" s="26">
        <v>60</v>
      </c>
      <c r="CT312" s="26">
        <v>356</v>
      </c>
      <c r="CU312" s="26">
        <v>0</v>
      </c>
      <c r="CV312" s="26">
        <v>0</v>
      </c>
      <c r="CW312" s="26">
        <v>5500</v>
      </c>
      <c r="CX312" s="26">
        <v>3550</v>
      </c>
      <c r="CY312" s="26">
        <v>292</v>
      </c>
      <c r="CZ312" s="26">
        <v>1.8</v>
      </c>
      <c r="DA312" s="26">
        <v>25</v>
      </c>
      <c r="DB312" s="26">
        <v>61</v>
      </c>
      <c r="DC312" s="26">
        <v>78</v>
      </c>
      <c r="DD312" s="36">
        <v>-27.868852459016395</v>
      </c>
      <c r="DF312" s="26" t="s">
        <v>181</v>
      </c>
      <c r="DG312" s="26" t="s">
        <v>1356</v>
      </c>
      <c r="DH312" s="26" t="s">
        <v>197</v>
      </c>
      <c r="DI312" s="26" t="s">
        <v>197</v>
      </c>
      <c r="DJ312" s="26" t="s">
        <v>197</v>
      </c>
      <c r="DK312" s="26" t="s">
        <v>197</v>
      </c>
      <c r="DL312" s="26" t="s">
        <v>197</v>
      </c>
      <c r="DM312" s="26" t="s">
        <v>197</v>
      </c>
      <c r="DN312" s="26" t="s">
        <v>197</v>
      </c>
      <c r="DO312" s="26">
        <v>1080</v>
      </c>
      <c r="DP312" s="37">
        <v>1.6119402985074627</v>
      </c>
      <c r="DQ312" s="26">
        <v>526</v>
      </c>
      <c r="DR312" s="26">
        <v>436</v>
      </c>
      <c r="DS312" s="26">
        <v>0.9</v>
      </c>
      <c r="DT312" s="26">
        <v>1.2</v>
      </c>
      <c r="DU312" s="26">
        <v>0.87</v>
      </c>
      <c r="DV312" s="26">
        <v>0.87</v>
      </c>
      <c r="DW312" s="26" t="s">
        <v>181</v>
      </c>
      <c r="DX312" s="26" t="s">
        <v>192</v>
      </c>
      <c r="DY312" t="str">
        <f>IF(OR(DV312&gt;M312*2.9, DV312 &gt; 3.9, FD312="yes"), "3", IF(DV312&gt;M312*1.9, "2", IF(OR(DV312&gt;M312*1.4, DV312&gt;(M312+0.2)), "1", "no")))</f>
        <v>1</v>
      </c>
      <c r="DZ312" s="26" t="s">
        <v>181</v>
      </c>
      <c r="EA312" s="26" t="s">
        <v>197</v>
      </c>
      <c r="EB312" s="26" t="s">
        <v>184</v>
      </c>
      <c r="EC312" s="26">
        <v>1000</v>
      </c>
      <c r="ED312" s="26" t="s">
        <v>198</v>
      </c>
      <c r="EE312" s="26" t="s">
        <v>197</v>
      </c>
      <c r="EF312" s="26" t="s">
        <v>197</v>
      </c>
      <c r="EG312" s="26" t="s">
        <v>197</v>
      </c>
      <c r="EH312" s="26" t="s">
        <v>197</v>
      </c>
      <c r="EI312" s="26" t="s">
        <v>197</v>
      </c>
      <c r="EJ312" s="26" t="s">
        <v>197</v>
      </c>
      <c r="EK312" s="26" t="s">
        <v>197</v>
      </c>
      <c r="EL312" s="26" t="s">
        <v>197</v>
      </c>
      <c r="EM312" s="26" t="s">
        <v>197</v>
      </c>
      <c r="EN312" s="26" t="s">
        <v>197</v>
      </c>
      <c r="EO312" s="26" t="s">
        <v>197</v>
      </c>
      <c r="EP312" s="26" t="s">
        <v>197</v>
      </c>
      <c r="EQ312" s="26" t="s">
        <v>197</v>
      </c>
      <c r="ER312" s="26" t="s">
        <v>197</v>
      </c>
      <c r="ES312" s="38" t="e">
        <v>#DIV/0!</v>
      </c>
      <c r="ET312" s="38" t="e">
        <v>#DIV/0!</v>
      </c>
      <c r="EU312" s="38" t="e">
        <v>#DIV/0!</v>
      </c>
      <c r="EV312" s="38" t="s">
        <v>181</v>
      </c>
      <c r="EW312" s="26" t="s">
        <v>197</v>
      </c>
      <c r="EX312" s="26" t="s">
        <v>197</v>
      </c>
      <c r="EY312" s="38" t="s">
        <v>197</v>
      </c>
      <c r="EZ312" s="38" t="s">
        <v>181</v>
      </c>
      <c r="FA312" s="38" t="s">
        <v>181</v>
      </c>
      <c r="FB312" s="44">
        <v>2</v>
      </c>
      <c r="FC312" s="38" t="s">
        <v>181</v>
      </c>
      <c r="FD312" s="58" t="s">
        <v>181</v>
      </c>
      <c r="FE312" s="38" t="s">
        <v>199</v>
      </c>
      <c r="FF312" s="26">
        <v>3</v>
      </c>
      <c r="FG312" s="26" t="s">
        <v>181</v>
      </c>
      <c r="FH312" s="38" t="s">
        <v>197</v>
      </c>
      <c r="FI312" s="38" t="s">
        <v>197</v>
      </c>
      <c r="FJ312" s="38" t="s">
        <v>181</v>
      </c>
      <c r="FK312" s="38" t="s">
        <v>181</v>
      </c>
      <c r="FL312" s="38" t="s">
        <v>181</v>
      </c>
      <c r="FM312" s="38" t="s">
        <v>181</v>
      </c>
      <c r="FN312" s="38" t="s">
        <v>181</v>
      </c>
      <c r="FO312" s="38" t="s">
        <v>181</v>
      </c>
      <c r="FP312" s="38" t="s">
        <v>181</v>
      </c>
      <c r="FQ312" s="38" t="s">
        <v>181</v>
      </c>
      <c r="FR312" s="53">
        <v>20</v>
      </c>
      <c r="FS312" s="26" t="s">
        <v>1357</v>
      </c>
      <c r="FT312" s="38" t="s">
        <v>181</v>
      </c>
      <c r="FU312" s="38"/>
      <c r="FV312" s="26">
        <v>0</v>
      </c>
    </row>
    <row r="313" spans="1:178" s="26" customFormat="1" ht="15.5" x14ac:dyDescent="0.35">
      <c r="A313" s="48">
        <v>3138</v>
      </c>
      <c r="B313" s="26" t="s">
        <v>178</v>
      </c>
      <c r="C313" s="26" t="s">
        <v>201</v>
      </c>
      <c r="D313" s="28">
        <v>48.180555555555557</v>
      </c>
      <c r="E313" s="36">
        <v>1</v>
      </c>
      <c r="F313" s="26">
        <v>72</v>
      </c>
      <c r="G313" s="26">
        <v>175</v>
      </c>
      <c r="H313" s="36">
        <v>23.510204081632654</v>
      </c>
      <c r="I313" s="37">
        <v>1.8704031272337291</v>
      </c>
      <c r="J313" s="38">
        <v>2</v>
      </c>
      <c r="K313" s="26">
        <v>147</v>
      </c>
      <c r="L313" s="26" t="s">
        <v>180</v>
      </c>
      <c r="M313" s="37">
        <v>0.77</v>
      </c>
      <c r="N313" s="38">
        <v>1.7</v>
      </c>
      <c r="O313" s="37">
        <v>1.41</v>
      </c>
      <c r="P313" s="26">
        <v>1</v>
      </c>
      <c r="Q313" s="26">
        <v>1.7</v>
      </c>
      <c r="R313" s="26">
        <v>1.41</v>
      </c>
      <c r="S313" s="31">
        <f t="shared" si="117"/>
        <v>12</v>
      </c>
      <c r="T313" s="26" t="s">
        <v>184</v>
      </c>
      <c r="U313" s="26" t="s">
        <v>181</v>
      </c>
      <c r="V313" s="26" t="s">
        <v>182</v>
      </c>
      <c r="W313" s="26" t="s">
        <v>181</v>
      </c>
      <c r="X313" s="26" t="s">
        <v>181</v>
      </c>
      <c r="Y313" s="26" t="s">
        <v>183</v>
      </c>
      <c r="Z313" s="26" t="s">
        <v>181</v>
      </c>
      <c r="AA313" s="26" t="s">
        <v>181</v>
      </c>
      <c r="AB313" s="26" t="s">
        <v>181</v>
      </c>
      <c r="AC313" s="26">
        <v>0</v>
      </c>
      <c r="AD313" s="32">
        <v>43270</v>
      </c>
      <c r="AE313" s="26">
        <v>20</v>
      </c>
      <c r="AG313" s="26">
        <v>0</v>
      </c>
      <c r="AH313" s="32">
        <v>43270</v>
      </c>
      <c r="AI313" s="53">
        <v>20</v>
      </c>
      <c r="AK313" s="26" t="s">
        <v>1358</v>
      </c>
      <c r="AL313" s="26" t="s">
        <v>181</v>
      </c>
      <c r="AM313" s="26" t="s">
        <v>181</v>
      </c>
      <c r="AN313" s="26" t="s">
        <v>181</v>
      </c>
      <c r="AO313" s="26" t="s">
        <v>181</v>
      </c>
      <c r="AP313" s="26" t="s">
        <v>181</v>
      </c>
      <c r="AQ313" s="26" t="s">
        <v>181</v>
      </c>
      <c r="AR313" s="26" t="s">
        <v>181</v>
      </c>
      <c r="AS313" s="26" t="s">
        <v>181</v>
      </c>
      <c r="AT313" s="26" t="s">
        <v>181</v>
      </c>
      <c r="AU313" s="26" t="s">
        <v>181</v>
      </c>
      <c r="AV313" s="26" t="s">
        <v>181</v>
      </c>
      <c r="AW313" s="32">
        <v>25921</v>
      </c>
      <c r="AX313" s="28">
        <v>47.447222222222223</v>
      </c>
      <c r="AY313" s="36" t="s">
        <v>185</v>
      </c>
      <c r="AZ313" s="36" t="s">
        <v>186</v>
      </c>
      <c r="BA313" s="36" t="s">
        <v>200</v>
      </c>
      <c r="BB313" s="36" t="s">
        <v>187</v>
      </c>
      <c r="BC313" s="36" t="s">
        <v>201</v>
      </c>
      <c r="BD313" s="36" t="s">
        <v>188</v>
      </c>
      <c r="BE313" s="36" t="s">
        <v>189</v>
      </c>
      <c r="BF313" t="s">
        <v>190</v>
      </c>
      <c r="BG313" s="36" t="s">
        <v>181</v>
      </c>
      <c r="BH313" s="36" t="s">
        <v>180</v>
      </c>
      <c r="BI313" s="26">
        <v>80</v>
      </c>
      <c r="BJ313" s="26">
        <v>180</v>
      </c>
      <c r="BK313" s="36">
        <v>24.691358024691358</v>
      </c>
      <c r="BL313" s="37">
        <v>1.9964210222750447</v>
      </c>
      <c r="BM313" s="26">
        <v>142</v>
      </c>
      <c r="BN313" s="37">
        <v>1.04</v>
      </c>
      <c r="BO313" s="26">
        <v>2</v>
      </c>
      <c r="BP313" s="26" t="s">
        <v>184</v>
      </c>
      <c r="BQ313" s="26">
        <v>2</v>
      </c>
      <c r="BR313" s="26" t="s">
        <v>184</v>
      </c>
      <c r="BS313" s="26" t="s">
        <v>191</v>
      </c>
      <c r="BT313" s="26">
        <v>0</v>
      </c>
      <c r="BU313" s="26">
        <v>0</v>
      </c>
      <c r="BV313" s="26" t="s">
        <v>203</v>
      </c>
      <c r="BW313" s="26">
        <v>10</v>
      </c>
      <c r="BX313" s="26">
        <v>0</v>
      </c>
      <c r="BY313" s="26" t="s">
        <v>1355</v>
      </c>
      <c r="BZ313" s="26" t="s">
        <v>181</v>
      </c>
      <c r="CA313" s="26" t="s">
        <v>1298</v>
      </c>
      <c r="CB313">
        <v>0</v>
      </c>
      <c r="CC313" s="26">
        <v>0</v>
      </c>
      <c r="CD313" s="26">
        <v>562</v>
      </c>
      <c r="CE313" s="26">
        <v>2</v>
      </c>
      <c r="CF313" s="26">
        <v>4</v>
      </c>
      <c r="CG313" s="37">
        <v>1.2883126428172633</v>
      </c>
      <c r="CH313" s="26">
        <v>37</v>
      </c>
      <c r="CI313" s="26">
        <v>10</v>
      </c>
      <c r="CJ313" s="26" t="s">
        <v>197</v>
      </c>
      <c r="CK313" s="26" t="s">
        <v>197</v>
      </c>
      <c r="CL313" s="26" t="s">
        <v>197</v>
      </c>
      <c r="CM313" s="26" t="s">
        <v>197</v>
      </c>
      <c r="CN313" s="26">
        <v>18</v>
      </c>
      <c r="CO313" s="26" t="s">
        <v>196</v>
      </c>
      <c r="CP313" s="26">
        <v>34</v>
      </c>
      <c r="CQ313" s="36">
        <v>416</v>
      </c>
      <c r="CR313" s="26">
        <v>18</v>
      </c>
      <c r="CS313" s="26">
        <v>55</v>
      </c>
      <c r="CT313" s="26">
        <v>434</v>
      </c>
      <c r="CU313" s="26">
        <v>500</v>
      </c>
      <c r="CV313" s="26">
        <v>0</v>
      </c>
      <c r="CW313" s="26">
        <v>2000</v>
      </c>
      <c r="CX313" s="26">
        <v>0</v>
      </c>
      <c r="CY313" s="26">
        <v>245</v>
      </c>
      <c r="CZ313" s="26">
        <v>3.4</v>
      </c>
      <c r="DA313" s="26">
        <v>75</v>
      </c>
      <c r="DB313" s="26">
        <v>79</v>
      </c>
      <c r="DC313" s="26">
        <v>72</v>
      </c>
      <c r="DD313" s="36">
        <v>8.8607594936708836</v>
      </c>
      <c r="DF313" s="26" t="s">
        <v>181</v>
      </c>
      <c r="DG313" s="26" t="s">
        <v>1359</v>
      </c>
      <c r="DH313" s="26" t="s">
        <v>197</v>
      </c>
      <c r="DI313" s="26" t="s">
        <v>197</v>
      </c>
      <c r="DJ313" s="26" t="s">
        <v>197</v>
      </c>
      <c r="DK313" s="26" t="s">
        <v>197</v>
      </c>
      <c r="DL313" s="26" t="s">
        <v>197</v>
      </c>
      <c r="DM313" s="26" t="s">
        <v>197</v>
      </c>
      <c r="DN313" s="26" t="s">
        <v>197</v>
      </c>
      <c r="DO313" s="26">
        <v>1740</v>
      </c>
      <c r="DP313" s="37">
        <v>2.4166666666666665</v>
      </c>
      <c r="DQ313" s="26">
        <v>1657</v>
      </c>
      <c r="DR313" s="26">
        <v>1809</v>
      </c>
      <c r="DS313" s="26">
        <v>1.4</v>
      </c>
      <c r="DT313" s="26">
        <v>1.27</v>
      </c>
      <c r="DU313" s="26">
        <v>0.77</v>
      </c>
      <c r="DV313" s="26">
        <v>0.84</v>
      </c>
      <c r="DW313" s="26" t="s">
        <v>181</v>
      </c>
      <c r="DX313" s="26" t="s">
        <v>192</v>
      </c>
      <c r="DY313" t="str">
        <f>IF(OR(DV313&gt;M313*2.9, DV313 &gt; 3.9, FD313="yes"), "3", IF(DV313&gt;M313*1.9, "2", IF(OR(DV313&gt;M313*1.4, DV313&gt;(M313+0.2)), "1", "no")))</f>
        <v>no</v>
      </c>
      <c r="DZ313" s="26" t="s">
        <v>181</v>
      </c>
      <c r="EA313" s="26" t="s">
        <v>197</v>
      </c>
      <c r="EB313" s="26" t="s">
        <v>184</v>
      </c>
      <c r="EC313" s="26">
        <v>1000</v>
      </c>
      <c r="ED313" s="26" t="s">
        <v>198</v>
      </c>
      <c r="EE313" s="26" t="s">
        <v>197</v>
      </c>
      <c r="EF313" s="26" t="s">
        <v>197</v>
      </c>
      <c r="EG313" s="26" t="s">
        <v>197</v>
      </c>
      <c r="EH313" s="26" t="s">
        <v>197</v>
      </c>
      <c r="EI313" s="26" t="s">
        <v>197</v>
      </c>
      <c r="EJ313" s="26" t="s">
        <v>197</v>
      </c>
      <c r="EK313" s="26" t="s">
        <v>197</v>
      </c>
      <c r="EL313" s="26" t="s">
        <v>197</v>
      </c>
      <c r="EM313" s="26" t="s">
        <v>197</v>
      </c>
      <c r="EN313" s="26" t="s">
        <v>197</v>
      </c>
      <c r="EO313" s="26" t="s">
        <v>197</v>
      </c>
      <c r="EP313" s="26" t="s">
        <v>197</v>
      </c>
      <c r="EQ313" s="26" t="s">
        <v>197</v>
      </c>
      <c r="ER313" s="26" t="s">
        <v>197</v>
      </c>
      <c r="ES313" s="38" t="e">
        <v>#DIV/0!</v>
      </c>
      <c r="ET313" s="38" t="e">
        <v>#DIV/0!</v>
      </c>
      <c r="EU313" s="38" t="e">
        <v>#DIV/0!</v>
      </c>
      <c r="EV313" s="38" t="s">
        <v>181</v>
      </c>
      <c r="EW313" s="26" t="s">
        <v>197</v>
      </c>
      <c r="EX313" s="26" t="s">
        <v>197</v>
      </c>
      <c r="EY313" s="38" t="s">
        <v>197</v>
      </c>
      <c r="EZ313" s="38" t="s">
        <v>181</v>
      </c>
      <c r="FA313" s="38" t="s">
        <v>184</v>
      </c>
      <c r="FB313" s="44" t="s">
        <v>217</v>
      </c>
      <c r="FC313" s="38" t="s">
        <v>181</v>
      </c>
      <c r="FD313" s="26" t="s">
        <v>181</v>
      </c>
      <c r="FE313" s="38" t="s">
        <v>1360</v>
      </c>
      <c r="FF313" s="26">
        <v>11</v>
      </c>
      <c r="FG313" s="26" t="s">
        <v>181</v>
      </c>
      <c r="FH313" s="38" t="s">
        <v>197</v>
      </c>
      <c r="FI313" s="38" t="s">
        <v>197</v>
      </c>
      <c r="FJ313" s="38" t="s">
        <v>181</v>
      </c>
      <c r="FK313" s="38" t="s">
        <v>181</v>
      </c>
      <c r="FL313" s="38" t="s">
        <v>181</v>
      </c>
      <c r="FM313" s="38" t="s">
        <v>181</v>
      </c>
      <c r="FN313" s="38" t="s">
        <v>181</v>
      </c>
      <c r="FO313" s="38" t="s">
        <v>181</v>
      </c>
      <c r="FP313" s="38" t="s">
        <v>181</v>
      </c>
      <c r="FQ313" s="38" t="s">
        <v>181</v>
      </c>
      <c r="FR313" s="53">
        <v>20</v>
      </c>
      <c r="FS313" s="26" t="s">
        <v>219</v>
      </c>
      <c r="FT313" s="38" t="s">
        <v>181</v>
      </c>
      <c r="FU313" s="38"/>
      <c r="FV313" s="26">
        <v>0</v>
      </c>
    </row>
    <row r="314" spans="1:178" s="26" customFormat="1" ht="15.5" x14ac:dyDescent="0.35">
      <c r="A314" s="48">
        <v>3139</v>
      </c>
      <c r="B314" s="26" t="s">
        <v>200</v>
      </c>
      <c r="C314" s="26" t="s">
        <v>179</v>
      </c>
      <c r="D314" s="28">
        <v>58.62777777777778</v>
      </c>
      <c r="E314" s="36">
        <v>1</v>
      </c>
      <c r="F314" s="26">
        <v>70</v>
      </c>
      <c r="G314" s="26">
        <v>176</v>
      </c>
      <c r="H314" s="36">
        <v>22.598140495867767</v>
      </c>
      <c r="I314" s="37">
        <v>1.8557936092936049</v>
      </c>
      <c r="J314" s="38">
        <v>3.3</v>
      </c>
      <c r="K314" s="26">
        <v>146</v>
      </c>
      <c r="L314" s="26" t="s">
        <v>180</v>
      </c>
      <c r="M314" s="37">
        <v>0.8</v>
      </c>
      <c r="N314" s="38">
        <v>1.7</v>
      </c>
      <c r="O314" s="37">
        <v>1.21</v>
      </c>
      <c r="P314" s="26">
        <v>1</v>
      </c>
      <c r="Q314" s="26">
        <v>1.7</v>
      </c>
      <c r="R314" s="26">
        <v>1.21</v>
      </c>
      <c r="S314" s="31">
        <f t="shared" si="117"/>
        <v>11</v>
      </c>
      <c r="T314" s="26" t="s">
        <v>181</v>
      </c>
      <c r="U314" s="26" t="s">
        <v>181</v>
      </c>
      <c r="V314" s="26" t="s">
        <v>182</v>
      </c>
      <c r="W314" s="26" t="s">
        <v>181</v>
      </c>
      <c r="X314" s="26" t="s">
        <v>181</v>
      </c>
      <c r="Y314" s="26" t="s">
        <v>183</v>
      </c>
      <c r="Z314" s="26" t="s">
        <v>184</v>
      </c>
      <c r="AA314" s="26" t="s">
        <v>181</v>
      </c>
      <c r="AB314" s="26" t="s">
        <v>181</v>
      </c>
      <c r="AC314" s="26">
        <v>0</v>
      </c>
      <c r="AD314" s="32">
        <v>43270</v>
      </c>
      <c r="AE314" s="26">
        <v>20</v>
      </c>
      <c r="AG314" s="26">
        <v>0</v>
      </c>
      <c r="AH314" s="32">
        <v>43270</v>
      </c>
      <c r="AI314" s="53">
        <v>20</v>
      </c>
      <c r="AK314" s="26" t="s">
        <v>1048</v>
      </c>
      <c r="AL314" s="26" t="s">
        <v>181</v>
      </c>
      <c r="AM314" s="26" t="s">
        <v>184</v>
      </c>
      <c r="AN314" s="26" t="s">
        <v>181</v>
      </c>
      <c r="AO314" s="26" t="s">
        <v>181</v>
      </c>
      <c r="AP314" s="26" t="s">
        <v>184</v>
      </c>
      <c r="AQ314" s="26" t="s">
        <v>181</v>
      </c>
      <c r="AR314" s="26" t="s">
        <v>181</v>
      </c>
      <c r="AS314" s="26" t="s">
        <v>181</v>
      </c>
      <c r="AT314" s="26" t="s">
        <v>181</v>
      </c>
      <c r="AU314" s="26" t="s">
        <v>181</v>
      </c>
      <c r="AV314" s="26" t="s">
        <v>181</v>
      </c>
      <c r="AW314" s="32">
        <v>18480</v>
      </c>
      <c r="AX314" s="28">
        <v>67.819444444444443</v>
      </c>
      <c r="AY314" s="36" t="s">
        <v>185</v>
      </c>
      <c r="AZ314" s="36" t="s">
        <v>186</v>
      </c>
      <c r="BA314" s="36" t="s">
        <v>200</v>
      </c>
      <c r="BB314" s="36" t="s">
        <v>187</v>
      </c>
      <c r="BC314" s="36" t="s">
        <v>179</v>
      </c>
      <c r="BD314" s="36" t="s">
        <v>188</v>
      </c>
      <c r="BE314" s="36" t="s">
        <v>202</v>
      </c>
      <c r="BF314" t="s">
        <v>190</v>
      </c>
      <c r="BG314" s="36" t="s">
        <v>181</v>
      </c>
      <c r="BH314" s="36" t="s">
        <v>190</v>
      </c>
      <c r="BI314" s="26">
        <v>73</v>
      </c>
      <c r="BJ314" s="26">
        <v>177</v>
      </c>
      <c r="BK314" s="36">
        <v>23.301094832264038</v>
      </c>
      <c r="BL314" s="37">
        <v>1.8969642981680095</v>
      </c>
      <c r="BM314" s="26">
        <v>155</v>
      </c>
      <c r="BN314" s="37">
        <v>1.03</v>
      </c>
      <c r="BO314" s="26">
        <v>2</v>
      </c>
      <c r="BP314" s="26" t="s">
        <v>181</v>
      </c>
      <c r="BQ314" s="26">
        <v>0</v>
      </c>
      <c r="BR314" s="26" t="s">
        <v>184</v>
      </c>
      <c r="BS314" s="26" t="s">
        <v>212</v>
      </c>
      <c r="BT314" s="26">
        <v>0</v>
      </c>
      <c r="BU314" s="26">
        <v>0</v>
      </c>
      <c r="BV314" s="26" t="s">
        <v>192</v>
      </c>
      <c r="BW314" s="26">
        <v>5</v>
      </c>
      <c r="BX314" s="26">
        <v>0</v>
      </c>
      <c r="BY314" s="26" t="s">
        <v>1355</v>
      </c>
      <c r="BZ314" s="26" t="s">
        <v>181</v>
      </c>
      <c r="CA314" s="26" t="s">
        <v>1312</v>
      </c>
      <c r="CB314">
        <v>0</v>
      </c>
      <c r="CC314" s="26">
        <v>0</v>
      </c>
      <c r="CD314" s="26">
        <v>736</v>
      </c>
      <c r="CE314" s="26">
        <v>3</v>
      </c>
      <c r="CF314" s="26">
        <v>5</v>
      </c>
      <c r="CG314" s="37">
        <v>1.5382314283504956</v>
      </c>
      <c r="CH314" s="26">
        <v>40</v>
      </c>
      <c r="CI314" s="26" t="s">
        <v>197</v>
      </c>
      <c r="CJ314" s="26" t="s">
        <v>197</v>
      </c>
      <c r="CK314" s="26" t="s">
        <v>197</v>
      </c>
      <c r="CL314" s="26" t="s">
        <v>197</v>
      </c>
      <c r="CM314" s="26" t="s">
        <v>197</v>
      </c>
      <c r="CN314" s="26">
        <v>26</v>
      </c>
      <c r="CO314" s="26" t="s">
        <v>196</v>
      </c>
      <c r="CP314" s="26">
        <v>29</v>
      </c>
      <c r="CQ314" s="36">
        <v>527</v>
      </c>
      <c r="CR314" s="26">
        <v>26</v>
      </c>
      <c r="CS314" s="26">
        <v>66</v>
      </c>
      <c r="CT314" s="26">
        <v>553</v>
      </c>
      <c r="CU314" s="26">
        <v>500</v>
      </c>
      <c r="CV314" s="26">
        <v>0</v>
      </c>
      <c r="CW314" s="26">
        <v>6500</v>
      </c>
      <c r="CX314" s="26">
        <v>200</v>
      </c>
      <c r="CY314" s="26">
        <v>342</v>
      </c>
      <c r="CZ314" s="26">
        <v>1.7</v>
      </c>
      <c r="DA314" s="26">
        <v>28</v>
      </c>
      <c r="DB314" s="26">
        <v>66</v>
      </c>
      <c r="DC314" s="26">
        <v>61</v>
      </c>
      <c r="DD314" s="36">
        <v>7.5757575757575779</v>
      </c>
      <c r="DF314" s="26" t="s">
        <v>181</v>
      </c>
      <c r="DG314" s="26" t="s">
        <v>1361</v>
      </c>
      <c r="DH314" s="26" t="s">
        <v>197</v>
      </c>
      <c r="DI314" s="26" t="s">
        <v>197</v>
      </c>
      <c r="DJ314" s="26" t="s">
        <v>197</v>
      </c>
      <c r="DK314" s="26" t="s">
        <v>197</v>
      </c>
      <c r="DL314" s="26" t="s">
        <v>197</v>
      </c>
      <c r="DM314" s="26" t="s">
        <v>197</v>
      </c>
      <c r="DN314" s="26" t="s">
        <v>197</v>
      </c>
      <c r="DO314" s="26">
        <v>1470</v>
      </c>
      <c r="DP314" s="37">
        <v>2.1</v>
      </c>
      <c r="DQ314" s="26">
        <v>1221</v>
      </c>
      <c r="DR314" s="26">
        <v>509</v>
      </c>
      <c r="DS314" s="26">
        <v>4.8</v>
      </c>
      <c r="DT314" s="26">
        <v>1.1499999999999999</v>
      </c>
      <c r="DU314" s="26">
        <v>0.67</v>
      </c>
      <c r="DV314" s="26">
        <v>0.67</v>
      </c>
      <c r="DW314" s="26" t="s">
        <v>181</v>
      </c>
      <c r="DX314" s="26" t="s">
        <v>192</v>
      </c>
      <c r="DY314" t="str">
        <f>IF(OR(DV314&gt;M314*2.9, DV314 &gt; 3.9, FD314="yes"), "3", IF(DV314&gt;M314*1.9, "2", IF(OR(DV314&gt;M314*1.4, DV314&gt;(M314+0.2)), "1", "no")))</f>
        <v>no</v>
      </c>
      <c r="DZ314" s="26" t="s">
        <v>181</v>
      </c>
      <c r="EA314" s="26" t="s">
        <v>197</v>
      </c>
      <c r="EB314" s="26" t="s">
        <v>184</v>
      </c>
      <c r="EC314" s="26">
        <v>1000</v>
      </c>
      <c r="ED314" s="26" t="s">
        <v>198</v>
      </c>
      <c r="EE314" s="26" t="s">
        <v>197</v>
      </c>
      <c r="EF314" s="26" t="s">
        <v>197</v>
      </c>
      <c r="EG314" s="26" t="s">
        <v>197</v>
      </c>
      <c r="EH314" s="26" t="s">
        <v>197</v>
      </c>
      <c r="EI314" s="26" t="s">
        <v>197</v>
      </c>
      <c r="EJ314" s="26" t="s">
        <v>197</v>
      </c>
      <c r="EK314" s="26" t="s">
        <v>197</v>
      </c>
      <c r="EL314" s="26" t="s">
        <v>197</v>
      </c>
      <c r="EM314" s="26" t="s">
        <v>197</v>
      </c>
      <c r="EN314" s="26" t="s">
        <v>197</v>
      </c>
      <c r="EO314" s="26" t="s">
        <v>197</v>
      </c>
      <c r="EP314" s="26" t="s">
        <v>197</v>
      </c>
      <c r="EQ314" s="26" t="s">
        <v>197</v>
      </c>
      <c r="ER314" s="26" t="s">
        <v>197</v>
      </c>
      <c r="ES314" s="38" t="e">
        <v>#DIV/0!</v>
      </c>
      <c r="ET314" s="38" t="e">
        <v>#DIV/0!</v>
      </c>
      <c r="EU314" s="38" t="e">
        <v>#DIV/0!</v>
      </c>
      <c r="EV314" s="38" t="s">
        <v>181</v>
      </c>
      <c r="EW314" s="26" t="s">
        <v>197</v>
      </c>
      <c r="EX314" s="26" t="s">
        <v>197</v>
      </c>
      <c r="EY314" s="38" t="s">
        <v>197</v>
      </c>
      <c r="EZ314" s="38" t="s">
        <v>181</v>
      </c>
      <c r="FA314" s="38" t="s">
        <v>181</v>
      </c>
      <c r="FB314" s="44">
        <v>2</v>
      </c>
      <c r="FC314" s="38" t="s">
        <v>181</v>
      </c>
      <c r="FD314" s="26" t="s">
        <v>181</v>
      </c>
      <c r="FE314" s="38" t="s">
        <v>199</v>
      </c>
      <c r="FF314" s="26">
        <v>2</v>
      </c>
      <c r="FG314" s="26" t="s">
        <v>181</v>
      </c>
      <c r="FH314" s="38" t="s">
        <v>197</v>
      </c>
      <c r="FI314" s="38" t="s">
        <v>197</v>
      </c>
      <c r="FJ314" s="38" t="s">
        <v>181</v>
      </c>
      <c r="FK314" s="38" t="s">
        <v>181</v>
      </c>
      <c r="FL314" s="38" t="s">
        <v>181</v>
      </c>
      <c r="FM314" s="38" t="s">
        <v>181</v>
      </c>
      <c r="FN314" s="38" t="s">
        <v>181</v>
      </c>
      <c r="FO314" s="38" t="s">
        <v>181</v>
      </c>
      <c r="FP314" s="38" t="s">
        <v>181</v>
      </c>
      <c r="FQ314" s="38" t="s">
        <v>181</v>
      </c>
      <c r="FR314" s="53">
        <v>11</v>
      </c>
      <c r="FS314" s="26" t="s">
        <v>1362</v>
      </c>
      <c r="FT314" s="38" t="s">
        <v>181</v>
      </c>
      <c r="FU314" s="38"/>
      <c r="FV314" s="26">
        <v>0</v>
      </c>
    </row>
    <row r="315" spans="1:178" s="26" customFormat="1" ht="15.5" x14ac:dyDescent="0.35">
      <c r="A315" s="48">
        <v>3140</v>
      </c>
      <c r="B315" s="26" t="s">
        <v>178</v>
      </c>
      <c r="C315" s="26" t="s">
        <v>179</v>
      </c>
      <c r="D315" s="28">
        <v>55.15</v>
      </c>
      <c r="E315" s="36">
        <v>1</v>
      </c>
      <c r="F315" s="26">
        <v>45</v>
      </c>
      <c r="G315" s="26">
        <v>156</v>
      </c>
      <c r="H315" s="36">
        <v>18.491124260355029</v>
      </c>
      <c r="I315" s="37">
        <v>1.4092789849720726</v>
      </c>
      <c r="J315" s="38">
        <v>3.6</v>
      </c>
      <c r="K315" s="26">
        <v>148</v>
      </c>
      <c r="L315" s="26" t="s">
        <v>180</v>
      </c>
      <c r="M315" s="37">
        <v>0.59</v>
      </c>
      <c r="N315" s="38">
        <v>0.7</v>
      </c>
      <c r="O315" s="37">
        <v>1.1299999999999999</v>
      </c>
      <c r="P315" s="26">
        <v>1</v>
      </c>
      <c r="Q315" s="26">
        <v>1</v>
      </c>
      <c r="R315" s="26">
        <v>1.1299999999999999</v>
      </c>
      <c r="S315" s="31">
        <f t="shared" si="117"/>
        <v>8</v>
      </c>
      <c r="T315" s="26" t="s">
        <v>184</v>
      </c>
      <c r="U315" s="26" t="s">
        <v>181</v>
      </c>
      <c r="V315" s="26" t="s">
        <v>182</v>
      </c>
      <c r="W315" s="26" t="s">
        <v>181</v>
      </c>
      <c r="X315" s="26" t="s">
        <v>181</v>
      </c>
      <c r="Y315" s="26" t="s">
        <v>183</v>
      </c>
      <c r="Z315" s="26" t="s">
        <v>181</v>
      </c>
      <c r="AA315" s="26" t="s">
        <v>181</v>
      </c>
      <c r="AB315" s="26" t="s">
        <v>181</v>
      </c>
      <c r="AC315" s="26">
        <v>0</v>
      </c>
      <c r="AD315" s="32">
        <v>43270</v>
      </c>
      <c r="AE315" s="26">
        <v>10</v>
      </c>
      <c r="AG315" s="26">
        <v>0</v>
      </c>
      <c r="AH315" s="32">
        <v>43270</v>
      </c>
      <c r="AI315" s="53">
        <v>10</v>
      </c>
      <c r="AK315" s="26" t="s">
        <v>1363</v>
      </c>
      <c r="AL315" s="26" t="s">
        <v>184</v>
      </c>
      <c r="AM315" s="26" t="s">
        <v>184</v>
      </c>
      <c r="AN315" s="26" t="s">
        <v>181</v>
      </c>
      <c r="AO315" s="26" t="s">
        <v>181</v>
      </c>
      <c r="AP315" s="26" t="s">
        <v>184</v>
      </c>
      <c r="AQ315" s="26" t="s">
        <v>181</v>
      </c>
      <c r="AR315" s="26" t="s">
        <v>181</v>
      </c>
      <c r="AS315" s="26" t="s">
        <v>181</v>
      </c>
      <c r="AT315" s="26" t="s">
        <v>181</v>
      </c>
      <c r="AU315" s="26" t="s">
        <v>181</v>
      </c>
      <c r="AV315" s="26" t="s">
        <v>181</v>
      </c>
      <c r="AW315" s="32">
        <v>8135</v>
      </c>
      <c r="AX315" s="28">
        <v>96.166666666666671</v>
      </c>
      <c r="AY315" s="36" t="s">
        <v>185</v>
      </c>
      <c r="AZ315" s="36" t="s">
        <v>186</v>
      </c>
      <c r="BA315" s="36" t="s">
        <v>178</v>
      </c>
      <c r="BB315" s="36" t="s">
        <v>187</v>
      </c>
      <c r="BC315" s="36" t="s">
        <v>179</v>
      </c>
      <c r="BD315" s="36" t="s">
        <v>188</v>
      </c>
      <c r="BE315" s="36" t="s">
        <v>202</v>
      </c>
      <c r="BF315" t="s">
        <v>190</v>
      </c>
      <c r="BG315" s="36" t="s">
        <v>181</v>
      </c>
      <c r="BH315" s="36" t="s">
        <v>180</v>
      </c>
      <c r="BI315" s="26">
        <v>50</v>
      </c>
      <c r="BJ315" s="26">
        <v>148</v>
      </c>
      <c r="BK315" s="36">
        <v>22.826880934989042</v>
      </c>
      <c r="BL315" s="37">
        <v>1.4186273196871926</v>
      </c>
      <c r="BM315" s="26">
        <v>147</v>
      </c>
      <c r="BN315" s="37">
        <v>0.93</v>
      </c>
      <c r="BO315" s="26">
        <v>2</v>
      </c>
      <c r="BP315" s="26" t="s">
        <v>181</v>
      </c>
      <c r="BQ315" s="26">
        <v>0</v>
      </c>
      <c r="BR315" s="26" t="s">
        <v>184</v>
      </c>
      <c r="BS315" s="26" t="s">
        <v>191</v>
      </c>
      <c r="BT315" s="26">
        <v>2</v>
      </c>
      <c r="BU315" s="26">
        <v>5</v>
      </c>
      <c r="BV315" s="26" t="s">
        <v>203</v>
      </c>
      <c r="BW315" s="26">
        <v>10</v>
      </c>
      <c r="BX315" s="26">
        <v>0</v>
      </c>
      <c r="BY315" s="35" t="s">
        <v>1364</v>
      </c>
      <c r="BZ315" s="26" t="s">
        <v>181</v>
      </c>
      <c r="CA315" s="26" t="s">
        <v>1312</v>
      </c>
      <c r="CB315">
        <v>1</v>
      </c>
      <c r="CC315" s="36">
        <v>120</v>
      </c>
      <c r="CD315" s="26">
        <v>759</v>
      </c>
      <c r="CE315" s="26">
        <v>3</v>
      </c>
      <c r="CF315" s="26">
        <v>7</v>
      </c>
      <c r="CG315" s="37">
        <v>3.0634242716747941</v>
      </c>
      <c r="CH315" s="26">
        <v>40</v>
      </c>
      <c r="CI315" s="26">
        <v>10</v>
      </c>
      <c r="CJ315" s="26" t="s">
        <v>197</v>
      </c>
      <c r="CK315" s="26" t="s">
        <v>197</v>
      </c>
      <c r="CL315" s="26" t="s">
        <v>197</v>
      </c>
      <c r="CM315" s="26" t="s">
        <v>197</v>
      </c>
      <c r="CN315" s="26">
        <v>18</v>
      </c>
      <c r="CO315" s="26" t="s">
        <v>196</v>
      </c>
      <c r="CP315" s="26">
        <v>18</v>
      </c>
      <c r="CQ315" s="36">
        <v>506</v>
      </c>
      <c r="CR315" s="26">
        <v>18</v>
      </c>
      <c r="CS315" s="26">
        <v>58</v>
      </c>
      <c r="CT315" s="26">
        <v>524</v>
      </c>
      <c r="CU315" s="26">
        <v>0</v>
      </c>
      <c r="CV315" s="26">
        <v>0</v>
      </c>
      <c r="CW315" s="26">
        <v>500</v>
      </c>
      <c r="CX315" s="26">
        <v>700</v>
      </c>
      <c r="CY315" s="26">
        <v>249</v>
      </c>
      <c r="CZ315" s="26">
        <v>2.1</v>
      </c>
      <c r="DA315" s="26">
        <v>8</v>
      </c>
      <c r="DB315" s="26">
        <v>74</v>
      </c>
      <c r="DC315" s="26">
        <v>68</v>
      </c>
      <c r="DD315" s="36">
        <v>8.1081081081081123</v>
      </c>
      <c r="DF315" s="26" t="s">
        <v>181</v>
      </c>
      <c r="DG315" s="26" t="s">
        <v>1343</v>
      </c>
      <c r="DH315" s="26" t="s">
        <v>197</v>
      </c>
      <c r="DI315" s="26" t="s">
        <v>197</v>
      </c>
      <c r="DJ315" s="26" t="s">
        <v>197</v>
      </c>
      <c r="DK315" s="26" t="s">
        <v>197</v>
      </c>
      <c r="DL315" s="26" t="s">
        <v>197</v>
      </c>
      <c r="DM315" s="26" t="s">
        <v>197</v>
      </c>
      <c r="DN315" s="26" t="s">
        <v>197</v>
      </c>
      <c r="DO315" s="26">
        <v>950</v>
      </c>
      <c r="DP315" s="37">
        <v>2.1111111111111112</v>
      </c>
      <c r="DQ315" s="26">
        <v>354</v>
      </c>
      <c r="DR315" s="26">
        <v>138</v>
      </c>
      <c r="DS315" s="26">
        <v>0.9</v>
      </c>
      <c r="DT315" s="26">
        <v>1.1200000000000001</v>
      </c>
      <c r="DU315" s="26">
        <v>0.71</v>
      </c>
      <c r="DV315" s="26">
        <v>0.71</v>
      </c>
      <c r="DW315" s="26" t="s">
        <v>181</v>
      </c>
      <c r="DX315" s="26" t="s">
        <v>192</v>
      </c>
      <c r="DY315" t="str">
        <f>IF(OR(DV315&gt;M315*2.9, DV315 &gt; 3.9, FD315="yes"), "3", IF(DV315&gt;M315*1.9, "2", IF(OR(DV315&gt;M315*1.4, DV315&gt;(M315+0.2)), "1", "no")))</f>
        <v>no</v>
      </c>
      <c r="DZ315" s="26" t="s">
        <v>184</v>
      </c>
      <c r="EA315" s="26" t="s">
        <v>263</v>
      </c>
      <c r="EB315" s="26" t="s">
        <v>184</v>
      </c>
      <c r="EC315" s="26">
        <v>1000</v>
      </c>
      <c r="ED315" s="26" t="s">
        <v>198</v>
      </c>
      <c r="EE315" s="26" t="s">
        <v>197</v>
      </c>
      <c r="EF315" s="26" t="s">
        <v>197</v>
      </c>
      <c r="EG315" s="26" t="s">
        <v>197</v>
      </c>
      <c r="EH315" s="26" t="s">
        <v>197</v>
      </c>
      <c r="EI315" s="26" t="s">
        <v>197</v>
      </c>
      <c r="EJ315" s="26" t="s">
        <v>197</v>
      </c>
      <c r="EK315" s="26" t="s">
        <v>197</v>
      </c>
      <c r="EL315" s="26" t="s">
        <v>197</v>
      </c>
      <c r="EM315" s="26" t="s">
        <v>197</v>
      </c>
      <c r="EN315" s="26" t="s">
        <v>197</v>
      </c>
      <c r="EO315" s="26" t="s">
        <v>197</v>
      </c>
      <c r="EP315" s="26" t="s">
        <v>197</v>
      </c>
      <c r="EQ315" s="26" t="s">
        <v>197</v>
      </c>
      <c r="ER315" s="26" t="s">
        <v>197</v>
      </c>
      <c r="ES315" s="38" t="e">
        <v>#DIV/0!</v>
      </c>
      <c r="ET315" s="38" t="e">
        <v>#DIV/0!</v>
      </c>
      <c r="EU315" s="38" t="e">
        <v>#DIV/0!</v>
      </c>
      <c r="EV315" s="38" t="s">
        <v>181</v>
      </c>
      <c r="EW315" s="26" t="s">
        <v>197</v>
      </c>
      <c r="EX315" s="26" t="s">
        <v>197</v>
      </c>
      <c r="EY315" s="26" t="s">
        <v>197</v>
      </c>
      <c r="EZ315" s="26" t="s">
        <v>181</v>
      </c>
      <c r="FA315" s="26" t="s">
        <v>181</v>
      </c>
      <c r="FB315" s="44">
        <v>1</v>
      </c>
      <c r="FC315" s="38" t="s">
        <v>181</v>
      </c>
      <c r="FD315" s="26" t="s">
        <v>181</v>
      </c>
      <c r="FE315" s="38" t="s">
        <v>181</v>
      </c>
      <c r="FF315" s="26">
        <v>1</v>
      </c>
      <c r="FG315" s="26" t="s">
        <v>181</v>
      </c>
      <c r="FH315" s="26" t="s">
        <v>197</v>
      </c>
      <c r="FI315" s="38" t="s">
        <v>197</v>
      </c>
      <c r="FJ315" s="38" t="s">
        <v>181</v>
      </c>
      <c r="FK315" s="38" t="s">
        <v>181</v>
      </c>
      <c r="FL315" s="38" t="s">
        <v>181</v>
      </c>
      <c r="FM315" s="38" t="s">
        <v>181</v>
      </c>
      <c r="FN315" s="38" t="s">
        <v>181</v>
      </c>
      <c r="FO315" s="38" t="s">
        <v>181</v>
      </c>
      <c r="FP315" s="38" t="s">
        <v>181</v>
      </c>
      <c r="FQ315" s="38" t="s">
        <v>181</v>
      </c>
      <c r="FR315" s="53">
        <v>8</v>
      </c>
      <c r="FS315" s="26" t="s">
        <v>199</v>
      </c>
      <c r="FT315" s="38" t="s">
        <v>181</v>
      </c>
      <c r="FU315" s="38"/>
      <c r="FV315" s="26">
        <v>0</v>
      </c>
    </row>
    <row r="316" spans="1:178" s="26" customFormat="1" ht="15.5" x14ac:dyDescent="0.35">
      <c r="A316" s="48">
        <v>3141</v>
      </c>
      <c r="B316" s="26" t="s">
        <v>178</v>
      </c>
      <c r="C316" s="26" t="s">
        <v>179</v>
      </c>
      <c r="D316" s="28">
        <v>50.725000000000001</v>
      </c>
      <c r="E316" s="36">
        <v>1</v>
      </c>
      <c r="F316" s="26">
        <v>63</v>
      </c>
      <c r="G316" s="26">
        <v>162</v>
      </c>
      <c r="H316" s="36">
        <v>24.005486968449933</v>
      </c>
      <c r="I316" s="37">
        <v>1.6710307536416826</v>
      </c>
      <c r="J316" s="38">
        <v>2.2999999999999998</v>
      </c>
      <c r="K316" s="26">
        <v>143</v>
      </c>
      <c r="L316" s="26" t="s">
        <v>180</v>
      </c>
      <c r="M316" s="37">
        <v>0.65</v>
      </c>
      <c r="N316" s="38">
        <v>4.9000000000000004</v>
      </c>
      <c r="O316" s="37">
        <v>1.88</v>
      </c>
      <c r="P316" s="26">
        <v>1</v>
      </c>
      <c r="Q316" s="26">
        <v>4.9000000000000004</v>
      </c>
      <c r="R316" s="26">
        <v>1.88</v>
      </c>
      <c r="S316" s="31">
        <f t="shared" si="117"/>
        <v>20</v>
      </c>
      <c r="T316" s="26" t="s">
        <v>181</v>
      </c>
      <c r="U316" s="26" t="s">
        <v>181</v>
      </c>
      <c r="V316" s="26" t="s">
        <v>182</v>
      </c>
      <c r="W316" s="26" t="s">
        <v>181</v>
      </c>
      <c r="X316" s="26" t="s">
        <v>184</v>
      </c>
      <c r="Y316" s="26" t="s">
        <v>183</v>
      </c>
      <c r="Z316" s="26" t="s">
        <v>184</v>
      </c>
      <c r="AA316" s="26" t="s">
        <v>181</v>
      </c>
      <c r="AB316" s="26" t="s">
        <v>181</v>
      </c>
      <c r="AC316" s="26">
        <v>0</v>
      </c>
      <c r="AD316" s="32">
        <v>43270</v>
      </c>
      <c r="AE316" s="26">
        <v>9</v>
      </c>
      <c r="AG316" s="26">
        <v>0</v>
      </c>
      <c r="AH316" s="32">
        <v>43270</v>
      </c>
      <c r="AI316" s="53">
        <v>9</v>
      </c>
      <c r="AK316" s="26" t="s">
        <v>41</v>
      </c>
      <c r="AL316" s="26" t="s">
        <v>181</v>
      </c>
      <c r="AM316" s="26" t="s">
        <v>181</v>
      </c>
      <c r="AN316" s="26" t="s">
        <v>181</v>
      </c>
      <c r="AO316" s="26" t="s">
        <v>181</v>
      </c>
      <c r="AP316" s="26" t="s">
        <v>184</v>
      </c>
      <c r="AQ316" s="26" t="s">
        <v>181</v>
      </c>
      <c r="AR316" s="26" t="s">
        <v>181</v>
      </c>
      <c r="AS316" s="26" t="s">
        <v>181</v>
      </c>
      <c r="AT316" s="26" t="s">
        <v>181</v>
      </c>
      <c r="AU316" s="26" t="s">
        <v>181</v>
      </c>
      <c r="AV316" s="26" t="s">
        <v>181</v>
      </c>
      <c r="AW316" s="32">
        <v>19359</v>
      </c>
      <c r="AX316" s="28">
        <v>65.444444444444443</v>
      </c>
      <c r="AY316" s="36" t="s">
        <v>185</v>
      </c>
      <c r="AZ316" s="36" t="s">
        <v>186</v>
      </c>
      <c r="BA316" s="36" t="s">
        <v>178</v>
      </c>
      <c r="BB316" s="36" t="s">
        <v>187</v>
      </c>
      <c r="BC316" s="36" t="s">
        <v>201</v>
      </c>
      <c r="BD316" s="36" t="s">
        <v>188</v>
      </c>
      <c r="BE316" s="36" t="s">
        <v>189</v>
      </c>
      <c r="BF316" t="s">
        <v>190</v>
      </c>
      <c r="BG316" s="36" t="s">
        <v>181</v>
      </c>
      <c r="BH316" s="36" t="s">
        <v>180</v>
      </c>
      <c r="BI316" s="26">
        <v>70</v>
      </c>
      <c r="BJ316" s="26">
        <v>160</v>
      </c>
      <c r="BK316" s="36">
        <v>27.34375</v>
      </c>
      <c r="BL316" s="37">
        <v>1.7318886979699168</v>
      </c>
      <c r="BM316" s="26">
        <v>159</v>
      </c>
      <c r="BN316" s="37">
        <v>0.67</v>
      </c>
      <c r="BO316" s="26">
        <v>6</v>
      </c>
      <c r="BP316" s="26" t="s">
        <v>181</v>
      </c>
      <c r="BQ316" s="26">
        <v>0</v>
      </c>
      <c r="BR316" s="26" t="s">
        <v>184</v>
      </c>
      <c r="BS316" s="26" t="s">
        <v>191</v>
      </c>
      <c r="BT316" s="26">
        <v>5</v>
      </c>
      <c r="BU316" s="26">
        <v>5</v>
      </c>
      <c r="BV316" s="26" t="s">
        <v>203</v>
      </c>
      <c r="BW316" s="26">
        <v>10</v>
      </c>
      <c r="BX316" s="26">
        <v>0</v>
      </c>
      <c r="BY316" s="35" t="s">
        <v>1365</v>
      </c>
      <c r="BZ316" s="26" t="s">
        <v>1366</v>
      </c>
      <c r="CA316" s="26" t="s">
        <v>1312</v>
      </c>
      <c r="CB316">
        <v>0</v>
      </c>
      <c r="CC316" s="36">
        <v>0</v>
      </c>
      <c r="CD316" s="26">
        <v>1291</v>
      </c>
      <c r="CE316" s="26">
        <v>19</v>
      </c>
      <c r="CF316" s="26">
        <v>7</v>
      </c>
      <c r="CG316" s="37">
        <v>1.4718203970663857</v>
      </c>
      <c r="CH316" s="26">
        <v>33</v>
      </c>
      <c r="CI316" s="26">
        <v>12</v>
      </c>
      <c r="CJ316" s="26" t="s">
        <v>197</v>
      </c>
      <c r="CK316" s="26" t="s">
        <v>197</v>
      </c>
      <c r="CL316" s="26" t="s">
        <v>197</v>
      </c>
      <c r="CM316" s="26" t="s">
        <v>197</v>
      </c>
      <c r="CN316" s="26">
        <v>20</v>
      </c>
      <c r="CO316" s="26" t="s">
        <v>196</v>
      </c>
      <c r="CP316" s="26">
        <v>25</v>
      </c>
      <c r="CQ316" s="36">
        <v>423</v>
      </c>
      <c r="CR316" s="26">
        <v>20</v>
      </c>
      <c r="CS316" s="26">
        <v>53</v>
      </c>
      <c r="CT316" s="26">
        <v>443</v>
      </c>
      <c r="CU316" s="26">
        <v>500</v>
      </c>
      <c r="CV316" s="26">
        <v>1000</v>
      </c>
      <c r="CW316" s="26">
        <v>4500</v>
      </c>
      <c r="CX316" s="26">
        <v>250</v>
      </c>
      <c r="CY316" s="26">
        <v>300</v>
      </c>
      <c r="CZ316" s="26">
        <v>2.7</v>
      </c>
      <c r="DA316" s="26">
        <v>5</v>
      </c>
      <c r="DB316" s="26">
        <v>95</v>
      </c>
      <c r="DC316" s="26">
        <v>70</v>
      </c>
      <c r="DD316" s="36">
        <v>26.315789473684205</v>
      </c>
      <c r="DF316" s="26" t="s">
        <v>181</v>
      </c>
      <c r="DG316" s="26" t="s">
        <v>181</v>
      </c>
      <c r="DH316" s="26" t="s">
        <v>197</v>
      </c>
      <c r="DI316" s="26" t="s">
        <v>197</v>
      </c>
      <c r="DJ316" s="26" t="s">
        <v>197</v>
      </c>
      <c r="DK316" s="26" t="s">
        <v>197</v>
      </c>
      <c r="DL316" s="26" t="s">
        <v>197</v>
      </c>
      <c r="DM316" s="26" t="s">
        <v>197</v>
      </c>
      <c r="DN316" s="26" t="s">
        <v>197</v>
      </c>
      <c r="DO316" s="26">
        <v>1440</v>
      </c>
      <c r="DP316" s="37">
        <v>2.2857142857142856</v>
      </c>
      <c r="DQ316" s="26">
        <v>1305</v>
      </c>
      <c r="DR316" s="26">
        <v>618</v>
      </c>
      <c r="DS316" s="26">
        <v>5.9</v>
      </c>
      <c r="DT316" s="26">
        <v>1.24</v>
      </c>
      <c r="DU316" s="26">
        <v>1.71</v>
      </c>
      <c r="DV316" s="26">
        <v>1.71</v>
      </c>
      <c r="DW316" s="26" t="s">
        <v>181</v>
      </c>
      <c r="DX316" s="26" t="s">
        <v>192</v>
      </c>
      <c r="DY316" t="str">
        <f>IF(OR(DV316&gt;M316*2.9, DV316 &gt; 3.9, FD316="yes"), "3", IF(DV316&gt;M316*1.9, "2", IF(OR(DV316&gt;M316*1.4, DV316&gt;(M316+0.2)), "1", "no")))</f>
        <v>2</v>
      </c>
      <c r="DZ316" s="26" t="s">
        <v>181</v>
      </c>
      <c r="EA316" s="26" t="s">
        <v>197</v>
      </c>
      <c r="EB316" s="26" t="s">
        <v>184</v>
      </c>
      <c r="EC316" s="26">
        <v>1000</v>
      </c>
      <c r="ED316" s="26" t="s">
        <v>198</v>
      </c>
      <c r="EE316" s="26" t="s">
        <v>197</v>
      </c>
      <c r="EF316" s="26" t="s">
        <v>197</v>
      </c>
      <c r="EG316" s="26" t="s">
        <v>197</v>
      </c>
      <c r="EH316" s="26" t="s">
        <v>197</v>
      </c>
      <c r="EI316" s="26" t="s">
        <v>197</v>
      </c>
      <c r="EJ316" s="26" t="s">
        <v>197</v>
      </c>
      <c r="EK316" s="26" t="s">
        <v>197</v>
      </c>
      <c r="EL316" s="26" t="s">
        <v>197</v>
      </c>
      <c r="EM316" s="26" t="s">
        <v>197</v>
      </c>
      <c r="EN316" s="26" t="s">
        <v>197</v>
      </c>
      <c r="EO316" s="26" t="s">
        <v>197</v>
      </c>
      <c r="EP316" s="26" t="s">
        <v>197</v>
      </c>
      <c r="EQ316" s="26" t="s">
        <v>197</v>
      </c>
      <c r="ER316" s="26" t="s">
        <v>197</v>
      </c>
      <c r="ES316" s="38" t="e">
        <v>#DIV/0!</v>
      </c>
      <c r="ET316" s="38" t="e">
        <v>#DIV/0!</v>
      </c>
      <c r="EU316" s="38" t="e">
        <v>#DIV/0!</v>
      </c>
      <c r="EV316" s="38" t="s">
        <v>181</v>
      </c>
      <c r="EW316" s="26" t="s">
        <v>197</v>
      </c>
      <c r="EX316" s="26" t="s">
        <v>197</v>
      </c>
      <c r="EY316" s="26" t="s">
        <v>197</v>
      </c>
      <c r="EZ316" s="26" t="s">
        <v>181</v>
      </c>
      <c r="FA316" s="26" t="s">
        <v>181</v>
      </c>
      <c r="FB316" s="44">
        <v>1</v>
      </c>
      <c r="FC316" s="38" t="s">
        <v>181</v>
      </c>
      <c r="FD316" s="35" t="s">
        <v>181</v>
      </c>
      <c r="FE316" s="38" t="s">
        <v>181</v>
      </c>
      <c r="FF316" s="26">
        <v>1</v>
      </c>
      <c r="FG316" s="26" t="s">
        <v>181</v>
      </c>
      <c r="FH316" s="26" t="s">
        <v>197</v>
      </c>
      <c r="FI316" s="38" t="s">
        <v>197</v>
      </c>
      <c r="FJ316" s="38" t="s">
        <v>181</v>
      </c>
      <c r="FK316" s="38" t="s">
        <v>181</v>
      </c>
      <c r="FL316" s="38" t="s">
        <v>181</v>
      </c>
      <c r="FM316" s="38" t="s">
        <v>181</v>
      </c>
      <c r="FN316" s="38" t="s">
        <v>181</v>
      </c>
      <c r="FO316" s="38" t="s">
        <v>181</v>
      </c>
      <c r="FP316" s="38" t="s">
        <v>181</v>
      </c>
      <c r="FQ316" s="38" t="s">
        <v>181</v>
      </c>
      <c r="FR316" s="53">
        <v>10</v>
      </c>
      <c r="FS316" s="26" t="s">
        <v>199</v>
      </c>
      <c r="FT316" s="38" t="s">
        <v>181</v>
      </c>
      <c r="FU316" s="38"/>
      <c r="FV316" s="26">
        <v>0</v>
      </c>
    </row>
    <row r="317" spans="1:178" s="26" customFormat="1" ht="15.5" x14ac:dyDescent="0.35">
      <c r="A317" s="48">
        <v>3142</v>
      </c>
      <c r="B317" s="26" t="s">
        <v>200</v>
      </c>
      <c r="C317" s="26" t="s">
        <v>179</v>
      </c>
      <c r="D317" s="28">
        <v>55.236111111111114</v>
      </c>
      <c r="E317" s="36">
        <v>1</v>
      </c>
      <c r="F317" s="26">
        <v>85</v>
      </c>
      <c r="G317" s="26">
        <v>180</v>
      </c>
      <c r="H317" s="36">
        <v>26.234567901234566</v>
      </c>
      <c r="I317" s="37">
        <v>2.0485281361702059</v>
      </c>
      <c r="J317" s="38">
        <v>3.3</v>
      </c>
      <c r="K317" s="26">
        <v>144</v>
      </c>
      <c r="L317" s="26" t="s">
        <v>180</v>
      </c>
      <c r="M317" s="37">
        <v>0.61</v>
      </c>
      <c r="N317" s="38">
        <v>18.600000000000001</v>
      </c>
      <c r="O317" s="37">
        <v>3.55</v>
      </c>
      <c r="P317" s="26">
        <v>1</v>
      </c>
      <c r="Q317" s="26">
        <v>18.600000000000001</v>
      </c>
      <c r="R317" s="26">
        <v>3.55</v>
      </c>
      <c r="S317" s="31">
        <f t="shared" si="117"/>
        <v>32</v>
      </c>
      <c r="T317" s="26" t="s">
        <v>181</v>
      </c>
      <c r="U317" s="26" t="s">
        <v>181</v>
      </c>
      <c r="V317" s="26" t="s">
        <v>182</v>
      </c>
      <c r="W317" s="26" t="s">
        <v>181</v>
      </c>
      <c r="X317" s="26" t="s">
        <v>184</v>
      </c>
      <c r="Y317" s="26" t="s">
        <v>183</v>
      </c>
      <c r="Z317" s="26" t="s">
        <v>184</v>
      </c>
      <c r="AA317" s="26" t="s">
        <v>181</v>
      </c>
      <c r="AB317" s="26" t="s">
        <v>181</v>
      </c>
      <c r="AC317" s="26">
        <v>0</v>
      </c>
      <c r="AD317" s="32">
        <v>43270</v>
      </c>
      <c r="AE317" s="26">
        <v>9</v>
      </c>
      <c r="AG317" s="26">
        <v>0</v>
      </c>
      <c r="AH317" s="32">
        <v>43270</v>
      </c>
      <c r="AI317" s="53">
        <v>9</v>
      </c>
      <c r="AK317" s="26" t="s">
        <v>41</v>
      </c>
      <c r="AL317" s="26" t="s">
        <v>181</v>
      </c>
      <c r="AM317" s="26" t="s">
        <v>184</v>
      </c>
      <c r="AN317" s="26" t="s">
        <v>181</v>
      </c>
      <c r="AO317" s="26" t="s">
        <v>181</v>
      </c>
      <c r="AP317" s="26" t="s">
        <v>184</v>
      </c>
      <c r="AQ317" s="26" t="s">
        <v>181</v>
      </c>
      <c r="AR317" s="26" t="s">
        <v>181</v>
      </c>
      <c r="AS317" s="26" t="s">
        <v>181</v>
      </c>
      <c r="AT317" s="26" t="s">
        <v>181</v>
      </c>
      <c r="AU317" s="26" t="s">
        <v>181</v>
      </c>
      <c r="AV317" s="26" t="s">
        <v>181</v>
      </c>
      <c r="AW317" s="32">
        <v>19944</v>
      </c>
      <c r="AX317" s="28">
        <v>63.838888888888889</v>
      </c>
      <c r="AY317" s="36" t="s">
        <v>185</v>
      </c>
      <c r="AZ317" s="36" t="s">
        <v>186</v>
      </c>
      <c r="BA317" s="36" t="s">
        <v>200</v>
      </c>
      <c r="BB317" s="36" t="s">
        <v>187</v>
      </c>
      <c r="BC317" s="36" t="s">
        <v>201</v>
      </c>
      <c r="BD317" s="36" t="s">
        <v>188</v>
      </c>
      <c r="BE317" s="36" t="s">
        <v>189</v>
      </c>
      <c r="BF317" t="s">
        <v>190</v>
      </c>
      <c r="BG317" s="36" t="s">
        <v>181</v>
      </c>
      <c r="BH317" s="36" t="s">
        <v>180</v>
      </c>
      <c r="BI317" s="26">
        <v>70</v>
      </c>
      <c r="BJ317" s="26">
        <v>170</v>
      </c>
      <c r="BK317" s="36">
        <v>24.221453287197232</v>
      </c>
      <c r="BL317" s="37">
        <v>1.8097078017532484</v>
      </c>
      <c r="BM317" s="26">
        <v>148</v>
      </c>
      <c r="BN317" s="37">
        <v>0.98</v>
      </c>
      <c r="BO317" s="26">
        <v>7</v>
      </c>
      <c r="BP317" s="26" t="s">
        <v>181</v>
      </c>
      <c r="BQ317" s="26">
        <v>0</v>
      </c>
      <c r="BR317" s="26" t="s">
        <v>184</v>
      </c>
      <c r="BS317" s="26" t="s">
        <v>249</v>
      </c>
      <c r="BT317" s="26">
        <v>0</v>
      </c>
      <c r="BU317" s="26">
        <v>5</v>
      </c>
      <c r="BV317" s="26" t="s">
        <v>192</v>
      </c>
      <c r="BW317" s="26">
        <v>8</v>
      </c>
      <c r="BX317" s="26">
        <v>0</v>
      </c>
      <c r="BY317" s="35" t="s">
        <v>1367</v>
      </c>
      <c r="BZ317" s="26" t="s">
        <v>1368</v>
      </c>
      <c r="CA317" s="26" t="s">
        <v>1312</v>
      </c>
      <c r="CB317">
        <v>0</v>
      </c>
      <c r="CC317" s="36">
        <v>0</v>
      </c>
      <c r="CD317" s="26">
        <v>2015</v>
      </c>
      <c r="CE317" s="26">
        <v>19</v>
      </c>
      <c r="CF317" s="26">
        <v>11</v>
      </c>
      <c r="CG317" s="37">
        <v>1.3905045496883806</v>
      </c>
      <c r="CH317" s="26">
        <v>53</v>
      </c>
      <c r="CI317" s="26">
        <v>10</v>
      </c>
      <c r="CJ317" s="26" t="s">
        <v>197</v>
      </c>
      <c r="CK317" s="26" t="s">
        <v>197</v>
      </c>
      <c r="CL317" s="26" t="s">
        <v>197</v>
      </c>
      <c r="CM317" s="26" t="s">
        <v>197</v>
      </c>
      <c r="CN317" s="26">
        <v>19</v>
      </c>
      <c r="CO317" s="26" t="s">
        <v>196</v>
      </c>
      <c r="CP317" s="26">
        <v>23</v>
      </c>
      <c r="CQ317" s="36">
        <v>478</v>
      </c>
      <c r="CR317" s="26">
        <v>19</v>
      </c>
      <c r="CS317" s="26">
        <v>72</v>
      </c>
      <c r="CT317" s="26">
        <v>497</v>
      </c>
      <c r="CU317" s="26">
        <v>1500</v>
      </c>
      <c r="CV317" s="26">
        <v>1000</v>
      </c>
      <c r="CW317" s="26">
        <v>4000</v>
      </c>
      <c r="CX317" s="26">
        <v>0</v>
      </c>
      <c r="CY317" s="26">
        <v>253</v>
      </c>
      <c r="CZ317" s="26">
        <v>7.6</v>
      </c>
      <c r="DA317" s="26">
        <v>23</v>
      </c>
      <c r="DB317" s="26">
        <v>75</v>
      </c>
      <c r="DC317" s="26">
        <v>75</v>
      </c>
      <c r="DD317" s="36">
        <v>0</v>
      </c>
      <c r="DF317" s="26" t="s">
        <v>181</v>
      </c>
      <c r="DG317" s="26" t="s">
        <v>181</v>
      </c>
      <c r="DH317" s="26" t="s">
        <v>197</v>
      </c>
      <c r="DI317" s="26" t="s">
        <v>197</v>
      </c>
      <c r="DJ317" s="26" t="s">
        <v>197</v>
      </c>
      <c r="DK317" s="26" t="s">
        <v>197</v>
      </c>
      <c r="DL317" s="26" t="s">
        <v>197</v>
      </c>
      <c r="DM317" s="26" t="s">
        <v>197</v>
      </c>
      <c r="DN317" s="26" t="s">
        <v>197</v>
      </c>
      <c r="DO317" s="26">
        <v>1660</v>
      </c>
      <c r="DP317" s="37">
        <v>1.9529411764705882</v>
      </c>
      <c r="DQ317" s="26">
        <v>753</v>
      </c>
      <c r="DR317" s="26">
        <v>659</v>
      </c>
      <c r="DS317" s="26">
        <v>13</v>
      </c>
      <c r="DT317" s="26">
        <v>1.24</v>
      </c>
      <c r="DU317" s="26">
        <v>2.29</v>
      </c>
      <c r="DV317" s="26">
        <v>2.29</v>
      </c>
      <c r="DW317" s="26" t="s">
        <v>181</v>
      </c>
      <c r="DX317" s="26" t="s">
        <v>192</v>
      </c>
      <c r="DY317" t="str">
        <f>IF(OR(DV317&gt;M317*2.9, DV317 &gt; 3.9, FD317="yes"), "3", IF(DV317&gt;M317*1.9, "2", IF(OR(DV317&gt;M317*1.4, DV317&gt;(M317+0.2)), "1", "no")))</f>
        <v>3</v>
      </c>
      <c r="DZ317" s="26" t="s">
        <v>181</v>
      </c>
      <c r="EA317" s="26" t="s">
        <v>197</v>
      </c>
      <c r="EB317" s="26" t="s">
        <v>184</v>
      </c>
      <c r="EC317" s="26">
        <v>1000</v>
      </c>
      <c r="ED317" s="26" t="s">
        <v>198</v>
      </c>
      <c r="EE317" s="26" t="s">
        <v>197</v>
      </c>
      <c r="EF317" s="26" t="s">
        <v>197</v>
      </c>
      <c r="EG317" s="26" t="s">
        <v>197</v>
      </c>
      <c r="EH317" s="26" t="s">
        <v>197</v>
      </c>
      <c r="EI317" s="26" t="s">
        <v>197</v>
      </c>
      <c r="EJ317" s="26" t="s">
        <v>197</v>
      </c>
      <c r="EK317" s="26" t="s">
        <v>197</v>
      </c>
      <c r="EL317" s="26" t="s">
        <v>197</v>
      </c>
      <c r="EM317" s="26" t="s">
        <v>197</v>
      </c>
      <c r="EN317" s="26" t="s">
        <v>197</v>
      </c>
      <c r="EO317" s="26" t="s">
        <v>197</v>
      </c>
      <c r="EP317" s="26" t="s">
        <v>197</v>
      </c>
      <c r="EQ317" s="26" t="s">
        <v>197</v>
      </c>
      <c r="ER317" s="26" t="s">
        <v>197</v>
      </c>
      <c r="ES317" s="38" t="e">
        <v>#DIV/0!</v>
      </c>
      <c r="ET317" s="38" t="e">
        <v>#DIV/0!</v>
      </c>
      <c r="EU317" s="38" t="e">
        <v>#DIV/0!</v>
      </c>
      <c r="EV317" s="38" t="s">
        <v>181</v>
      </c>
      <c r="EW317" s="26" t="s">
        <v>197</v>
      </c>
      <c r="EX317" s="26" t="s">
        <v>197</v>
      </c>
      <c r="EY317" s="26" t="s">
        <v>197</v>
      </c>
      <c r="EZ317" s="26" t="s">
        <v>181</v>
      </c>
      <c r="FA317" s="26" t="s">
        <v>181</v>
      </c>
      <c r="FB317" s="44" t="s">
        <v>287</v>
      </c>
      <c r="FC317" s="38" t="s">
        <v>181</v>
      </c>
      <c r="FD317" s="26" t="s">
        <v>181</v>
      </c>
      <c r="FE317" s="38" t="s">
        <v>181</v>
      </c>
      <c r="FF317" s="26">
        <v>3</v>
      </c>
      <c r="FG317" s="26" t="s">
        <v>184</v>
      </c>
      <c r="FH317" s="26">
        <v>5</v>
      </c>
      <c r="FI317" s="53">
        <v>4</v>
      </c>
      <c r="FJ317" s="38" t="s">
        <v>184</v>
      </c>
      <c r="FK317" s="38" t="s">
        <v>181</v>
      </c>
      <c r="FL317" s="38" t="s">
        <v>181</v>
      </c>
      <c r="FM317" s="38" t="s">
        <v>616</v>
      </c>
      <c r="FN317" s="38" t="s">
        <v>181</v>
      </c>
      <c r="FO317" s="38" t="s">
        <v>181</v>
      </c>
      <c r="FP317" s="38" t="s">
        <v>181</v>
      </c>
      <c r="FQ317" s="38" t="s">
        <v>184</v>
      </c>
      <c r="FR317" s="53">
        <v>10</v>
      </c>
      <c r="FS317" s="26" t="s">
        <v>1369</v>
      </c>
      <c r="FT317" s="38" t="s">
        <v>181</v>
      </c>
      <c r="FU317" s="38"/>
      <c r="FV317" s="26">
        <v>0</v>
      </c>
    </row>
    <row r="318" spans="1:178" s="26" customFormat="1" ht="15.5" x14ac:dyDescent="0.35">
      <c r="A318" s="26">
        <v>3143</v>
      </c>
      <c r="B318" s="26" t="s">
        <v>200</v>
      </c>
      <c r="C318" s="26" t="s">
        <v>179</v>
      </c>
      <c r="D318" s="28">
        <v>66.397222222222226</v>
      </c>
      <c r="E318" s="36">
        <v>1</v>
      </c>
      <c r="F318" s="26">
        <v>66</v>
      </c>
      <c r="G318" s="26">
        <v>170</v>
      </c>
      <c r="H318" s="36">
        <v>22.837370242214533</v>
      </c>
      <c r="I318" s="37">
        <v>1.7650132267039387</v>
      </c>
      <c r="J318" s="38">
        <v>4.8</v>
      </c>
      <c r="K318" s="26">
        <v>143</v>
      </c>
      <c r="L318" s="26" t="s">
        <v>180</v>
      </c>
      <c r="M318" s="37">
        <v>0.98</v>
      </c>
      <c r="N318" s="38">
        <v>0.9</v>
      </c>
      <c r="O318" s="37">
        <v>0.96</v>
      </c>
      <c r="P318" s="26">
        <v>1</v>
      </c>
      <c r="Q318" s="26">
        <v>1</v>
      </c>
      <c r="R318" s="26">
        <v>1</v>
      </c>
      <c r="S318" s="31">
        <f t="shared" si="117"/>
        <v>6</v>
      </c>
      <c r="T318" s="26" t="s">
        <v>184</v>
      </c>
      <c r="U318" s="26" t="s">
        <v>181</v>
      </c>
      <c r="V318" s="26" t="s">
        <v>182</v>
      </c>
      <c r="W318" s="26" t="s">
        <v>181</v>
      </c>
      <c r="X318" s="26" t="s">
        <v>181</v>
      </c>
      <c r="Y318" s="26" t="s">
        <v>183</v>
      </c>
      <c r="Z318" s="26" t="s">
        <v>181</v>
      </c>
      <c r="AA318" s="26" t="s">
        <v>181</v>
      </c>
      <c r="AB318" s="26" t="s">
        <v>181</v>
      </c>
      <c r="AC318" s="26">
        <v>0</v>
      </c>
      <c r="AD318" s="32">
        <v>43270</v>
      </c>
      <c r="AE318" s="26">
        <v>7</v>
      </c>
      <c r="AG318" s="26">
        <v>0</v>
      </c>
      <c r="AH318" s="32">
        <v>43270</v>
      </c>
      <c r="AI318" s="53">
        <v>7</v>
      </c>
      <c r="AK318" s="26" t="s">
        <v>400</v>
      </c>
      <c r="AL318" s="26" t="s">
        <v>184</v>
      </c>
      <c r="AM318" s="26" t="s">
        <v>181</v>
      </c>
      <c r="AN318" s="26" t="s">
        <v>184</v>
      </c>
      <c r="AO318" s="26" t="s">
        <v>181</v>
      </c>
      <c r="AP318" s="26" t="s">
        <v>181</v>
      </c>
      <c r="AQ318" s="26" t="s">
        <v>181</v>
      </c>
      <c r="AR318" s="26" t="s">
        <v>181</v>
      </c>
      <c r="AS318" s="26" t="s">
        <v>181</v>
      </c>
      <c r="AT318" s="26" t="s">
        <v>181</v>
      </c>
      <c r="AU318" s="26" t="s">
        <v>181</v>
      </c>
      <c r="AV318" s="26" t="s">
        <v>181</v>
      </c>
      <c r="AW318" s="32">
        <v>18042</v>
      </c>
      <c r="AX318" s="28">
        <v>69.05</v>
      </c>
      <c r="AY318" s="36" t="s">
        <v>185</v>
      </c>
      <c r="AZ318" s="36" t="s">
        <v>186</v>
      </c>
      <c r="BA318" s="26" t="s">
        <v>178</v>
      </c>
      <c r="BB318" s="26" t="s">
        <v>187</v>
      </c>
      <c r="BC318" s="26" t="s">
        <v>179</v>
      </c>
      <c r="BD318" s="26" t="s">
        <v>188</v>
      </c>
      <c r="BE318" s="26" t="s">
        <v>189</v>
      </c>
      <c r="BF318" t="s">
        <v>190</v>
      </c>
      <c r="BG318" s="26" t="s">
        <v>181</v>
      </c>
      <c r="BH318" s="26" t="s">
        <v>180</v>
      </c>
      <c r="BI318" s="26">
        <v>60</v>
      </c>
      <c r="BJ318" s="26">
        <v>155</v>
      </c>
      <c r="BK318" s="36">
        <v>24.973985431841832</v>
      </c>
      <c r="BL318" s="37">
        <v>1.5851526323866196</v>
      </c>
      <c r="BM318" s="26">
        <v>134</v>
      </c>
      <c r="BN318" s="37">
        <v>0.96</v>
      </c>
      <c r="BO318" s="26">
        <v>6</v>
      </c>
      <c r="BP318" s="26" t="s">
        <v>181</v>
      </c>
      <c r="BQ318" s="26">
        <v>0</v>
      </c>
      <c r="BR318" s="26" t="s">
        <v>184</v>
      </c>
      <c r="BS318" s="26" t="s">
        <v>191</v>
      </c>
      <c r="BT318" s="26">
        <v>20</v>
      </c>
      <c r="BU318" s="26">
        <v>5</v>
      </c>
      <c r="BV318" s="26" t="s">
        <v>203</v>
      </c>
      <c r="BW318" s="26">
        <v>8</v>
      </c>
      <c r="BX318" s="26">
        <v>0</v>
      </c>
      <c r="BY318" s="26" t="s">
        <v>1370</v>
      </c>
      <c r="BZ318" s="26" t="s">
        <v>1368</v>
      </c>
      <c r="CA318" s="26" t="s">
        <v>1270</v>
      </c>
      <c r="CB318">
        <v>1</v>
      </c>
      <c r="CC318" s="26">
        <v>188</v>
      </c>
      <c r="CD318" s="26">
        <v>409</v>
      </c>
      <c r="CE318" s="26">
        <v>5</v>
      </c>
      <c r="CF318" s="26">
        <v>4</v>
      </c>
      <c r="CG318" s="37">
        <v>1.5452205742535094</v>
      </c>
      <c r="CH318" s="26">
        <v>50</v>
      </c>
      <c r="CI318" s="26" t="s">
        <v>197</v>
      </c>
      <c r="CJ318" s="26" t="s">
        <v>197</v>
      </c>
      <c r="CK318" s="26" t="s">
        <v>197</v>
      </c>
      <c r="CL318" s="26" t="s">
        <v>197</v>
      </c>
      <c r="CM318" s="26" t="s">
        <v>197</v>
      </c>
      <c r="CN318" s="26">
        <v>27</v>
      </c>
      <c r="CO318" s="26" t="s">
        <v>196</v>
      </c>
      <c r="CP318" s="26">
        <v>29</v>
      </c>
      <c r="CQ318" s="36">
        <v>517</v>
      </c>
      <c r="CR318" s="26">
        <v>27</v>
      </c>
      <c r="CS318" s="26">
        <v>77</v>
      </c>
      <c r="CT318" s="26">
        <v>544</v>
      </c>
      <c r="CU318" s="26">
        <v>250</v>
      </c>
      <c r="CV318" s="26">
        <v>1000</v>
      </c>
      <c r="CW318" s="26">
        <v>9500</v>
      </c>
      <c r="CX318" s="26">
        <v>1250</v>
      </c>
      <c r="CY318" s="26">
        <v>270</v>
      </c>
      <c r="CZ318" s="26">
        <v>1.9</v>
      </c>
      <c r="DA318" s="26">
        <v>12</v>
      </c>
      <c r="DB318" s="26">
        <v>80</v>
      </c>
      <c r="DC318" s="26">
        <v>72</v>
      </c>
      <c r="DD318" s="36">
        <v>10</v>
      </c>
      <c r="DF318" s="26" t="s">
        <v>181</v>
      </c>
      <c r="DG318" s="26" t="s">
        <v>181</v>
      </c>
      <c r="DH318" s="26" t="s">
        <v>197</v>
      </c>
      <c r="DI318" s="26" t="s">
        <v>197</v>
      </c>
      <c r="DJ318" s="26" t="s">
        <v>197</v>
      </c>
      <c r="DK318" s="26" t="s">
        <v>197</v>
      </c>
      <c r="DL318" s="26" t="s">
        <v>197</v>
      </c>
      <c r="DM318" s="26" t="s">
        <v>197</v>
      </c>
      <c r="DN318" s="26" t="s">
        <v>197</v>
      </c>
      <c r="DO318" s="26">
        <v>1220</v>
      </c>
      <c r="DP318" s="37">
        <v>1.8484848484848484</v>
      </c>
      <c r="DQ318" s="26">
        <v>2874</v>
      </c>
      <c r="DR318" s="26">
        <v>2132</v>
      </c>
      <c r="DS318" s="26">
        <v>1.8</v>
      </c>
      <c r="DT318" s="26">
        <v>1.1200000000000001</v>
      </c>
      <c r="DU318" s="26">
        <v>1.08</v>
      </c>
      <c r="DV318" s="26">
        <v>1.08</v>
      </c>
      <c r="DW318" s="26" t="s">
        <v>184</v>
      </c>
      <c r="DX318" s="26" t="s">
        <v>192</v>
      </c>
      <c r="DY318" t="str">
        <f>IF(OR(DV318&gt;M318*2.9, DV318 &gt; 3.9, FD318="yes"), "3", IF(DV318&gt;M318*1.9, "2", IF(OR(DV318&gt;M318*1.4, DV318&gt;(M318+0.2)), "1", "no")))</f>
        <v>no</v>
      </c>
      <c r="DZ318" s="26" t="s">
        <v>181</v>
      </c>
      <c r="EA318" s="26" t="s">
        <v>197</v>
      </c>
      <c r="EB318" s="26" t="s">
        <v>184</v>
      </c>
      <c r="EC318" s="26">
        <v>1000</v>
      </c>
      <c r="ED318" s="26" t="s">
        <v>198</v>
      </c>
      <c r="EE318" s="26" t="s">
        <v>197</v>
      </c>
      <c r="EF318" s="26" t="s">
        <v>197</v>
      </c>
      <c r="EG318" s="26" t="s">
        <v>197</v>
      </c>
      <c r="EH318" s="26" t="s">
        <v>197</v>
      </c>
      <c r="EI318" s="26" t="s">
        <v>197</v>
      </c>
      <c r="EJ318" s="26" t="s">
        <v>197</v>
      </c>
      <c r="EK318" s="26" t="s">
        <v>197</v>
      </c>
      <c r="EL318" s="26" t="s">
        <v>197</v>
      </c>
      <c r="EM318" s="26" t="s">
        <v>197</v>
      </c>
      <c r="EN318" s="26" t="s">
        <v>197</v>
      </c>
      <c r="EO318" s="26" t="s">
        <v>197</v>
      </c>
      <c r="EP318" s="26" t="s">
        <v>197</v>
      </c>
      <c r="EQ318" s="26" t="s">
        <v>197</v>
      </c>
      <c r="ER318" s="26" t="s">
        <v>197</v>
      </c>
      <c r="ES318" s="38" t="e">
        <v>#DIV/0!</v>
      </c>
      <c r="ET318" s="38" t="e">
        <v>#DIV/0!</v>
      </c>
      <c r="EU318" s="38" t="e">
        <v>#DIV/0!</v>
      </c>
      <c r="EV318" s="38" t="s">
        <v>181</v>
      </c>
      <c r="EW318" s="26" t="s">
        <v>197</v>
      </c>
      <c r="EX318" s="26" t="s">
        <v>197</v>
      </c>
      <c r="EY318" s="26" t="s">
        <v>197</v>
      </c>
      <c r="EZ318" s="26" t="s">
        <v>181</v>
      </c>
      <c r="FA318" s="26" t="s">
        <v>181</v>
      </c>
      <c r="FB318" s="44">
        <v>2</v>
      </c>
      <c r="FC318" s="26" t="s">
        <v>181</v>
      </c>
      <c r="FD318" s="26" t="s">
        <v>181</v>
      </c>
      <c r="FE318" s="26" t="s">
        <v>181</v>
      </c>
      <c r="FF318" s="26">
        <v>2</v>
      </c>
      <c r="FG318" s="26" t="s">
        <v>181</v>
      </c>
      <c r="FH318" s="26" t="s">
        <v>197</v>
      </c>
      <c r="FI318" s="26" t="s">
        <v>197</v>
      </c>
      <c r="FJ318" s="26" t="s">
        <v>181</v>
      </c>
      <c r="FK318" s="26" t="s">
        <v>181</v>
      </c>
      <c r="FL318" s="26" t="s">
        <v>181</v>
      </c>
      <c r="FM318" s="26" t="s">
        <v>181</v>
      </c>
      <c r="FN318" s="26" t="s">
        <v>181</v>
      </c>
      <c r="FO318" s="26" t="s">
        <v>181</v>
      </c>
      <c r="FP318" s="26" t="s">
        <v>181</v>
      </c>
      <c r="FQ318" s="26" t="s">
        <v>181</v>
      </c>
      <c r="FR318" s="26">
        <v>7</v>
      </c>
      <c r="FS318" s="26" t="s">
        <v>199</v>
      </c>
      <c r="FT318" s="26" t="s">
        <v>181</v>
      </c>
      <c r="FV318" s="26">
        <v>0</v>
      </c>
    </row>
  </sheetData>
  <dataValidations count="6">
    <dataValidation type="list" allowBlank="1" showInputMessage="1" showErrorMessage="1" sqref="Y2:Y12 Y14:Y16" xr:uid="{225AE3AF-14B8-4592-B55D-25F7F3A4697D}">
      <formula1>"altered, normal"</formula1>
    </dataValidation>
    <dataValidation type="list" allowBlank="1" showInputMessage="1" showErrorMessage="1" sqref="AY2:AY12 AY14:AY44" xr:uid="{C81C0F84-EEFE-4850-B1CF-5F54EA66C8D1}">
      <formula1>"DBD, DCD"</formula1>
    </dataValidation>
    <dataValidation type="list" allowBlank="1" showInputMessage="1" showErrorMessage="1" sqref="BE2" xr:uid="{C4FF7962-B189-4495-9F88-029D79EDC526}">
      <formula1>"regional, national"</formula1>
    </dataValidation>
    <dataValidation type="list" allowBlank="1" showInputMessage="1" showErrorMessage="1" sqref="T2:U2 W2:X2 Z2:AB2" xr:uid="{EB039F8C-202E-4E4C-BA12-087DF4A78555}">
      <formula1>"yes, no"</formula1>
    </dataValidation>
    <dataValidation type="list" allowBlank="1" showInputMessage="1" showErrorMessage="1" sqref="V2:V12 V14:V82" xr:uid="{68957745-5746-43F0-8963-536E44C02952}">
      <formula1>"home, hospital, ICU"</formula1>
    </dataValidation>
    <dataValidation type="list" allowBlank="1" showInputMessage="1" showErrorMessage="1" sqref="CO2:CO12 CO14:CO58" xr:uid="{9BF6396E-D332-4B53-ACBE-B15C645DE500}">
      <formula1>"portal, artery"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dc:creator>
  <cp:lastModifiedBy>pb</cp:lastModifiedBy>
  <dcterms:created xsi:type="dcterms:W3CDTF">2019-06-03T09:41:42Z</dcterms:created>
  <dcterms:modified xsi:type="dcterms:W3CDTF">2019-06-03T09:45:37Z</dcterms:modified>
</cp:coreProperties>
</file>