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400" windowHeight="11205" tabRatio="760" firstSheet="6" activeTab="2"/>
  </bookViews>
  <sheets>
    <sheet name="封面" sheetId="2" r:id="rId1"/>
    <sheet name="工作量总表" sheetId="6" r:id="rId2"/>
    <sheet name="表1" sheetId="5" r:id="rId3"/>
    <sheet name="表2" sheetId="7" r:id="rId4"/>
    <sheet name="表二（安全生产费）" sheetId="16" state="hidden" r:id="rId5"/>
    <sheet name="表3" sheetId="1" r:id="rId6"/>
    <sheet name="表3丙" sheetId="12" r:id="rId7"/>
    <sheet name="表四设备" sheetId="19" r:id="rId8"/>
    <sheet name="表四乙供主材" sheetId="3" r:id="rId9"/>
    <sheet name="表5" sheetId="4" r:id="rId10"/>
    <sheet name="表6其他费" sheetId="18" r:id="rId11"/>
    <sheet name="计列施工队伍调遣费站点" sheetId="8" r:id="rId12"/>
  </sheets>
  <externalReferences>
    <externalReference r:id="rId13"/>
    <externalReference r:id="rId14"/>
    <externalReference r:id="rId15"/>
  </externalReferences>
  <definedNames>
    <definedName name="_xlnm._FilterDatabase" localSheetId="1" hidden="1">工作量总表!$A$5:$AA$95</definedName>
    <definedName name="_xlnm._FilterDatabase" localSheetId="5" hidden="1">表3!$B$4:$CQ$66</definedName>
    <definedName name="_xlnm._FilterDatabase" localSheetId="6" hidden="1">表3丙!$A$4:$CR$7</definedName>
    <definedName name="_xlnm._FilterDatabase" localSheetId="7" hidden="1">表四设备!$A$4:$GD$61</definedName>
    <definedName name="_xlnm._FilterDatabase" localSheetId="11" hidden="1">计列施工队伍调遣费站点!$A$2:$L$20</definedName>
    <definedName name="_xlnm.Print_Area" localSheetId="2">表1!$A$1:$J$29</definedName>
    <definedName name="_xlnm.Print_Area" localSheetId="3">表2!$A$1:$I$26</definedName>
    <definedName name="_xlnm.Print_Area" localSheetId="5">表3!$B$1:$CQ$65</definedName>
    <definedName name="_xlnm.Print_Area" localSheetId="6">表3丙!$A$1:$CR$7</definedName>
    <definedName name="_xlnm.Print_Area" localSheetId="9">表5!$A$1:$E$23</definedName>
    <definedName name="_xlnm.Print_Area" localSheetId="0">封面!$A$1:$D$10</definedName>
    <definedName name="_xlnm.Print_Area" localSheetId="1">工作量总表!$A$1:$Z$99</definedName>
    <definedName name="_xlnm.Print_Area" localSheetId="11">计列施工队伍调遣费站点!$A$1:$H$25</definedName>
    <definedName name="_0_101">'[1]GSM-04-03'!#REF!</definedName>
    <definedName name="_xlnm.Print_Area" localSheetId="7">表四设备!$A$1:$X$61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89EEE287F0374E21B26E8089E30D0D2C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607385" y="180975"/>
          <a:ext cx="15240000" cy="203168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" name="ID_007C9AA90D9348AA8AFEBAAFEE0ED7A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9284295" y="180975"/>
          <a:ext cx="15744825" cy="11811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" name="ID_859BD976886C4657B208C7B200C429F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9961205" y="180975"/>
          <a:ext cx="11811000" cy="157448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" name="ID_45C4567379384F7BB4FB15DF72D199A2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1236920" y="180975"/>
          <a:ext cx="15240000" cy="203168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" name="ID_DE64B22B83B54F1FBB0239388C1362A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4046160" y="180975"/>
          <a:ext cx="10287000" cy="13716000"/>
        </a:xfrm>
        <a:prstGeom prst="rect">
          <a:avLst/>
        </a:prstGeom>
        <a:noFill/>
        <a:ln w="9525">
          <a:noFill/>
        </a:ln>
      </xdr:spPr>
    </xdr:pic>
  </etc:cellImage>
</etc:cellImages>
</file>

<file path=xl/comments1.xml><?xml version="1.0" encoding="utf-8"?>
<comments xmlns="http://schemas.openxmlformats.org/spreadsheetml/2006/main">
  <authors>
    <author>作者</author>
  </authors>
  <commentList>
    <comment ref="D25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非江门区域7.6%，江门区域3.8%
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D25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非江门区域7.6%，江门区域3.8%
</t>
        </r>
      </text>
    </comment>
  </commentList>
</comments>
</file>

<file path=xl/comments3.xml><?xml version="1.0" encoding="utf-8"?>
<comments xmlns="http://schemas.openxmlformats.org/spreadsheetml/2006/main">
  <authors>
    <author>Administrator</author>
  </authors>
  <commentList>
    <comment ref="F1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安装宽 400mm 以上的宽体定向天线时，人工消耗量按定额乘以系数 1.2 计取
</t>
        </r>
      </text>
    </comment>
    <comment ref="F1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安装宽 400mm 以上的宽体定向天线时，人工消耗量按定额乘以系数 1.2 计取
</t>
        </r>
      </text>
    </comment>
    <comment ref="F1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安装宽 400mm 以上的宽体定向天线时，人工消耗量按定额乘以系数 1.2 计取
</t>
        </r>
      </text>
    </comment>
    <comment ref="F1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铁塔抱杆上、美化天线罩内安装天线、射频拉远单元或天线射频拉远单元一体化设备时，人工消耗量按定额乘以系数 1.3 计取
</t>
        </r>
      </text>
    </comment>
    <comment ref="F1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铁塔抱杆上、美化天线罩内安装天线、射频拉远单元或天线射频拉远单元一体化设备时，人工消耗量按定额乘以系数 1.3 计取
</t>
        </r>
      </text>
    </comment>
    <comment ref="F1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安装宽 400mm 以上的宽体定向天线时，人工消耗量按定额乘以系数 1.2 计取
</t>
        </r>
      </text>
    </comment>
    <comment ref="F2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铁塔抱杆上、美化天线罩内安装天线、射频拉远单元或天线射频拉远单元一体化设备时，人工消耗量按定额乘以系数 1.3 计取
</t>
        </r>
      </text>
    </comment>
    <comment ref="F2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铁塔抱杆上、美化天线罩内安装天线、射频拉远单元或天线射频拉远单元一体化设备时，人工消耗量按定额乘以系数 1.3 计取
</t>
        </r>
      </text>
    </comment>
    <comment ref="F2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铁塔抱杆上、美化天线罩内安装天线、射频拉远单元或天线射频拉远单元一体化设备时，人工消耗量按定额乘以系数 1.3 计取</t>
        </r>
      </text>
    </comment>
    <comment ref="F2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铁塔抱杆上、美化天线罩内安装天线、射频拉远单元或天线射频拉远单元一体化设备时，人工消耗量按定额乘以系数 1.3 计取</t>
        </r>
      </text>
    </comment>
  </commentList>
</comments>
</file>

<file path=xl/comments4.xml><?xml version="1.0" encoding="utf-8"?>
<comments xmlns="http://schemas.openxmlformats.org/spreadsheetml/2006/main">
  <authors>
    <author>13750</author>
  </authors>
  <commentList>
    <comment ref="U9" authorId="0">
      <text>
        <r>
          <rPr>
            <sz val="9"/>
            <rFont val="宋体"/>
            <charset val="134"/>
          </rPr>
          <t>利旧旧虹信调拨3副天线</t>
        </r>
      </text>
    </comment>
    <comment ref="T14" authorId="0">
      <text>
        <r>
          <rPr>
            <b/>
            <sz val="9"/>
            <rFont val="宋体"/>
            <charset val="134"/>
          </rPr>
          <t>13750:</t>
        </r>
        <r>
          <rPr>
            <sz val="9"/>
            <rFont val="宋体"/>
            <charset val="134"/>
          </rPr>
          <t xml:space="preserve">
利旧3台9214</t>
        </r>
      </text>
    </comment>
    <comment ref="X15" authorId="0">
      <text>
        <r>
          <rPr>
            <sz val="9"/>
            <rFont val="宋体"/>
            <charset val="134"/>
          </rPr>
          <t>利旧中移调拨入3台设备</t>
        </r>
      </text>
    </comment>
    <comment ref="P25" authorId="0">
      <text>
        <r>
          <rPr>
            <sz val="9"/>
            <rFont val="宋体"/>
            <charset val="134"/>
          </rPr>
          <t>利旧板一块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<sst xmlns="http://schemas.openxmlformats.org/spreadsheetml/2006/main" count="1758" uniqueCount="555">
  <si>
    <t>工 程 结 算 书</t>
  </si>
  <si>
    <t>工程名称：</t>
  </si>
  <si>
    <t>江门700MHz频段共建共享五期工程无线主设备项目——子项4：常规项目</t>
  </si>
  <si>
    <t>建设单位：</t>
  </si>
  <si>
    <t>中国移动通信集团广东有限公司江门分公司</t>
  </si>
  <si>
    <t>项目编号：</t>
  </si>
  <si>
    <t>B25302110AA0014</t>
  </si>
  <si>
    <t>施工单位：</t>
  </si>
  <si>
    <t>武汉虹信技术服务有限责任公司</t>
  </si>
  <si>
    <t>编制单位：</t>
  </si>
  <si>
    <t>编 制 人：</t>
  </si>
  <si>
    <t>陈志仁</t>
  </si>
  <si>
    <t>工程造价（不含税）：</t>
  </si>
  <si>
    <t>编制日期：</t>
  </si>
  <si>
    <t>工作量总表</t>
  </si>
  <si>
    <t xml:space="preserve">   表格编号：WXSB-01   </t>
  </si>
  <si>
    <t>序号</t>
  </si>
  <si>
    <t>区域</t>
  </si>
  <si>
    <t>基站名称</t>
  </si>
  <si>
    <t>无线工日</t>
  </si>
  <si>
    <t>室外项目安装</t>
  </si>
  <si>
    <t>主要材料费</t>
  </si>
  <si>
    <t>人工费</t>
  </si>
  <si>
    <t>仪表使用费</t>
  </si>
  <si>
    <t>直接工程费</t>
  </si>
  <si>
    <t>措施费</t>
  </si>
  <si>
    <t>直接费</t>
  </si>
  <si>
    <t>间接费</t>
  </si>
  <si>
    <t>利润</t>
  </si>
  <si>
    <t>企业管理费</t>
  </si>
  <si>
    <t>规费</t>
  </si>
  <si>
    <t>其他费（系统录入费、标签制作费、二次运输费等）</t>
  </si>
  <si>
    <t>安全生产费</t>
  </si>
  <si>
    <t>调遣费</t>
  </si>
  <si>
    <t>建筑安装工程费(不含税）</t>
  </si>
  <si>
    <t>建筑安装工程费（安全生产费）(不含税）</t>
  </si>
  <si>
    <t>施工费（不含税）（降点后）</t>
  </si>
  <si>
    <t>小计降点前（不含税）</t>
  </si>
  <si>
    <t>小计降点前（含税）</t>
  </si>
  <si>
    <t>结算价（降点后不含税金额）</t>
  </si>
  <si>
    <t>税金</t>
  </si>
  <si>
    <t>结算价（降点后含税金额）</t>
  </si>
  <si>
    <t>鹤山</t>
  </si>
  <si>
    <t>CBN-江门鹤山市连城C-RAN1（江门鹤山三连工业区二）U-Z5H</t>
  </si>
  <si>
    <t>JMHSWX25052615025R</t>
  </si>
  <si>
    <t>CBN-江门鹤山路管所（江门鹤山裕兴雨具）U-Z5H</t>
  </si>
  <si>
    <t>JMHSWX25052615022R</t>
  </si>
  <si>
    <t>CBN-江门鹤山市鹤城二（江门鹤山创美）U-Z5H</t>
  </si>
  <si>
    <t>JMHSWX25052615021R</t>
  </si>
  <si>
    <t>CBN-江门鹤山福迳（江门鹤山甘牛集团）U-Z5H</t>
  </si>
  <si>
    <t>JMHSWX25051308476R</t>
  </si>
  <si>
    <t>CBN-江门蓬江区滨江新区1二（江门新昌公园）U-Z5H</t>
  </si>
  <si>
    <t>JMPJWX25051308301R</t>
  </si>
  <si>
    <t>CBN-江门鹤山浩龙（江门鹤山鹤城联东（设备替换））U-Z5H</t>
  </si>
  <si>
    <t>JMHSWX25041800897R</t>
  </si>
  <si>
    <t>CBN-江门礼乐新丰（江门江海东海路（设备替换））U-Z5H</t>
  </si>
  <si>
    <t>JMJHWX25041800899R</t>
  </si>
  <si>
    <t>CBN-江门轻轨礼乐站（江门捷宏一品）U-Z5H</t>
  </si>
  <si>
    <t>JMJHWX24122521503R</t>
  </si>
  <si>
    <t>CBN-江门汇聪电子（江门白水带山脚）U-Z5H</t>
  </si>
  <si>
    <t>JMJHWX24122845347R</t>
  </si>
  <si>
    <t>CBN-江门鹤山大朗（江门鹤山址山昆中石北）U-Z5H</t>
  </si>
  <si>
    <t>JMHSWX25071541474R</t>
  </si>
  <si>
    <t>CBN-江门荷塘（江门蓬江技师荷塘校区）U-Z5H</t>
  </si>
  <si>
    <t>JMPJWX25081257109R</t>
  </si>
  <si>
    <t>配套工作量小，放主设备结算</t>
  </si>
  <si>
    <t>CBN-江门益晖印刷（江门永达顺（新））U-Z5H</t>
  </si>
  <si>
    <t>JMPJWX25090573549R</t>
  </si>
  <si>
    <t>CBN-江门三堡（江门蓬江元岭村西）U-Z5H</t>
  </si>
  <si>
    <t>JMPJWX25090573548R</t>
  </si>
  <si>
    <t>CBN-江门鹤山大富（江门鹤山大墩村）U-Z5H</t>
  </si>
  <si>
    <t>JMHSWX25090473480R</t>
  </si>
  <si>
    <t>CBN-江门鹤山平岭（江门鹤山共和平岭山顶村）U-Z5H</t>
  </si>
  <si>
    <t>JMHSWX25090473477R</t>
  </si>
  <si>
    <t>CBN-江门柏年（江门江海连海二路）U-Z5H</t>
  </si>
  <si>
    <t>JMJHWX25092982719R</t>
  </si>
  <si>
    <t>CBN-江门鹤山新民（江门鹤山共和新联油漆）U-Z5H</t>
  </si>
  <si>
    <t>JMHSWX25102086683R</t>
  </si>
  <si>
    <t>JMJMWX24070131809R</t>
  </si>
  <si>
    <t>JMJMWX24070131810R</t>
  </si>
  <si>
    <t>JMJMWX24070131771R</t>
  </si>
  <si>
    <t>JMJMWX24070131832R</t>
  </si>
  <si>
    <t>JMJMWX24070131835R</t>
  </si>
  <si>
    <t>JMJMWX24070131836R</t>
  </si>
  <si>
    <t>JMJMWX24070131838R</t>
  </si>
  <si>
    <t>JMJMWX24070131840R</t>
  </si>
  <si>
    <t>JMJMWX24070131861R</t>
  </si>
  <si>
    <t>JMJMWX24070131862R</t>
  </si>
  <si>
    <t>JMJMWX24070131863R</t>
  </si>
  <si>
    <t>JMJMWX24070131870R</t>
  </si>
  <si>
    <t>JMJMWX24070131875R</t>
  </si>
  <si>
    <t>JMJMWX24070131874R</t>
  </si>
  <si>
    <t>JMJMWX24070131763R</t>
  </si>
  <si>
    <t>JMJMWX24070131777R</t>
  </si>
  <si>
    <t>JMJMWX24070131796R</t>
  </si>
  <si>
    <t>JMJMWX24070131804R</t>
  </si>
  <si>
    <t>JMJMWX24070131811R</t>
  </si>
  <si>
    <t>JMJMWX24070131842R</t>
  </si>
  <si>
    <t>JMJMWX24070131847R</t>
  </si>
  <si>
    <t>JMJMWX24070131864R</t>
  </si>
  <si>
    <t>JMJMWX24070131754R</t>
  </si>
  <si>
    <t>JMJMWX24070131808R</t>
  </si>
  <si>
    <t>JMJMWX24070131812R</t>
  </si>
  <si>
    <t>JMJMWX24070131755R</t>
  </si>
  <si>
    <t>JMJMWX24070131764R</t>
  </si>
  <si>
    <t>JMJMWX24070131772R</t>
  </si>
  <si>
    <t>JMJMWX24070131774R</t>
  </si>
  <si>
    <t>JMJMWX24070131775R</t>
  </si>
  <si>
    <t>JMJMWX24070131778R</t>
  </si>
  <si>
    <t>JMJMWX24070131794R</t>
  </si>
  <si>
    <t>JMJMWX24070131797R</t>
  </si>
  <si>
    <t>JMJMWX24070131799R</t>
  </si>
  <si>
    <t>JMJMWX24070131807R</t>
  </si>
  <si>
    <t>JMJMWX24070131831R</t>
  </si>
  <si>
    <t>JMJMWX24070131834R</t>
  </si>
  <si>
    <t>JMJMWX24070131837R</t>
  </si>
  <si>
    <t>JMJMWX24070131841R</t>
  </si>
  <si>
    <t>JMJMWX24070131843R</t>
  </si>
  <si>
    <t>JMJMWX24070131844R</t>
  </si>
  <si>
    <t>JMJMWX24070131845R</t>
  </si>
  <si>
    <t>JMJMWX24070131849R</t>
  </si>
  <si>
    <t>JMJMWX24070131850R</t>
  </si>
  <si>
    <t>JMJMWX24070131858R</t>
  </si>
  <si>
    <t>JMJMWX24070131860R</t>
  </si>
  <si>
    <t>JMJMWX24070131865R</t>
  </si>
  <si>
    <t>JMJMWX24070131866R</t>
  </si>
  <si>
    <t>JMJMWX24102890979R</t>
  </si>
  <si>
    <t>JMJMWX24102890998R</t>
  </si>
  <si>
    <t>JMJMWX24102890994R</t>
  </si>
  <si>
    <t>JMJMWX24110192742R</t>
  </si>
  <si>
    <t>JMJMWX24102890976R</t>
  </si>
  <si>
    <t>JMJMWX24102890980R</t>
  </si>
  <si>
    <t>JMJMWX24102890995R</t>
  </si>
  <si>
    <t>JMJMWX24110192741R</t>
  </si>
  <si>
    <t>JMJMWX24121211489R</t>
  </si>
  <si>
    <t>JMJMWX24121211491R</t>
  </si>
  <si>
    <t>JMJMWX24121211492R</t>
  </si>
  <si>
    <t>JMJMWX24121211493R</t>
  </si>
  <si>
    <t>JMJMWX24121211494R</t>
  </si>
  <si>
    <t>JMJMWX24121211495R</t>
  </si>
  <si>
    <t>JMJMWX24122963443R</t>
  </si>
  <si>
    <t>JMJMWX24122964167R</t>
  </si>
  <si>
    <t>JMJMWX24122963553R</t>
  </si>
  <si>
    <t>JMJMWX24122963434R</t>
  </si>
  <si>
    <t>JMJMWX24122963599R</t>
  </si>
  <si>
    <t>JMJMWX24122963557R</t>
  </si>
  <si>
    <t>JMJMWX24122963588R</t>
  </si>
  <si>
    <t>JMJMWX24122963433R</t>
  </si>
  <si>
    <t>JMJMWX24122963551R</t>
  </si>
  <si>
    <t>监理单位：</t>
  </si>
  <si>
    <t>文明施工费</t>
  </si>
  <si>
    <t>工地器材搬运费</t>
  </si>
  <si>
    <t>工程干扰费</t>
  </si>
  <si>
    <t>工程点交、场地清理费</t>
  </si>
  <si>
    <t>临时设施费</t>
  </si>
  <si>
    <t>工程车辆使用费</t>
  </si>
  <si>
    <t>夜间施工增加费</t>
  </si>
  <si>
    <t>冬雨季施工增加费</t>
  </si>
  <si>
    <t>生产工用具使用费</t>
  </si>
  <si>
    <t>已完工程及设备保护费</t>
  </si>
  <si>
    <t>工程结算总表（表一）</t>
  </si>
  <si>
    <t>项目名称：江门700MHz频段共建共享五期工程无线主设备项目——子项4：常规项目</t>
  </si>
  <si>
    <t>建设单位：中国移动通信集团广东有限公司江门分公司</t>
  </si>
  <si>
    <t>表格编号：TSW1</t>
  </si>
  <si>
    <t xml:space="preserve">     第1页    </t>
  </si>
  <si>
    <t>表格编号</t>
  </si>
  <si>
    <t>单项工程名称</t>
  </si>
  <si>
    <t>工程费（降点部分）</t>
  </si>
  <si>
    <t>规费(不降点)</t>
  </si>
  <si>
    <t>零小工程包干费(不降点)</t>
  </si>
  <si>
    <t>安全生产费(不降点)</t>
  </si>
  <si>
    <t>其他费用(不降点)</t>
  </si>
  <si>
    <t>总 价 值（不含税）</t>
  </si>
  <si>
    <t>人民币（元）</t>
  </si>
  <si>
    <t>其中外币（）</t>
  </si>
  <si>
    <t>Ⅰ</t>
  </si>
  <si>
    <t>Ⅱ</t>
  </si>
  <si>
    <t>Ⅲ</t>
  </si>
  <si>
    <t>Ⅳ</t>
  </si>
  <si>
    <t>Ⅴ</t>
  </si>
  <si>
    <t>Ⅶ</t>
  </si>
  <si>
    <t>Ⅷ</t>
  </si>
  <si>
    <t>Ⅸ</t>
  </si>
  <si>
    <t>Ⅹ</t>
  </si>
  <si>
    <t>Ⅺ</t>
  </si>
  <si>
    <t>建筑安装工程费</t>
  </si>
  <si>
    <t xml:space="preserve">  </t>
  </si>
  <si>
    <t>中标折扣系数17%</t>
  </si>
  <si>
    <t>施工单位：
负责人：
日期：</t>
  </si>
  <si>
    <t>监理单位：
负责人：
日期：</t>
  </si>
  <si>
    <t>建设单位：
负责人：
日期：</t>
  </si>
  <si>
    <t>建 筑 安 装 工 程 费 用 结 算（表 二）</t>
  </si>
  <si>
    <t>表格编号：TSW2</t>
  </si>
  <si>
    <t>费用名称</t>
  </si>
  <si>
    <t>依据和计算方法</t>
  </si>
  <si>
    <t>金额（元）</t>
  </si>
  <si>
    <t>一+二+三+四</t>
  </si>
  <si>
    <t>人工费×2.1%</t>
  </si>
  <si>
    <t>建筑安装工程费（不含税）</t>
  </si>
  <si>
    <t>一+二+三</t>
  </si>
  <si>
    <t>人工费（室外）×2.5%</t>
  </si>
  <si>
    <t>一</t>
  </si>
  <si>
    <t>直接工程费+措施费</t>
  </si>
  <si>
    <t>人工费×0.8%</t>
  </si>
  <si>
    <t>(1)</t>
  </si>
  <si>
    <t>1至4之和</t>
  </si>
  <si>
    <t>施工用水电蒸汽费</t>
  </si>
  <si>
    <t>不计取</t>
  </si>
  <si>
    <t>技工费+普工费</t>
  </si>
  <si>
    <t>特殊地区施工增加费</t>
  </si>
  <si>
    <t>技工费</t>
  </si>
  <si>
    <t>技工总工日×114元/工日</t>
  </si>
  <si>
    <t>人工费×1.5%</t>
  </si>
  <si>
    <t>(2)</t>
  </si>
  <si>
    <t>普工费</t>
  </si>
  <si>
    <t>普工总工日×61元/工日</t>
  </si>
  <si>
    <t>运土费</t>
  </si>
  <si>
    <t>材料费</t>
  </si>
  <si>
    <t>(1)+(2)</t>
  </si>
  <si>
    <t>施工队伍调遗费</t>
  </si>
  <si>
    <t>2×[单程调遗费定额×调遗人数]按451定额计取</t>
  </si>
  <si>
    <t>国内主材费</t>
  </si>
  <si>
    <t>大型施工机械调遗费</t>
  </si>
  <si>
    <t>辅助材料费</t>
  </si>
  <si>
    <t>二</t>
  </si>
  <si>
    <t>规费+企业管理费</t>
  </si>
  <si>
    <t>机械使用费</t>
  </si>
  <si>
    <t>按实际计列</t>
  </si>
  <si>
    <t>（一）</t>
  </si>
  <si>
    <t>表三丙-总计</t>
  </si>
  <si>
    <t>工程排污费</t>
  </si>
  <si>
    <t>(二）</t>
  </si>
  <si>
    <t>1至16之和</t>
  </si>
  <si>
    <t>社会保障费</t>
  </si>
  <si>
    <t>人工费×28.5%</t>
  </si>
  <si>
    <t>环境保护费</t>
  </si>
  <si>
    <t>住房公积金</t>
  </si>
  <si>
    <t>人工费×4.19%</t>
  </si>
  <si>
    <t>人工费×1.1%</t>
  </si>
  <si>
    <t>危险作业意外伤害保险费</t>
  </si>
  <si>
    <t>人工费×1%</t>
  </si>
  <si>
    <t>（二）</t>
  </si>
  <si>
    <t>人工费×27.4%</t>
  </si>
  <si>
    <t>人工费×4%×80%</t>
  </si>
  <si>
    <t>三</t>
  </si>
  <si>
    <t>人工费×20.00%</t>
  </si>
  <si>
    <t>人工费×2.5%</t>
  </si>
  <si>
    <t>四</t>
  </si>
  <si>
    <r>
      <rPr>
        <sz val="10"/>
        <color indexed="8"/>
        <rFont val="宋体"/>
        <charset val="134"/>
      </rPr>
      <t>(直接费+间接费+利润-主材费)×10</t>
    </r>
    <r>
      <rPr>
        <sz val="10"/>
        <color indexed="8"/>
        <rFont val="宋体"/>
        <charset val="134"/>
      </rPr>
      <t>%＋主材费×</t>
    </r>
    <r>
      <rPr>
        <sz val="10"/>
        <color indexed="8"/>
        <rFont val="宋体"/>
        <charset val="134"/>
      </rPr>
      <t>1</t>
    </r>
    <r>
      <rPr>
        <sz val="10"/>
        <color indexed="8"/>
        <rFont val="宋体"/>
        <charset val="134"/>
      </rPr>
      <t>6</t>
    </r>
    <r>
      <rPr>
        <sz val="10"/>
        <color indexed="8"/>
        <rFont val="宋体"/>
        <charset val="134"/>
      </rPr>
      <t>%</t>
    </r>
  </si>
  <si>
    <t>人工费×3.8%(按451定额计取)</t>
  </si>
  <si>
    <t>人工费×5.0%</t>
  </si>
  <si>
    <t>施工调遣费</t>
  </si>
  <si>
    <t>当前施工单位</t>
  </si>
  <si>
    <t>调遣里程</t>
  </si>
  <si>
    <t>总工日</t>
  </si>
  <si>
    <t>调遣里程(L)</t>
  </si>
  <si>
    <t>单程调遣费</t>
  </si>
  <si>
    <t>预算总工日</t>
  </si>
  <si>
    <t>调遣人数</t>
  </si>
  <si>
    <t>施工单位</t>
  </si>
  <si>
    <t>施工现场与企业的距离（公里）</t>
  </si>
  <si>
    <t>对应单程调遣费</t>
  </si>
  <si>
    <t>&lt;35</t>
  </si>
  <si>
    <t>&lt;=500工日</t>
  </si>
  <si>
    <t>1082</t>
  </si>
  <si>
    <t>417</t>
  </si>
  <si>
    <t>主要材料费+辅助材料费</t>
  </si>
  <si>
    <t>35&lt;L&lt;=100</t>
  </si>
  <si>
    <t>&lt;=1000工日</t>
  </si>
  <si>
    <t>表四材料表-总计</t>
  </si>
  <si>
    <t>100&lt;L&lt;=200</t>
  </si>
  <si>
    <t>&lt;=2000工日</t>
  </si>
  <si>
    <t>200&lt;L&lt;=400</t>
  </si>
  <si>
    <t>400&lt;L&lt;=600</t>
  </si>
  <si>
    <t>600&lt;L&lt;=800</t>
  </si>
  <si>
    <t>800&lt;L&lt;=1000</t>
  </si>
  <si>
    <t>1000&lt;L&lt;=1200</t>
  </si>
  <si>
    <t>1200&lt;L&lt;=1400</t>
  </si>
  <si>
    <t>1400&lt;L&lt;=1600</t>
  </si>
  <si>
    <t>人工费×4%</t>
  </si>
  <si>
    <t>1600&lt;L&lt;=1800</t>
  </si>
  <si>
    <t>1800&lt;L&lt;=2000</t>
  </si>
  <si>
    <t>2000&lt;L&lt;=2400</t>
  </si>
  <si>
    <t>2400&lt;L&lt;=2800</t>
  </si>
  <si>
    <t>施工队伍单程调遣费</t>
  </si>
  <si>
    <t>定额编号</t>
  </si>
  <si>
    <t>项目名称</t>
  </si>
  <si>
    <t>单位</t>
  </si>
  <si>
    <t>单位定额值
（工日）</t>
  </si>
  <si>
    <t>合计</t>
  </si>
  <si>
    <t>江门鹤山浩龙（美化罩）</t>
  </si>
  <si>
    <t>江门鹤山大富（美化罩）</t>
  </si>
  <si>
    <t>江门益晖印刷（无平台）</t>
  </si>
  <si>
    <t>江门江海东海路（无平台）</t>
  </si>
  <si>
    <t>江门鹤山址山昆中石北（无平台）</t>
  </si>
  <si>
    <t>美化玻璃内</t>
  </si>
  <si>
    <t>抱杆上，美化罩</t>
  </si>
  <si>
    <t>无平台作业</t>
  </si>
  <si>
    <t>挂墙新增BBU，无平台作业</t>
  </si>
  <si>
    <t>无平台</t>
  </si>
  <si>
    <t>机柜内新增BBU、美化罩</t>
  </si>
  <si>
    <t>挂墙新增BBU</t>
  </si>
  <si>
    <t>技工</t>
  </si>
  <si>
    <t>T5G2-046</t>
  </si>
  <si>
    <t>安装基带处理单元（机柜/箱嵌入式 BBU）</t>
  </si>
  <si>
    <t>台</t>
  </si>
  <si>
    <t>T5G2-045</t>
  </si>
  <si>
    <t>安装基带处理单元（壁挂式 BBU）</t>
  </si>
  <si>
    <t>T5G2-116</t>
  </si>
  <si>
    <t>扩装设备板件</t>
  </si>
  <si>
    <t>块</t>
  </si>
  <si>
    <t>T5G2-116*0.4</t>
  </si>
  <si>
    <t>拆除设备板件</t>
  </si>
  <si>
    <t>T5G1-054</t>
  </si>
  <si>
    <t>放绑软光纤（设备机架间）（15m以下）</t>
  </si>
  <si>
    <t>条</t>
  </si>
  <si>
    <t>T5G2-008</t>
  </si>
  <si>
    <t>安装定向天线（抱杆上）</t>
  </si>
  <si>
    <t>副</t>
  </si>
  <si>
    <t>T5G2-008*1.2</t>
  </si>
  <si>
    <t>安装定向天线（抱杆上宽体天线400mm 以上）</t>
  </si>
  <si>
    <t>T5G2-003*1.2</t>
  </si>
  <si>
    <t>安装定向天线（地面铁塔上、宽体天线400mm 以上）（安装高度40m以下）</t>
  </si>
  <si>
    <t>拆除定向天线（地面铁塔上、宽体天线400mm 以上）（安装高度40m以下）</t>
  </si>
  <si>
    <t>T5G2-008*1.3</t>
  </si>
  <si>
    <t>美化罩内安装定向天线-抱杆上</t>
  </si>
  <si>
    <t>美化罩内拆除定向天线-抱杆上</t>
  </si>
  <si>
    <t>T5G2-003*1.3</t>
  </si>
  <si>
    <t>无作业平台安装定向天线-地面铁塔上（安装高度40m以下）</t>
  </si>
  <si>
    <t>无作业平台拆除定向天线-地面铁塔上（拆除高度40m以下）</t>
  </si>
  <si>
    <t>拆除定向天线（抱杆上、宽体天线400mm 以上）</t>
  </si>
  <si>
    <t>T5G2-058</t>
  </si>
  <si>
    <t>安装射频拉远单元（抱杆上）</t>
  </si>
  <si>
    <t>套</t>
  </si>
  <si>
    <t>T5G2-058*1</t>
  </si>
  <si>
    <t>拆除射频拉远单元（抱杆上）</t>
  </si>
  <si>
    <t>T5G2-058*1.3</t>
  </si>
  <si>
    <t>美化罩内安装射频拉远单元-抱杆上</t>
  </si>
  <si>
    <t>美化罩内拆除射频拉远单元-抱杆上</t>
  </si>
  <si>
    <t>T5G2-053</t>
  </si>
  <si>
    <t>安装射频拉远单元（地面铁塔上）（安装高度40m以下）</t>
  </si>
  <si>
    <t>T5G2-053*1.3</t>
  </si>
  <si>
    <t>无作业平台安装射频拉远单元-地面铁塔上（安装高度40m以下）</t>
  </si>
  <si>
    <t>无作业平台拆除射频拉远单元（地面铁塔上）（安装高度40m以下）</t>
  </si>
  <si>
    <t>T5G2-003*1</t>
  </si>
  <si>
    <t>拆除定向天线-地面铁塔上（拆除高度40m以下）</t>
  </si>
  <si>
    <t>T5G2-051</t>
  </si>
  <si>
    <t>安装射频拉远单元-楼顶铁塔上（安装高度20m以下）</t>
  </si>
  <si>
    <t>T5G2-001*1.2</t>
  </si>
  <si>
    <t>安装安装定向天线-楼顶铁塔上（安装高度20m以下）宽体天线400mm 以上</t>
  </si>
  <si>
    <t>T5G2-040</t>
  </si>
  <si>
    <t>调测室外基站天、馈线系统（1/2英寸射频同轴电缆）</t>
  </si>
  <si>
    <t>T5G2-044</t>
  </si>
  <si>
    <t>配合调测天、馈线系统</t>
  </si>
  <si>
    <t>扇区</t>
  </si>
  <si>
    <t>DCPD</t>
  </si>
  <si>
    <t>T5G2-047</t>
  </si>
  <si>
    <t>安装电源转换器/配电单元（室内）</t>
  </si>
  <si>
    <t>T5G1-020</t>
  </si>
  <si>
    <t>安装室内墙挂综合箱（无源）</t>
  </si>
  <si>
    <t>个</t>
  </si>
  <si>
    <t>T5G1-074</t>
  </si>
  <si>
    <t>室外布放电力电缆（单芯相线截面积16平方毫米以下）</t>
  </si>
  <si>
    <t>十米条</t>
  </si>
  <si>
    <t>T5G1-074*1.1</t>
  </si>
  <si>
    <t>室外布放电力电缆（双芯相线截面积16平方毫米以下）</t>
  </si>
  <si>
    <t>T5G1-066</t>
  </si>
  <si>
    <t>室内布放电力电缆（单芯相线截面积16平方毫米以下）</t>
  </si>
  <si>
    <t>T5G1-066*1.1</t>
  </si>
  <si>
    <t>室内布放电力电缆（双芯相线截面积16平方毫米以下）</t>
  </si>
  <si>
    <t>T5G1-074*0.4</t>
  </si>
  <si>
    <t>拆除室外电力电缆（单芯相线截面积16平方毫米以下）</t>
  </si>
  <si>
    <t>T5G2-024*0.4</t>
  </si>
  <si>
    <t>布放射频同轴电缆1/2英寸以下（4m以下）-带端头已连接好</t>
  </si>
  <si>
    <t>T5G2-024</t>
  </si>
  <si>
    <t>布放射频同轴电缆1/2英寸以下（4m以下）</t>
  </si>
  <si>
    <t>T5G2-025</t>
  </si>
  <si>
    <t>布放射频同轴电缆1/2英寸以下（4m以上每增加1m）</t>
  </si>
  <si>
    <t>米条</t>
  </si>
  <si>
    <t>T5G2-025*0.4</t>
  </si>
  <si>
    <t>布放射频同轴电缆1/2英寸以下（4m以上每增加1m）-带端头</t>
  </si>
  <si>
    <t>拆除射频同轴电缆1/2英寸以下（4m以下）-带端头</t>
  </si>
  <si>
    <t>T5G1-058</t>
  </si>
  <si>
    <t>布放无线射频拉远单元用光缆</t>
  </si>
  <si>
    <t>T5G1-058*0.4</t>
  </si>
  <si>
    <t>拆除无线射频拉远单元用光缆</t>
  </si>
  <si>
    <t>T5G2-122</t>
  </si>
  <si>
    <t>第五代移动通信基站（配合基站割接、开通）</t>
  </si>
  <si>
    <t>站</t>
  </si>
  <si>
    <t>T5G2-121</t>
  </si>
  <si>
    <t>第五代移动通信基站（配合联网调测）</t>
  </si>
  <si>
    <t>T5G2-119*1.2</t>
  </si>
  <si>
    <t>配合调测第五代移动通信基站系统（1km以上拉远站）</t>
  </si>
  <si>
    <t>电调线</t>
  </si>
  <si>
    <t>T5G1-057</t>
  </si>
  <si>
    <t>室外布放控制信号线</t>
  </si>
  <si>
    <t>T5G2-020</t>
  </si>
  <si>
    <t>安装调测卫星全球定位系统(GPS)天线</t>
  </si>
  <si>
    <t>T5G1-041</t>
  </si>
  <si>
    <t>安装(GPS)防雷器</t>
  </si>
  <si>
    <t>T5G2-111</t>
  </si>
  <si>
    <t>扩装、更换基带单元侧光电转换模块</t>
  </si>
  <si>
    <t>配套</t>
  </si>
  <si>
    <t>T5G1-045</t>
  </si>
  <si>
    <t>敷设硬质PVC管/槽</t>
  </si>
  <si>
    <t>十米</t>
  </si>
  <si>
    <t>T5G1-047</t>
  </si>
  <si>
    <t>安装波纹软管</t>
  </si>
  <si>
    <t>仪表名称</t>
  </si>
  <si>
    <t>单位定额值</t>
  </si>
  <si>
    <t>数量（台班）</t>
  </si>
  <si>
    <t>单价（元）</t>
  </si>
  <si>
    <t>合计值</t>
  </si>
  <si>
    <t>数量</t>
  </si>
  <si>
    <t>II</t>
  </si>
  <si>
    <t>III</t>
  </si>
  <si>
    <t>IV</t>
  </si>
  <si>
    <t>Ⅵ</t>
  </si>
  <si>
    <t>误码测试仪(40G)</t>
  </si>
  <si>
    <t>规格程式</t>
  </si>
  <si>
    <t>单价
（元）</t>
  </si>
  <si>
    <t>机柜内新增BBU</t>
  </si>
  <si>
    <t>金额不含税（元)</t>
  </si>
  <si>
    <t>I</t>
  </si>
  <si>
    <t>V</t>
  </si>
  <si>
    <t>VI</t>
  </si>
  <si>
    <t>10G-1.4KM单模光模块</t>
  </si>
  <si>
    <t>25G-10KM单模光模块</t>
  </si>
  <si>
    <t>25G-2KM单模光模块</t>
  </si>
  <si>
    <t>700M 天线</t>
  </si>
  <si>
    <t>4448天线\700/900/1800/FA\4+4+4+8通道\电调（短款）dBi\四频13/14/16.5/15/14.5</t>
  </si>
  <si>
    <t>面</t>
  </si>
  <si>
    <t>绿色700-900M宽频四通道电调天线</t>
  </si>
  <si>
    <t>BBU 直流电源线</t>
  </si>
  <si>
    <t>根</t>
  </si>
  <si>
    <t>LC-FC光纤（1芯）</t>
  </si>
  <si>
    <t>单模1 LCUPC-FC/UPC G.652D 15M黄色|LC/PC-FC/PC-15M-φ2-SM/IOFC-FC/UPC-LC/PC G652D 1F φ2 PVC 15M//LC/F</t>
  </si>
  <si>
    <t>700M RRU接地线</t>
  </si>
  <si>
    <t>H07V-K&amp;RV黄绿色1×16mm2电线(VDE/CE/CCC)|绝缘层颜色:/黄/绿色;绝缘层材质:/聚氯乙烯;额定电压:Nom(V);导体材质:/铜;标称截面积:Nom(mm^2);屏蔽层:/否;CPR认证:/E等级;导体规格:/1*16mm2; | H07V-K 16mm2(R</t>
  </si>
  <si>
    <t>米</t>
  </si>
  <si>
    <t>700M 室外RRU单元</t>
  </si>
  <si>
    <t>R9214H S7200(W)整机(直流,不含光模块)</t>
  </si>
  <si>
    <t>R9264M M7290整机(直流,不含光模块)</t>
  </si>
  <si>
    <t>700M RRU上跳线</t>
  </si>
  <si>
    <t>RF-01024084-012|射频电缆组件|3米|长度:3m;线材:RF1/2S-;B端连接器:4.3-10M;A端连接器:DM;硫化风险等级不涉及 | 626979000517 V1.0</t>
  </si>
  <si>
    <t>RF-01024084-205|射频电缆组件|5米|长度:5m;线材:RF1/2S-;B端连接器:4.3-10M;A端连接器:DM;硫化风险等级不涉及 | 626979000517 V1.0</t>
  </si>
  <si>
    <t>RF-01024084-012|射频电缆组件|10米|长度:10m;线材:RF1/2S-;B端连接器:4.3-10M;A端连接器:DM;硫化风险等级不涉及 | 626979000517 V1.0</t>
  </si>
  <si>
    <t>RRU电源线</t>
  </si>
  <si>
    <t>UL 2586黑色D型(芯线：蓝/红)2X10mm2(2x8AWG)编织屏蔽电缆(UL/CE) | UL2586 2X10mm2(2x8AWG)</t>
  </si>
  <si>
    <t>UL 2586黑色D型(芯线：蓝/红)2X6mm2(2x10AWG)编织屏蔽电缆(UL/CE) | UL 2586 2×6mm2(2x10AWG)</t>
  </si>
  <si>
    <t>V9200安装件</t>
  </si>
  <si>
    <t>V9200风扇模块VFC</t>
  </si>
  <si>
    <t>V9200工程安装辅料</t>
  </si>
  <si>
    <t>V9200机箱</t>
  </si>
  <si>
    <t>基带处理板VBPe0d</t>
  </si>
  <si>
    <t>V9200基带处理模块VBPe0d</t>
  </si>
  <si>
    <t>基带处理板VBPe0e</t>
  </si>
  <si>
    <t>V9200基带处理模块VBPe0e</t>
  </si>
  <si>
    <t>V9200交换管理模块VSWd0A</t>
  </si>
  <si>
    <t>GPS&amp;BDS双模天线</t>
  </si>
  <si>
    <t>GPS&amp;BDS避雷器及辅料</t>
  </si>
  <si>
    <t>北斗三&amp;GPS避雷器</t>
  </si>
  <si>
    <t>北斗三&amp;GPS天线及辅料</t>
  </si>
  <si>
    <t>多频段智能天线\700～900/1800/FAD\4+4+8通道\独立电调\四频14/16.5/13.5/15.5dBi</t>
  </si>
  <si>
    <t>室内单芯单模光纤跳线</t>
  </si>
  <si>
    <t>直流电源模块VPD</t>
  </si>
  <si>
    <t>700M 448天线</t>
  </si>
  <si>
    <t>电源分配单元</t>
  </si>
  <si>
    <t>直流电源分配单元DCPD10B</t>
  </si>
  <si>
    <t>DCPD10B安装辅料</t>
  </si>
  <si>
    <t>BBU配件</t>
  </si>
  <si>
    <t>FDD宏基站\基站硬件\V9200增强型机箱单元\1800+900\中兴\直流</t>
  </si>
  <si>
    <t>室外RRU光缆</t>
  </si>
  <si>
    <t>FIBER-95542-002光纤光缆组件|10米长度：10m;线材： LSZH 7mm两芯单模光缆；B端连接器： LC/PC;A端连接器： LC/PC;传输模式：单模；芯线数量： Nom2pcs;</t>
  </si>
  <si>
    <t>FIBER-95542-002光纤光缆组件|15米长度：15m;线材： LSZH 7mm两芯单模光缆；B端连接器： LC/PC;A端连接器： LC/PC;传输模式：单模；芯线数量： Nom2pcs;</t>
  </si>
  <si>
    <t>FIBER-95542-002光纤光缆组件|20米长度：20m;线材： LSZH 7mm两芯单模光缆；B端连接器： LC/PC;A端连接器： LC/PC;传输模式：单模；芯线数量： Nom2pcs;</t>
  </si>
  <si>
    <t>FIBER-95542-002光纤光缆组件|30米长度：30m;线材： LSZH 7mm两芯单模光缆；B端连接器： LC/PC;A端连接器： LC/PC;传输模式：单模；芯线数量： Nom2pcs;</t>
  </si>
  <si>
    <t>FIBER-96972-001光纤光缆组件|25米长度：25m;线材： LSZH 7mm两芯单模光缆；B端连接器： FC/PC;A端连接器： LC/PC;传输模式：单模；芯线数量： Nom2pcs;</t>
  </si>
  <si>
    <t>FIBER-96972-001|光纤光缆组件|35米|长度:35m;线材:LSZH 7mm两芯单模光缆;B端连接器:FC/PC;A端连接器:LC/PC;传输模式:单模;芯线数量:Nom2pcs;接头型号:LC/PC,FC/PC; | 626792030817 V1.0</t>
  </si>
  <si>
    <t>FIBER-96972-001|光纤光缆组件|60米|长度:60m;线材:LSZH 7mm两芯单模光缆;B端连接器:FC/PC;A端连接器:LC/PC;传输模式:单模;芯线数量:Nom2pcs;接头型号:LC/PC,FC/PC; | 626792030817 V1.0</t>
  </si>
  <si>
    <t>FIBER-96972-001|光纤光缆组件|55米|长度:55m;线材:LSZH 7mm两芯单模光缆;B端连接器:FC/PC;A端连接器:LC/PC;传输模式:单模;芯线数量:Nom2pcs;接头型号:LC/PC,FC/PC; | 626792030817 V1.0</t>
  </si>
  <si>
    <t>FIBER-96972-001|光纤光缆组件|40米|长度:40m;线材:LSZH 7mm两芯单模光缆;B端连接器:FC/PC;A端连接器:LC/PC;传输模式:单模;芯线数量:Nom2pcs;接头型号:LC/PC,FC/PC; | 626792030817 V1.0</t>
  </si>
  <si>
    <t>FIBER-96972-001|光纤光缆组件|50米|长度:50m;线材:LSZH 7mm两芯单模光缆;B端连接器:FC/PC;A端连接器:LC/PC;传输模式:单模;芯线数量:Nom2pcs;接头型号:LC/PC,FC/PC; | 626792030817 V1.0</t>
  </si>
  <si>
    <t>FIBER-96972-001|光纤光缆组件|90米|长度:90m;线材:LSZH 7mm两芯单模光缆;B端连接器:FC/PC;A端连接器:LC/PC;传输模式:单模;芯线数量:Nom2pcs;接头型号:LC/PC,FC/PC; | 626792030817 V1.0</t>
  </si>
  <si>
    <t>FIBER-96972-001|光纤光缆组件|95米|长度:95m;线材:LSZH 7mm两芯单模光缆;B端连接器:FC/PC;A端连接器:LC/PC;传输模式:单模;芯线数量:Nom2pcs;接头型号:LC/PC,FC/PC; | 626792030817 V1.0</t>
  </si>
  <si>
    <t>FIBER-96972-001|光纤光缆组件|120米|长度:120m;线材:LSZH 7mm两芯单模光缆;B端连接器:FC/PC;A端连接器:LC/PC;传输模式:单模;芯线数量:Nom2pcs;接头型号:LC/PC,FC/PC; | 626792030817 V1.0</t>
  </si>
  <si>
    <t>GPS馈线</t>
  </si>
  <si>
    <t>1/4"  50欧泡沫聚乙烯绝缘皱纹铜管外导体射频同轴电缆 | HCAAY-50-6//RF5014(1/4")</t>
  </si>
  <si>
    <t>电源线</t>
  </si>
  <si>
    <r>
      <rPr>
        <sz val="8"/>
        <rFont val="Arial"/>
        <charset val="0"/>
      </rPr>
      <t>H07Z-K&amp;UL3386</t>
    </r>
    <r>
      <rPr>
        <sz val="8"/>
        <rFont val="宋体"/>
        <charset val="0"/>
      </rPr>
      <t>红色</t>
    </r>
    <r>
      <rPr>
        <sz val="8"/>
        <rFont val="Arial"/>
        <charset val="0"/>
      </rPr>
      <t>16mm2(6AWG)</t>
    </r>
    <r>
      <rPr>
        <sz val="8"/>
        <rFont val="宋体"/>
        <charset val="0"/>
      </rPr>
      <t>电线</t>
    </r>
    <r>
      <rPr>
        <sz val="8"/>
        <rFont val="Arial"/>
        <charset val="0"/>
      </rPr>
      <t>(LSZH,VDE/CE/UL)</t>
    </r>
  </si>
  <si>
    <r>
      <rPr>
        <sz val="8"/>
        <rFont val="Arial"/>
        <charset val="0"/>
      </rPr>
      <t>H07Z-K&amp;UL3386</t>
    </r>
    <r>
      <rPr>
        <sz val="8"/>
        <rFont val="宋体"/>
        <charset val="0"/>
      </rPr>
      <t>蓝色</t>
    </r>
    <r>
      <rPr>
        <sz val="8"/>
        <rFont val="Arial"/>
        <charset val="0"/>
      </rPr>
      <t>16mm2(6AWG)</t>
    </r>
    <r>
      <rPr>
        <sz val="8"/>
        <rFont val="宋体"/>
        <charset val="0"/>
      </rPr>
      <t>电线</t>
    </r>
    <r>
      <rPr>
        <sz val="8"/>
        <rFont val="Arial"/>
        <charset val="0"/>
      </rPr>
      <t>(LSZH,VDE/CE/UL)</t>
    </r>
  </si>
  <si>
    <t>金额小计1（元）</t>
  </si>
  <si>
    <t>采保费</t>
  </si>
  <si>
    <t>运杂费</t>
  </si>
  <si>
    <t>运输保险费</t>
  </si>
  <si>
    <t>金额小计2（元）</t>
  </si>
  <si>
    <t>合计不含税（元）</t>
  </si>
  <si>
    <t>汇总表引用</t>
  </si>
  <si>
    <t>材料名称</t>
  </si>
  <si>
    <t>总价</t>
  </si>
  <si>
    <t>乙供材料</t>
  </si>
  <si>
    <t>机架抗震加固材料费</t>
  </si>
  <si>
    <t>架</t>
  </si>
  <si>
    <t>封波导入口材料</t>
  </si>
  <si>
    <t>PVCφ32mm</t>
  </si>
  <si>
    <t>波纹管φ32mm</t>
  </si>
  <si>
    <t>工程建设其他费用结算表（表五）</t>
  </si>
  <si>
    <t xml:space="preserve">    表格编号：TSW5</t>
  </si>
  <si>
    <t>计算依据及方法</t>
  </si>
  <si>
    <t>金额(元)</t>
  </si>
  <si>
    <t>备注</t>
  </si>
  <si>
    <t>建设单位管理费</t>
  </si>
  <si>
    <t>勘察设计费</t>
  </si>
  <si>
    <t>建设工程监理费</t>
  </si>
  <si>
    <t>财企[2012]10号文</t>
  </si>
  <si>
    <t>建安工程费×2%</t>
  </si>
  <si>
    <t>其它费用</t>
  </si>
  <si>
    <t>资源录入费</t>
  </si>
  <si>
    <t>标签制作费</t>
  </si>
  <si>
    <t>(3)</t>
  </si>
  <si>
    <t>二次搬运费</t>
  </si>
  <si>
    <t>(4)</t>
  </si>
  <si>
    <t>设备搬迁费</t>
  </si>
  <si>
    <t>系统录入费（新建、替换基站）</t>
  </si>
  <si>
    <t>逻辑站</t>
  </si>
  <si>
    <t>系统录入费（扩容站）</t>
  </si>
  <si>
    <t>选址协调费</t>
  </si>
  <si>
    <t>二次运输费（二类地市）</t>
  </si>
  <si>
    <t>设备搬迁包装运输费</t>
  </si>
  <si>
    <t>单站小计金额（元）</t>
  </si>
  <si>
    <t>合计金额（元）</t>
  </si>
  <si>
    <t>拆除设备</t>
  </si>
  <si>
    <t>高山站，拆除设备</t>
  </si>
  <si>
    <t>高山站</t>
  </si>
  <si>
    <t xml:space="preserve">序号 </t>
  </si>
  <si>
    <t>站名</t>
  </si>
  <si>
    <t>技工总工日</t>
  </si>
  <si>
    <t>当前调遣距离(公里)</t>
  </si>
  <si>
    <t>施工队伍调遣费</t>
  </si>
  <si>
    <t>2×(单程调遣费元×调遣人数人)</t>
  </si>
  <si>
    <t>＞35</t>
  </si>
  <si>
    <t>施工队伍单程调遣费定额</t>
  </si>
  <si>
    <t>调遣里程(L)(km)</t>
  </si>
  <si>
    <t>单程调遣费(元)</t>
  </si>
  <si>
    <t>35&lt;L≦100</t>
  </si>
  <si>
    <t>100&lt;L≦200</t>
  </si>
  <si>
    <t>施工队伍调遣人数定额</t>
  </si>
  <si>
    <t>&lt;=3000工日</t>
  </si>
  <si>
    <t>&lt;=4000工日</t>
  </si>
  <si>
    <t>&lt;=5000工日</t>
  </si>
  <si>
    <t>5000工日以上，每增加1000工日增加调遣人数</t>
  </si>
  <si>
    <t>合计（可取调遣费站点合计）</t>
  </si>
  <si>
    <t>施工单位（签章）：</t>
  </si>
  <si>
    <t>监理单位（签章）：</t>
  </si>
  <si>
    <t>建设单位（签章）：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</si>
</sst>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  <numFmt numFmtId="177" formatCode="0.00_);[Red]\(0.00\)"/>
    <numFmt numFmtId="178" formatCode="0.00;[Red]\(0.00\);&quot;&quot;"/>
    <numFmt numFmtId="179" formatCode="0.00_ "/>
    <numFmt numFmtId="180" formatCode="[DBNum1][$-804]yyyy&quot;年&quot;m&quot;月&quot;d&quot;日&quot;;@"/>
    <numFmt numFmtId="181" formatCode="0;[Red]\(0\);&quot;&quot;"/>
    <numFmt numFmtId="182" formatCode="#,##0.00_ "/>
    <numFmt numFmtId="183" formatCode="#,##0.00_);[Red]\(#,##0.00\)"/>
    <numFmt numFmtId="184" formatCode="0.000_);[Red]\(0.000\)"/>
    <numFmt numFmtId="185" formatCode="0.0_ "/>
    <numFmt numFmtId="186" formatCode="&quot;（小写）￥&quot;0.00&quot;元&quot;"/>
    <numFmt numFmtId="187" formatCode="_ \¥* #,##0.00_ ;_ \¥* \-#,##0.00_ ;_ \¥* &quot;-&quot;??_ ;_ @_ "/>
  </numFmts>
  <fonts count="72">
    <font>
      <sz val="11"/>
      <color theme="1"/>
      <name val="等线"/>
      <charset val="134"/>
      <scheme val="minor"/>
    </font>
    <font>
      <sz val="12"/>
      <color theme="1"/>
      <name val="宋体"/>
      <charset val="134"/>
    </font>
    <font>
      <sz val="12"/>
      <color theme="1"/>
      <name val="等线"/>
      <charset val="134"/>
      <scheme val="minor"/>
    </font>
    <font>
      <b/>
      <sz val="12"/>
      <name val="宋体"/>
      <charset val="134"/>
    </font>
    <font>
      <sz val="12"/>
      <name val="宋体"/>
      <charset val="134"/>
    </font>
    <font>
      <sz val="9"/>
      <color rgb="FF000000"/>
      <name val="微软雅黑"/>
      <charset val="134"/>
    </font>
    <font>
      <sz val="10"/>
      <name val="宋体"/>
      <charset val="134"/>
    </font>
    <font>
      <b/>
      <sz val="10"/>
      <name val="宋体"/>
      <charset val="134"/>
    </font>
    <font>
      <sz val="8"/>
      <name val="宋体"/>
      <charset val="134"/>
    </font>
    <font>
      <sz val="11"/>
      <name val="等线"/>
      <charset val="134"/>
      <scheme val="minor"/>
    </font>
    <font>
      <b/>
      <sz val="10"/>
      <color theme="1"/>
      <name val="等线"/>
      <charset val="134"/>
      <scheme val="minor"/>
    </font>
    <font>
      <b/>
      <sz val="8"/>
      <name val="宋体"/>
      <charset val="134"/>
    </font>
    <font>
      <b/>
      <sz val="8"/>
      <color theme="1"/>
      <name val="等线"/>
      <charset val="134"/>
      <scheme val="minor"/>
    </font>
    <font>
      <b/>
      <sz val="10"/>
      <name val="Times New Roman"/>
      <charset val="134"/>
    </font>
    <font>
      <sz val="18"/>
      <name val="宋体"/>
      <charset val="134"/>
    </font>
    <font>
      <sz val="10"/>
      <color indexed="8"/>
      <name val="宋体"/>
      <charset val="134"/>
    </font>
    <font>
      <b/>
      <sz val="18"/>
      <color indexed="8"/>
      <name val="宋体"/>
      <charset val="134"/>
    </font>
    <font>
      <sz val="18"/>
      <color indexed="8"/>
      <name val="宋体"/>
      <charset val="134"/>
    </font>
    <font>
      <sz val="11"/>
      <color rgb="FF000000"/>
      <name val="宋体"/>
      <charset val="134"/>
    </font>
    <font>
      <sz val="9"/>
      <name val="宋体"/>
      <charset val="134"/>
    </font>
    <font>
      <b/>
      <sz val="6"/>
      <name val="宋体"/>
      <charset val="134"/>
    </font>
    <font>
      <sz val="9"/>
      <name val="SimSun"/>
      <charset val="134"/>
    </font>
    <font>
      <sz val="10"/>
      <color rgb="FF000000"/>
      <name val="宋体"/>
      <charset val="134"/>
    </font>
    <font>
      <sz val="8"/>
      <name val="Arial"/>
      <charset val="0"/>
    </font>
    <font>
      <sz val="8"/>
      <color rgb="FFFF0000"/>
      <name val="宋体"/>
      <charset val="134"/>
    </font>
    <font>
      <sz val="10"/>
      <color theme="1"/>
      <name val="等线"/>
      <charset val="134"/>
      <scheme val="minor"/>
    </font>
    <font>
      <sz val="10"/>
      <color theme="1"/>
      <name val="宋体"/>
      <charset val="134"/>
    </font>
    <font>
      <b/>
      <sz val="10"/>
      <color theme="1"/>
      <name val="宋体"/>
      <charset val="134"/>
    </font>
    <font>
      <b/>
      <sz val="10"/>
      <color theme="1"/>
      <name val="Times New Roman"/>
      <charset val="134"/>
    </font>
    <font>
      <b/>
      <sz val="8"/>
      <color theme="1"/>
      <name val="宋体"/>
      <charset val="134"/>
    </font>
    <font>
      <sz val="11"/>
      <color theme="1"/>
      <name val="宋体"/>
      <charset val="134"/>
    </font>
    <font>
      <sz val="9"/>
      <name val="宋体"/>
      <charset val="0"/>
    </font>
    <font>
      <b/>
      <sz val="11"/>
      <color rgb="FF000000"/>
      <name val="宋体"/>
      <charset val="134"/>
    </font>
    <font>
      <sz val="9"/>
      <color theme="1"/>
      <name val="宋体"/>
      <charset val="134"/>
    </font>
    <font>
      <sz val="10"/>
      <name val="Times New Roman"/>
      <charset val="134"/>
    </font>
    <font>
      <sz val="9"/>
      <name val="等线"/>
      <charset val="134"/>
      <scheme val="minor"/>
    </font>
    <font>
      <sz val="10"/>
      <name val="等线"/>
      <charset val="134"/>
      <scheme val="minor"/>
    </font>
    <font>
      <sz val="10"/>
      <color indexed="12"/>
      <name val="宋体"/>
      <charset val="134"/>
    </font>
    <font>
      <b/>
      <sz val="22"/>
      <name val="宋体"/>
      <charset val="134"/>
    </font>
    <font>
      <sz val="11"/>
      <name val="宋体"/>
      <charset val="134"/>
    </font>
    <font>
      <sz val="11"/>
      <color indexed="8"/>
      <name val="宋体"/>
      <charset val="134"/>
    </font>
    <font>
      <b/>
      <sz val="24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40"/>
      <name val="宋体"/>
      <charset val="134"/>
    </font>
    <font>
      <sz val="18"/>
      <color rgb="FFFF000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Times New Roman"/>
      <charset val="134"/>
    </font>
    <font>
      <sz val="10"/>
      <name val="Arial"/>
      <charset val="134"/>
    </font>
    <font>
      <sz val="10"/>
      <name val="黑体"/>
      <charset val="134"/>
    </font>
    <font>
      <sz val="10"/>
      <name val="Helv"/>
      <charset val="134"/>
    </font>
    <font>
      <sz val="8"/>
      <name val="宋体"/>
      <charset val="0"/>
    </font>
    <font>
      <b/>
      <sz val="9"/>
      <name val="宋体"/>
      <charset val="134"/>
    </font>
    <font>
      <sz val="9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0" fillId="7" borderId="23" applyNumberFormat="0" applyFont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0" borderId="24" applyNumberFormat="0" applyFill="0" applyAlignment="0" applyProtection="0">
      <alignment vertical="center"/>
    </xf>
    <xf numFmtId="0" fontId="52" fillId="0" borderId="24" applyNumberFormat="0" applyFill="0" applyAlignment="0" applyProtection="0">
      <alignment vertical="center"/>
    </xf>
    <xf numFmtId="0" fontId="53" fillId="0" borderId="25" applyNumberFormat="0" applyFill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8" borderId="26" applyNumberFormat="0" applyAlignment="0" applyProtection="0">
      <alignment vertical="center"/>
    </xf>
    <xf numFmtId="0" fontId="55" fillId="9" borderId="27" applyNumberFormat="0" applyAlignment="0" applyProtection="0">
      <alignment vertical="center"/>
    </xf>
    <xf numFmtId="0" fontId="56" fillId="9" borderId="26" applyNumberFormat="0" applyAlignment="0" applyProtection="0">
      <alignment vertical="center"/>
    </xf>
    <xf numFmtId="0" fontId="57" fillId="10" borderId="28" applyNumberFormat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59" fillId="0" borderId="30" applyNumberFormat="0" applyFill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2" fillId="13" borderId="0" applyNumberFormat="0" applyBorder="0" applyAlignment="0" applyProtection="0">
      <alignment vertical="center"/>
    </xf>
    <xf numFmtId="0" fontId="63" fillId="14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3" fillId="17" borderId="0" applyNumberFormat="0" applyBorder="0" applyAlignment="0" applyProtection="0">
      <alignment vertical="center"/>
    </xf>
    <xf numFmtId="0" fontId="63" fillId="18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3" fillId="21" borderId="0" applyNumberFormat="0" applyBorder="0" applyAlignment="0" applyProtection="0">
      <alignment vertical="center"/>
    </xf>
    <xf numFmtId="0" fontId="63" fillId="22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3" fillId="25" borderId="0" applyNumberFormat="0" applyBorder="0" applyAlignment="0" applyProtection="0">
      <alignment vertical="center"/>
    </xf>
    <xf numFmtId="0" fontId="63" fillId="26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3" fillId="29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33" borderId="0" applyNumberFormat="0" applyBorder="0" applyAlignment="0" applyProtection="0">
      <alignment vertical="center"/>
    </xf>
    <xf numFmtId="0" fontId="63" fillId="34" borderId="0" applyNumberFormat="0" applyBorder="0" applyAlignment="0" applyProtection="0">
      <alignment vertical="center"/>
    </xf>
    <xf numFmtId="0" fontId="64" fillId="35" borderId="0" applyNumberFormat="0" applyBorder="0" applyAlignment="0" applyProtection="0">
      <alignment vertical="center"/>
    </xf>
    <xf numFmtId="0" fontId="64" fillId="36" borderId="0" applyNumberFormat="0" applyBorder="0" applyAlignment="0" applyProtection="0">
      <alignment vertical="center"/>
    </xf>
    <xf numFmtId="0" fontId="63" fillId="37" borderId="0" applyNumberFormat="0" applyBorder="0" applyAlignment="0" applyProtection="0">
      <alignment vertical="center"/>
    </xf>
    <xf numFmtId="0" fontId="65" fillId="0" borderId="0"/>
    <xf numFmtId="0" fontId="66" fillId="0" borderId="0"/>
    <xf numFmtId="0" fontId="67" fillId="0" borderId="0" applyFont="0" applyBorder="0" applyAlignment="0">
      <alignment vertical="center"/>
    </xf>
    <xf numFmtId="0" fontId="4" fillId="0" borderId="0"/>
    <xf numFmtId="0" fontId="4" fillId="0" borderId="0">
      <alignment vertical="center"/>
    </xf>
    <xf numFmtId="0" fontId="65" fillId="0" borderId="0"/>
    <xf numFmtId="0" fontId="65" fillId="0" borderId="0"/>
    <xf numFmtId="0" fontId="4" fillId="0" borderId="0">
      <alignment vertical="center"/>
    </xf>
    <xf numFmtId="0" fontId="40" fillId="0" borderId="0"/>
    <xf numFmtId="0" fontId="4" fillId="0" borderId="0"/>
    <xf numFmtId="0" fontId="68" fillId="0" borderId="0">
      <alignment vertical="center"/>
    </xf>
    <xf numFmtId="0" fontId="68" fillId="0" borderId="0"/>
    <xf numFmtId="0" fontId="65" fillId="0" borderId="0"/>
    <xf numFmtId="0" fontId="65" fillId="0" borderId="0"/>
    <xf numFmtId="0" fontId="4" fillId="0" borderId="0">
      <alignment vertical="center"/>
    </xf>
    <xf numFmtId="0" fontId="4" fillId="0" borderId="0">
      <alignment vertical="center"/>
    </xf>
    <xf numFmtId="0" fontId="66" fillId="0" borderId="0"/>
    <xf numFmtId="0" fontId="65" fillId="0" borderId="0"/>
    <xf numFmtId="0" fontId="4" fillId="0" borderId="0"/>
    <xf numFmtId="0" fontId="4" fillId="0" borderId="0"/>
  </cellStyleXfs>
  <cellXfs count="391">
    <xf numFmtId="0" fontId="0" fillId="0" borderId="0" xfId="0"/>
    <xf numFmtId="0" fontId="0" fillId="2" borderId="0" xfId="0" applyFill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0" fillId="2" borderId="0" xfId="0" applyFill="1" applyAlignment="1">
      <alignment vertical="center" wrapText="1"/>
    </xf>
    <xf numFmtId="0" fontId="0" fillId="2" borderId="0" xfId="0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2" fontId="4" fillId="2" borderId="1" xfId="0" applyNumberFormat="1" applyFont="1" applyFill="1" applyBorder="1" applyAlignment="1">
      <alignment horizontal="center" vertical="center"/>
    </xf>
    <xf numFmtId="2" fontId="4" fillId="2" borderId="3" xfId="0" applyNumberFormat="1" applyFont="1" applyFill="1" applyBorder="1" applyAlignment="1">
      <alignment vertical="center"/>
    </xf>
    <xf numFmtId="2" fontId="4" fillId="2" borderId="1" xfId="0" applyNumberFormat="1" applyFont="1" applyFill="1" applyBorder="1" applyAlignment="1">
      <alignment vertical="center"/>
    </xf>
    <xf numFmtId="0" fontId="5" fillId="0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6" fillId="2" borderId="0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 wrapText="1"/>
    </xf>
    <xf numFmtId="2" fontId="6" fillId="2" borderId="0" xfId="0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 wrapText="1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Alignment="1">
      <alignment vertical="center"/>
    </xf>
    <xf numFmtId="0" fontId="4" fillId="0" borderId="1" xfId="0" applyFont="1" applyFill="1" applyBorder="1" applyAlignment="1">
      <alignment horizontal="center" vertical="center" wrapText="1"/>
    </xf>
    <xf numFmtId="176" fontId="8" fillId="0" borderId="0" xfId="0" applyNumberFormat="1" applyFont="1" applyFill="1" applyAlignment="1">
      <alignment vertical="center"/>
    </xf>
    <xf numFmtId="0" fontId="8" fillId="0" borderId="0" xfId="0" applyFont="1" applyFill="1" applyAlignment="1">
      <alignment vertical="center"/>
    </xf>
    <xf numFmtId="0" fontId="8" fillId="0" borderId="0" xfId="0" applyFont="1" applyFill="1" applyAlignment="1">
      <alignment horizontal="center" vertical="center"/>
    </xf>
    <xf numFmtId="0" fontId="0" fillId="0" borderId="0" xfId="0" applyFill="1" applyAlignment="1">
      <alignment vertical="center"/>
    </xf>
    <xf numFmtId="177" fontId="0" fillId="0" borderId="0" xfId="0" applyNumberFormat="1" applyFill="1" applyAlignment="1">
      <alignment vertical="center"/>
    </xf>
    <xf numFmtId="0" fontId="9" fillId="0" borderId="0" xfId="0" applyFont="1" applyFill="1" applyAlignment="1">
      <alignment vertical="center"/>
    </xf>
    <xf numFmtId="178" fontId="7" fillId="0" borderId="1" xfId="53" applyNumberFormat="1" applyFont="1" applyFill="1" applyBorder="1" applyAlignment="1" applyProtection="1">
      <alignment horizontal="center" vertical="center"/>
      <protection hidden="1"/>
    </xf>
    <xf numFmtId="178" fontId="7" fillId="0" borderId="1" xfId="53" applyNumberFormat="1" applyFont="1" applyFill="1" applyBorder="1" applyAlignment="1" applyProtection="1">
      <alignment horizontal="center" vertical="center" shrinkToFit="1"/>
      <protection hidden="1"/>
    </xf>
    <xf numFmtId="177" fontId="7" fillId="0" borderId="1" xfId="53" applyNumberFormat="1" applyFont="1" applyFill="1" applyBorder="1" applyAlignment="1" applyProtection="1">
      <alignment horizontal="center" vertical="center" wrapText="1"/>
      <protection hidden="1"/>
    </xf>
    <xf numFmtId="177" fontId="10" fillId="0" borderId="1" xfId="0" applyNumberFormat="1" applyFont="1" applyFill="1" applyBorder="1" applyAlignment="1">
      <alignment horizontal="center" vertical="center" wrapText="1"/>
    </xf>
    <xf numFmtId="176" fontId="7" fillId="0" borderId="1" xfId="0" applyNumberFormat="1" applyFont="1" applyFill="1" applyBorder="1" applyAlignment="1">
      <alignment horizontal="center" vertical="center"/>
    </xf>
    <xf numFmtId="178" fontId="11" fillId="0" borderId="1" xfId="53" applyNumberFormat="1" applyFont="1" applyFill="1" applyBorder="1" applyAlignment="1" applyProtection="1">
      <alignment horizontal="center" vertical="center" wrapText="1"/>
      <protection hidden="1"/>
    </xf>
    <xf numFmtId="178" fontId="11" fillId="0" borderId="1" xfId="53" applyNumberFormat="1" applyFont="1" applyFill="1" applyBorder="1" applyAlignment="1" applyProtection="1">
      <alignment horizontal="center" vertical="center" wrapText="1" shrinkToFit="1"/>
      <protection hidden="1"/>
    </xf>
    <xf numFmtId="177" fontId="11" fillId="0" borderId="1" xfId="53" applyNumberFormat="1" applyFont="1" applyFill="1" applyBorder="1" applyAlignment="1" applyProtection="1">
      <alignment horizontal="center" vertical="center" wrapText="1"/>
      <protection hidden="1"/>
    </xf>
    <xf numFmtId="177" fontId="12" fillId="0" borderId="1" xfId="0" applyNumberFormat="1" applyFont="1" applyFill="1" applyBorder="1" applyAlignment="1">
      <alignment horizontal="center" vertical="center" wrapText="1"/>
    </xf>
    <xf numFmtId="14" fontId="8" fillId="0" borderId="1" xfId="0" applyNumberFormat="1" applyFont="1" applyFill="1" applyBorder="1" applyAlignment="1">
      <alignment vertical="center" wrapText="1"/>
    </xf>
    <xf numFmtId="178" fontId="13" fillId="0" borderId="1" xfId="53" applyNumberFormat="1" applyFont="1" applyFill="1" applyBorder="1" applyAlignment="1" applyProtection="1">
      <alignment horizontal="center" vertical="center"/>
      <protection hidden="1"/>
    </xf>
    <xf numFmtId="178" fontId="13" fillId="0" borderId="1" xfId="53" applyNumberFormat="1" applyFont="1" applyFill="1" applyBorder="1" applyAlignment="1" applyProtection="1">
      <alignment horizontal="center" vertical="center" shrinkToFit="1"/>
      <protection hidden="1"/>
    </xf>
    <xf numFmtId="177" fontId="7" fillId="0" borderId="1" xfId="53" applyNumberFormat="1" applyFont="1" applyFill="1" applyBorder="1" applyAlignment="1" applyProtection="1">
      <alignment horizontal="center" vertical="center"/>
      <protection hidden="1"/>
    </xf>
    <xf numFmtId="178" fontId="8" fillId="0" borderId="3" xfId="58" applyNumberFormat="1" applyFont="1" applyFill="1" applyBorder="1" applyAlignment="1">
      <alignment horizontal="center" vertical="center"/>
    </xf>
    <xf numFmtId="177" fontId="8" fillId="0" borderId="3" xfId="58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left" vertical="center"/>
    </xf>
    <xf numFmtId="179" fontId="8" fillId="0" borderId="1" xfId="0" applyNumberFormat="1" applyFont="1" applyFill="1" applyBorder="1" applyAlignment="1">
      <alignment horizontal="center" vertical="center"/>
    </xf>
    <xf numFmtId="177" fontId="8" fillId="0" borderId="1" xfId="0" applyNumberFormat="1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177" fontId="11" fillId="0" borderId="1" xfId="0" applyNumberFormat="1" applyFont="1" applyFill="1" applyBorder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15" fillId="2" borderId="0" xfId="61" applyFont="1" applyFill="1" applyAlignment="1">
      <alignment vertical="center"/>
    </xf>
    <xf numFmtId="0" fontId="15" fillId="2" borderId="0" xfId="61" applyFont="1" applyFill="1" applyAlignment="1">
      <alignment horizontal="center" vertical="center"/>
    </xf>
    <xf numFmtId="0" fontId="6" fillId="2" borderId="0" xfId="0" applyFont="1" applyFill="1" applyAlignment="1">
      <alignment vertical="center"/>
    </xf>
    <xf numFmtId="0" fontId="16" fillId="2" borderId="0" xfId="61" applyFont="1" applyFill="1" applyAlignment="1">
      <alignment horizontal="center" vertical="center"/>
    </xf>
    <xf numFmtId="0" fontId="17" fillId="2" borderId="0" xfId="61" applyFont="1" applyFill="1" applyAlignment="1">
      <alignment vertical="center"/>
    </xf>
    <xf numFmtId="179" fontId="15" fillId="2" borderId="0" xfId="61" applyNumberFormat="1" applyFont="1" applyFill="1" applyAlignment="1">
      <alignment vertical="center"/>
    </xf>
    <xf numFmtId="0" fontId="15" fillId="2" borderId="0" xfId="61" applyFont="1" applyFill="1" applyAlignment="1">
      <alignment horizontal="left" vertical="center"/>
    </xf>
    <xf numFmtId="179" fontId="15" fillId="2" borderId="4" xfId="61" applyNumberFormat="1" applyFont="1" applyFill="1" applyBorder="1" applyAlignment="1">
      <alignment vertical="center"/>
    </xf>
    <xf numFmtId="179" fontId="15" fillId="2" borderId="4" xfId="61" applyNumberFormat="1" applyFont="1" applyFill="1" applyBorder="1" applyAlignment="1">
      <alignment horizontal="left" vertical="center"/>
    </xf>
    <xf numFmtId="0" fontId="6" fillId="2" borderId="4" xfId="61" applyFont="1" applyFill="1" applyBorder="1" applyAlignment="1">
      <alignment vertical="center"/>
    </xf>
    <xf numFmtId="179" fontId="15" fillId="2" borderId="0" xfId="61" applyNumberFormat="1" applyFont="1" applyFill="1" applyAlignment="1">
      <alignment horizontal="left" vertical="center"/>
    </xf>
    <xf numFmtId="0" fontId="15" fillId="2" borderId="1" xfId="62" applyFont="1" applyFill="1" applyBorder="1" applyAlignment="1">
      <alignment horizontal="center" vertical="center"/>
    </xf>
    <xf numFmtId="0" fontId="15" fillId="2" borderId="1" xfId="49" applyFont="1" applyFill="1" applyBorder="1" applyAlignment="1">
      <alignment horizontal="center" vertical="center"/>
    </xf>
    <xf numFmtId="0" fontId="15" fillId="2" borderId="1" xfId="62" applyFont="1" applyFill="1" applyBorder="1" applyAlignment="1">
      <alignment vertical="center"/>
    </xf>
    <xf numFmtId="2" fontId="15" fillId="2" borderId="1" xfId="62" applyNumberFormat="1" applyFont="1" applyFill="1" applyBorder="1" applyAlignment="1">
      <alignment vertical="center"/>
    </xf>
    <xf numFmtId="0" fontId="15" fillId="2" borderId="1" xfId="62" applyFont="1" applyFill="1" applyBorder="1" applyAlignment="1">
      <alignment horizontal="center"/>
    </xf>
    <xf numFmtId="2" fontId="15" fillId="2" borderId="1" xfId="62" applyNumberFormat="1" applyFont="1" applyFill="1" applyBorder="1" applyAlignment="1">
      <alignment horizontal="center" vertical="center"/>
    </xf>
    <xf numFmtId="1" fontId="15" fillId="2" borderId="1" xfId="62" applyNumberFormat="1" applyFont="1" applyFill="1" applyBorder="1" applyAlignment="1">
      <alignment horizontal="center" vertical="center"/>
    </xf>
    <xf numFmtId="0" fontId="15" fillId="2" borderId="1" xfId="61" applyFont="1" applyFill="1" applyBorder="1" applyAlignment="1">
      <alignment horizontal="center" vertical="center"/>
    </xf>
    <xf numFmtId="0" fontId="15" fillId="2" borderId="1" xfId="61" applyFont="1" applyFill="1" applyBorder="1" applyAlignment="1">
      <alignment vertical="center"/>
    </xf>
    <xf numFmtId="2" fontId="15" fillId="2" borderId="1" xfId="61" applyNumberFormat="1" applyFont="1" applyFill="1" applyBorder="1" applyAlignment="1">
      <alignment horizontal="center" vertical="center"/>
    </xf>
    <xf numFmtId="0" fontId="15" fillId="2" borderId="1" xfId="61" applyFont="1" applyFill="1" applyBorder="1" applyAlignment="1">
      <alignment horizontal="left" vertical="center"/>
    </xf>
    <xf numFmtId="179" fontId="15" fillId="2" borderId="0" xfId="61" applyNumberFormat="1" applyFont="1" applyFill="1" applyAlignment="1">
      <alignment horizontal="center" vertical="center"/>
    </xf>
    <xf numFmtId="0" fontId="10" fillId="0" borderId="0" xfId="0" applyFont="1"/>
    <xf numFmtId="178" fontId="7" fillId="2" borderId="1" xfId="53" applyNumberFormat="1" applyFont="1" applyFill="1" applyBorder="1" applyAlignment="1" applyProtection="1">
      <alignment horizontal="center" vertical="center"/>
      <protection hidden="1"/>
    </xf>
    <xf numFmtId="178" fontId="7" fillId="2" borderId="1" xfId="53" applyNumberFormat="1" applyFont="1" applyFill="1" applyBorder="1" applyAlignment="1" applyProtection="1">
      <alignment horizontal="center" vertical="center" shrinkToFit="1"/>
      <protection hidden="1"/>
    </xf>
    <xf numFmtId="177" fontId="7" fillId="2" borderId="1" xfId="53" applyNumberFormat="1" applyFont="1" applyFill="1" applyBorder="1" applyAlignment="1" applyProtection="1">
      <alignment horizontal="center" vertical="center" wrapText="1"/>
      <protection hidden="1"/>
    </xf>
    <xf numFmtId="0" fontId="6" fillId="2" borderId="1" xfId="0" applyFont="1" applyFill="1" applyBorder="1" applyAlignment="1">
      <alignment horizontal="center" vertical="center"/>
    </xf>
    <xf numFmtId="178" fontId="7" fillId="2" borderId="1" xfId="53" applyNumberFormat="1" applyFont="1" applyFill="1" applyBorder="1" applyAlignment="1" applyProtection="1">
      <alignment horizontal="center" vertical="center" wrapText="1"/>
      <protection hidden="1"/>
    </xf>
    <xf numFmtId="178" fontId="7" fillId="2" borderId="1" xfId="53" applyNumberFormat="1" applyFont="1" applyFill="1" applyBorder="1" applyAlignment="1" applyProtection="1">
      <alignment horizontal="center" vertical="center" wrapText="1" shrinkToFit="1"/>
      <protection hidden="1"/>
    </xf>
    <xf numFmtId="0" fontId="18" fillId="0" borderId="2" xfId="0" applyFont="1" applyBorder="1" applyAlignment="1">
      <alignment horizontal="left" vertical="center" wrapText="1"/>
    </xf>
    <xf numFmtId="178" fontId="13" fillId="2" borderId="1" xfId="53" applyNumberFormat="1" applyFont="1" applyFill="1" applyBorder="1" applyAlignment="1" applyProtection="1">
      <alignment horizontal="center" vertical="center"/>
      <protection hidden="1"/>
    </xf>
    <xf numFmtId="178" fontId="13" fillId="2" borderId="1" xfId="53" applyNumberFormat="1" applyFont="1" applyFill="1" applyBorder="1" applyAlignment="1" applyProtection="1">
      <alignment horizontal="center" vertical="center" shrinkToFit="1"/>
      <protection hidden="1"/>
    </xf>
    <xf numFmtId="177" fontId="7" fillId="2" borderId="1" xfId="53" applyNumberFormat="1" applyFont="1" applyFill="1" applyBorder="1" applyAlignment="1" applyProtection="1">
      <alignment horizontal="center" vertical="center"/>
      <protection hidden="1"/>
    </xf>
    <xf numFmtId="178" fontId="8" fillId="2" borderId="3" xfId="58" applyNumberFormat="1" applyFont="1" applyFill="1" applyBorder="1" applyAlignment="1">
      <alignment horizontal="center" vertical="center"/>
    </xf>
    <xf numFmtId="177" fontId="8" fillId="2" borderId="3" xfId="58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80" fontId="19" fillId="2" borderId="1" xfId="0" applyNumberFormat="1" applyFont="1" applyFill="1" applyBorder="1" applyAlignment="1">
      <alignment horizontal="center" vertical="center"/>
    </xf>
    <xf numFmtId="180" fontId="19" fillId="0" borderId="1" xfId="0" applyNumberFormat="1" applyFont="1" applyFill="1" applyBorder="1" applyAlignment="1">
      <alignment horizontal="center" vertical="center"/>
    </xf>
    <xf numFmtId="179" fontId="19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0" fillId="0" borderId="0" xfId="0" applyFill="1"/>
    <xf numFmtId="0" fontId="0" fillId="0" borderId="0" xfId="0" applyAlignment="1">
      <alignment horizontal="center"/>
    </xf>
    <xf numFmtId="177" fontId="10" fillId="2" borderId="1" xfId="0" applyNumberFormat="1" applyFont="1" applyFill="1" applyBorder="1" applyAlignment="1">
      <alignment horizontal="center" vertical="center" wrapText="1"/>
    </xf>
    <xf numFmtId="0" fontId="10" fillId="0" borderId="0" xfId="0" applyFont="1" applyFill="1"/>
    <xf numFmtId="176" fontId="20" fillId="0" borderId="1" xfId="0" applyNumberFormat="1" applyFont="1" applyFill="1" applyBorder="1" applyAlignment="1">
      <alignment horizontal="center" vertical="center"/>
    </xf>
    <xf numFmtId="178" fontId="7" fillId="0" borderId="1" xfId="53" applyNumberFormat="1" applyFont="1" applyFill="1" applyBorder="1" applyAlignment="1" applyProtection="1">
      <alignment horizontal="center" vertical="center" wrapText="1"/>
      <protection hidden="1"/>
    </xf>
    <xf numFmtId="178" fontId="7" fillId="0" borderId="1" xfId="53" applyNumberFormat="1" applyFont="1" applyFill="1" applyBorder="1" applyAlignment="1" applyProtection="1">
      <alignment horizontal="center" vertical="center" wrapText="1" shrinkToFit="1"/>
      <protection hidden="1"/>
    </xf>
    <xf numFmtId="14" fontId="19" fillId="0" borderId="1" xfId="0" applyNumberFormat="1" applyFont="1" applyFill="1" applyBorder="1" applyAlignment="1">
      <alignment vertical="center" wrapText="1"/>
    </xf>
    <xf numFmtId="178" fontId="8" fillId="0" borderId="1" xfId="58" applyNumberFormat="1" applyFont="1" applyFill="1" applyBorder="1" applyAlignment="1">
      <alignment horizontal="center" vertical="center"/>
    </xf>
    <xf numFmtId="177" fontId="8" fillId="0" borderId="1" xfId="58" applyNumberFormat="1" applyFont="1" applyFill="1" applyBorder="1" applyAlignment="1">
      <alignment horizontal="center" vertical="center"/>
    </xf>
    <xf numFmtId="181" fontId="8" fillId="0" borderId="1" xfId="58" applyNumberFormat="1" applyFont="1" applyFill="1" applyBorder="1" applyAlignment="1">
      <alignment horizontal="center" vertical="center"/>
    </xf>
    <xf numFmtId="178" fontId="8" fillId="0" borderId="1" xfId="58" applyNumberFormat="1" applyFont="1" applyFill="1" applyBorder="1" applyAlignment="1">
      <alignment horizontal="center" vertical="center" wrapText="1"/>
    </xf>
    <xf numFmtId="0" fontId="8" fillId="0" borderId="1" xfId="58" applyNumberFormat="1" applyFont="1" applyFill="1" applyBorder="1" applyAlignment="1">
      <alignment horizontal="center" vertical="center"/>
    </xf>
    <xf numFmtId="182" fontId="8" fillId="0" borderId="1" xfId="58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8" fillId="0" borderId="1" xfId="0" applyNumberFormat="1" applyFont="1" applyFill="1" applyBorder="1" applyAlignment="1">
      <alignment horizontal="center" vertical="center"/>
    </xf>
    <xf numFmtId="183" fontId="8" fillId="0" borderId="1" xfId="58" applyNumberFormat="1" applyFont="1" applyFill="1" applyBorder="1" applyAlignment="1">
      <alignment horizontal="center" vertical="center"/>
    </xf>
    <xf numFmtId="182" fontId="8" fillId="0" borderId="1" xfId="0" applyNumberFormat="1" applyFont="1" applyFill="1" applyBorder="1" applyAlignment="1">
      <alignment horizontal="center" vertical="center"/>
    </xf>
    <xf numFmtId="183" fontId="8" fillId="0" borderId="1" xfId="0" applyNumberFormat="1" applyFont="1" applyFill="1" applyBorder="1" applyAlignment="1">
      <alignment horizontal="center" vertical="center"/>
    </xf>
    <xf numFmtId="0" fontId="21" fillId="0" borderId="1" xfId="0" applyNumberFormat="1" applyFont="1" applyFill="1" applyBorder="1" applyAlignment="1">
      <alignment horizontal="center" vertical="center" wrapText="1"/>
    </xf>
    <xf numFmtId="0" fontId="21" fillId="0" borderId="1" xfId="0" applyNumberFormat="1" applyFont="1" applyFill="1" applyBorder="1" applyAlignment="1">
      <alignment horizontal="center" vertical="top" wrapText="1"/>
    </xf>
    <xf numFmtId="0" fontId="22" fillId="0" borderId="1" xfId="0" applyNumberFormat="1" applyFont="1" applyFill="1" applyBorder="1" applyAlignment="1">
      <alignment horizontal="centerContinuous" vertical="center"/>
    </xf>
    <xf numFmtId="178" fontId="19" fillId="0" borderId="1" xfId="58" applyNumberFormat="1" applyFont="1" applyFill="1" applyBorder="1" applyAlignment="1">
      <alignment horizontal="center" vertical="center" wrapText="1"/>
    </xf>
    <xf numFmtId="0" fontId="19" fillId="0" borderId="1" xfId="0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horizontal="center" vertical="center" wrapText="1"/>
    </xf>
    <xf numFmtId="0" fontId="23" fillId="0" borderId="1" xfId="0" applyNumberFormat="1" applyFont="1" applyFill="1" applyBorder="1" applyAlignment="1">
      <alignment horizontal="center" vertical="center" wrapText="1"/>
    </xf>
    <xf numFmtId="10" fontId="8" fillId="0" borderId="1" xfId="0" applyNumberFormat="1" applyFont="1" applyFill="1" applyBorder="1" applyAlignment="1">
      <alignment horizontal="center" vertical="center"/>
    </xf>
    <xf numFmtId="10" fontId="6" fillId="0" borderId="1" xfId="0" applyNumberFormat="1" applyFont="1" applyFill="1" applyBorder="1" applyAlignment="1">
      <alignment horizontal="center" vertical="center"/>
    </xf>
    <xf numFmtId="177" fontId="7" fillId="0" borderId="1" xfId="0" applyNumberFormat="1" applyFont="1" applyFill="1" applyBorder="1" applyAlignment="1">
      <alignment horizontal="center" vertical="center"/>
    </xf>
    <xf numFmtId="179" fontId="0" fillId="0" borderId="0" xfId="0" applyNumberFormat="1" applyFill="1" applyAlignment="1">
      <alignment vertical="center"/>
    </xf>
    <xf numFmtId="0" fontId="8" fillId="0" borderId="1" xfId="0" applyNumberFormat="1" applyFont="1" applyFill="1" applyBorder="1" applyAlignment="1">
      <alignment vertical="center"/>
    </xf>
    <xf numFmtId="0" fontId="8" fillId="3" borderId="1" xfId="0" applyNumberFormat="1" applyFont="1" applyFill="1" applyBorder="1" applyAlignment="1">
      <alignment horizontal="center" vertical="center"/>
    </xf>
    <xf numFmtId="0" fontId="8" fillId="3" borderId="1" xfId="58" applyNumberFormat="1" applyFont="1" applyFill="1" applyBorder="1" applyAlignment="1">
      <alignment horizontal="center" vertical="center"/>
    </xf>
    <xf numFmtId="0" fontId="24" fillId="0" borderId="1" xfId="58" applyNumberFormat="1" applyFont="1" applyFill="1" applyBorder="1" applyAlignment="1">
      <alignment horizontal="center" vertical="center"/>
    </xf>
    <xf numFmtId="0" fontId="24" fillId="3" borderId="1" xfId="0" applyNumberFormat="1" applyFont="1" applyFill="1" applyBorder="1" applyAlignment="1">
      <alignment horizontal="center" vertical="center"/>
    </xf>
    <xf numFmtId="0" fontId="24" fillId="0" borderId="1" xfId="0" applyNumberFormat="1" applyFont="1" applyFill="1" applyBorder="1" applyAlignment="1">
      <alignment horizontal="center" vertical="center"/>
    </xf>
    <xf numFmtId="0" fontId="8" fillId="0" borderId="3" xfId="58" applyNumberFormat="1" applyFont="1" applyFill="1" applyBorder="1" applyAlignment="1">
      <alignment horizontal="center" vertical="center"/>
    </xf>
    <xf numFmtId="0" fontId="8" fillId="0" borderId="3" xfId="0" applyNumberFormat="1" applyFont="1" applyFill="1" applyBorder="1" applyAlignment="1">
      <alignment horizontal="center" vertical="center"/>
    </xf>
    <xf numFmtId="179" fontId="8" fillId="0" borderId="3" xfId="0" applyNumberFormat="1" applyFont="1" applyFill="1" applyBorder="1" applyAlignment="1">
      <alignment horizontal="center" vertical="center"/>
    </xf>
    <xf numFmtId="176" fontId="8" fillId="2" borderId="0" xfId="0" applyNumberFormat="1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8" fillId="2" borderId="0" xfId="0" applyFont="1" applyFill="1" applyAlignment="1">
      <alignment horizontal="center" vertical="center"/>
    </xf>
    <xf numFmtId="176" fontId="7" fillId="2" borderId="1" xfId="0" applyNumberFormat="1" applyFont="1" applyFill="1" applyBorder="1" applyAlignment="1">
      <alignment horizontal="center" vertical="center"/>
    </xf>
    <xf numFmtId="176" fontId="7" fillId="2" borderId="1" xfId="0" applyNumberFormat="1" applyFont="1" applyFill="1" applyBorder="1" applyAlignment="1">
      <alignment horizontal="center" vertical="center" wrapText="1"/>
    </xf>
    <xf numFmtId="177" fontId="8" fillId="2" borderId="1" xfId="58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6" fillId="0" borderId="1" xfId="65" applyFont="1" applyBorder="1" applyAlignment="1">
      <alignment vertical="center"/>
    </xf>
    <xf numFmtId="0" fontId="6" fillId="0" borderId="1" xfId="65" applyFont="1" applyBorder="1" applyAlignment="1">
      <alignment vertical="center" wrapText="1"/>
    </xf>
    <xf numFmtId="180" fontId="6" fillId="2" borderId="1" xfId="0" applyNumberFormat="1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2" fontId="6" fillId="0" borderId="1" xfId="65" applyNumberFormat="1" applyFont="1" applyBorder="1" applyAlignment="1">
      <alignment horizontal="right" vertical="center"/>
    </xf>
    <xf numFmtId="180" fontId="6" fillId="2" borderId="1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76" fontId="7" fillId="2" borderId="1" xfId="0" applyNumberFormat="1" applyFont="1" applyFill="1" applyBorder="1" applyAlignment="1">
      <alignment vertical="center"/>
    </xf>
    <xf numFmtId="0" fontId="25" fillId="0" borderId="0" xfId="0" applyFont="1" applyFill="1" applyAlignment="1">
      <alignment wrapText="1"/>
    </xf>
    <xf numFmtId="0" fontId="26" fillId="0" borderId="0" xfId="0" applyFont="1" applyFill="1" applyAlignment="1">
      <alignment horizontal="center" vertical="center"/>
    </xf>
    <xf numFmtId="177" fontId="0" fillId="0" borderId="0" xfId="0" applyNumberFormat="1" applyFill="1" applyAlignment="1">
      <alignment horizontal="center"/>
    </xf>
    <xf numFmtId="0" fontId="0" fillId="0" borderId="0" xfId="0" applyFill="1" applyAlignment="1">
      <alignment horizontal="center" vertical="center"/>
    </xf>
    <xf numFmtId="178" fontId="27" fillId="0" borderId="1" xfId="53" applyNumberFormat="1" applyFont="1" applyFill="1" applyBorder="1" applyAlignment="1" applyProtection="1">
      <alignment horizontal="center" vertical="center"/>
      <protection hidden="1"/>
    </xf>
    <xf numFmtId="178" fontId="27" fillId="0" borderId="1" xfId="53" applyNumberFormat="1" applyFont="1" applyFill="1" applyBorder="1" applyAlignment="1" applyProtection="1">
      <alignment horizontal="center" vertical="center" shrinkToFit="1"/>
      <protection hidden="1"/>
    </xf>
    <xf numFmtId="177" fontId="27" fillId="0" borderId="1" xfId="53" applyNumberFormat="1" applyFont="1" applyFill="1" applyBorder="1" applyAlignment="1" applyProtection="1">
      <alignment horizontal="center" vertical="center" wrapText="1"/>
      <protection hidden="1"/>
    </xf>
    <xf numFmtId="178" fontId="10" fillId="0" borderId="1" xfId="53" applyNumberFormat="1" applyFont="1" applyFill="1" applyBorder="1" applyAlignment="1" applyProtection="1">
      <alignment horizontal="center" vertical="center" wrapText="1"/>
      <protection hidden="1"/>
    </xf>
    <xf numFmtId="178" fontId="10" fillId="0" borderId="1" xfId="53" applyNumberFormat="1" applyFont="1" applyFill="1" applyBorder="1" applyAlignment="1" applyProtection="1">
      <alignment horizontal="center" vertical="center" wrapText="1" shrinkToFit="1"/>
      <protection hidden="1"/>
    </xf>
    <xf numFmtId="177" fontId="10" fillId="0" borderId="1" xfId="53" applyNumberFormat="1" applyFont="1" applyFill="1" applyBorder="1" applyAlignment="1" applyProtection="1">
      <alignment horizontal="center" vertical="center" wrapText="1"/>
      <protection hidden="1"/>
    </xf>
    <xf numFmtId="178" fontId="28" fillId="0" borderId="1" xfId="53" applyNumberFormat="1" applyFont="1" applyFill="1" applyBorder="1" applyAlignment="1" applyProtection="1">
      <alignment horizontal="center" vertical="center"/>
      <protection hidden="1"/>
    </xf>
    <xf numFmtId="178" fontId="28" fillId="0" borderId="1" xfId="53" applyNumberFormat="1" applyFont="1" applyFill="1" applyBorder="1" applyAlignment="1" applyProtection="1">
      <alignment horizontal="center" vertical="center" shrinkToFit="1"/>
      <protection hidden="1"/>
    </xf>
    <xf numFmtId="177" fontId="27" fillId="0" borderId="1" xfId="53" applyNumberFormat="1" applyFont="1" applyFill="1" applyBorder="1" applyAlignment="1" applyProtection="1">
      <alignment horizontal="center" vertical="center"/>
      <protection hidden="1"/>
    </xf>
    <xf numFmtId="178" fontId="29" fillId="0" borderId="1" xfId="58" applyNumberFormat="1" applyFont="1" applyFill="1" applyBorder="1" applyAlignment="1">
      <alignment horizontal="center" vertical="center"/>
    </xf>
    <xf numFmtId="177" fontId="29" fillId="0" borderId="1" xfId="58" applyNumberFormat="1" applyFont="1" applyFill="1" applyBorder="1" applyAlignment="1">
      <alignment horizontal="center" vertical="center"/>
    </xf>
    <xf numFmtId="0" fontId="30" fillId="0" borderId="0" xfId="0" applyFont="1" applyFill="1"/>
    <xf numFmtId="0" fontId="26" fillId="0" borderId="1" xfId="50" applyFont="1" applyFill="1" applyBorder="1" applyAlignment="1" applyProtection="1">
      <alignment horizontal="center" vertical="center"/>
      <protection locked="0"/>
    </xf>
    <xf numFmtId="180" fontId="26" fillId="0" borderId="1" xfId="0" applyNumberFormat="1" applyFont="1" applyFill="1" applyBorder="1" applyAlignment="1">
      <alignment horizontal="center" vertical="center"/>
    </xf>
    <xf numFmtId="180" fontId="26" fillId="0" borderId="1" xfId="0" applyNumberFormat="1" applyFont="1" applyFill="1" applyBorder="1" applyAlignment="1">
      <alignment horizontal="left" vertical="center"/>
    </xf>
    <xf numFmtId="177" fontId="26" fillId="0" borderId="1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wrapText="1"/>
    </xf>
    <xf numFmtId="0" fontId="26" fillId="0" borderId="1" xfId="50" applyFont="1" applyFill="1" applyBorder="1" applyAlignment="1" applyProtection="1">
      <alignment horizontal="left" vertical="center"/>
      <protection locked="0"/>
    </xf>
    <xf numFmtId="0" fontId="26" fillId="0" borderId="1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left" vertical="center"/>
    </xf>
    <xf numFmtId="0" fontId="6" fillId="0" borderId="1" xfId="65" applyFont="1" applyFill="1" applyBorder="1" applyAlignment="1">
      <alignment horizontal="center" vertical="center"/>
    </xf>
    <xf numFmtId="0" fontId="6" fillId="0" borderId="1" xfId="65" applyFont="1" applyFill="1" applyBorder="1" applyAlignment="1">
      <alignment vertical="center"/>
    </xf>
    <xf numFmtId="0" fontId="26" fillId="0" borderId="1" xfId="0" applyFont="1" applyFill="1" applyBorder="1" applyAlignment="1">
      <alignment horizontal="left" vertical="center" wrapText="1"/>
    </xf>
    <xf numFmtId="0" fontId="6" fillId="0" borderId="1" xfId="65" applyFont="1" applyFill="1" applyBorder="1" applyAlignment="1">
      <alignment vertical="center" wrapText="1"/>
    </xf>
    <xf numFmtId="2" fontId="6" fillId="0" borderId="1" xfId="65" applyNumberFormat="1" applyFont="1" applyFill="1" applyBorder="1" applyAlignment="1">
      <alignment horizontal="right" vertical="center"/>
    </xf>
    <xf numFmtId="0" fontId="6" fillId="0" borderId="1" xfId="65" applyFont="1" applyFill="1" applyBorder="1" applyAlignment="1">
      <alignment horizontal="left" vertical="center" wrapText="1"/>
    </xf>
    <xf numFmtId="180" fontId="6" fillId="0" borderId="1" xfId="50" applyNumberFormat="1" applyFont="1" applyFill="1" applyBorder="1" applyAlignment="1" applyProtection="1">
      <alignment horizontal="center" vertical="center"/>
      <protection locked="0"/>
    </xf>
    <xf numFmtId="2" fontId="6" fillId="0" borderId="1" xfId="60" applyNumberFormat="1" applyFont="1" applyFill="1" applyBorder="1" applyAlignment="1" applyProtection="1">
      <alignment horizontal="left" vertical="center" wrapText="1"/>
      <protection locked="0"/>
    </xf>
    <xf numFmtId="2" fontId="26" fillId="0" borderId="1" xfId="60" applyNumberFormat="1" applyFont="1" applyFill="1" applyBorder="1" applyAlignment="1" applyProtection="1">
      <alignment horizontal="center" vertical="center"/>
      <protection locked="0"/>
    </xf>
    <xf numFmtId="184" fontId="26" fillId="0" borderId="1" xfId="0" applyNumberFormat="1" applyFont="1" applyFill="1" applyBorder="1" applyAlignment="1">
      <alignment horizontal="center" vertical="center"/>
    </xf>
    <xf numFmtId="0" fontId="19" fillId="0" borderId="1" xfId="65" applyFont="1" applyFill="1" applyBorder="1" applyAlignment="1" applyProtection="1">
      <alignment horizontal="center" vertical="center"/>
    </xf>
    <xf numFmtId="1" fontId="31" fillId="0" borderId="1" xfId="60" applyNumberFormat="1" applyFont="1" applyFill="1" applyBorder="1" applyAlignment="1" applyProtection="1">
      <alignment horizontal="left" vertical="top" wrapText="1"/>
    </xf>
    <xf numFmtId="1" fontId="19" fillId="0" borderId="1" xfId="60" applyNumberFormat="1" applyFont="1" applyFill="1" applyBorder="1" applyAlignment="1" applyProtection="1">
      <alignment horizontal="center" vertical="center"/>
    </xf>
    <xf numFmtId="2" fontId="6" fillId="0" borderId="1" xfId="65" applyNumberFormat="1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vertical="center"/>
    </xf>
    <xf numFmtId="180" fontId="19" fillId="0" borderId="1" xfId="50" applyNumberFormat="1" applyFont="1" applyFill="1" applyBorder="1" applyAlignment="1" applyProtection="1">
      <alignment horizontal="center" vertical="center" wrapText="1"/>
      <protection locked="0"/>
    </xf>
    <xf numFmtId="2" fontId="19" fillId="0" borderId="1" xfId="60" applyNumberFormat="1" applyFont="1" applyFill="1" applyBorder="1" applyAlignment="1" applyProtection="1">
      <alignment horizontal="left" vertical="center" wrapText="1"/>
      <protection locked="0"/>
    </xf>
    <xf numFmtId="2" fontId="19" fillId="0" borderId="1" xfId="60" applyNumberFormat="1" applyFont="1" applyFill="1" applyBorder="1" applyAlignment="1" applyProtection="1">
      <alignment horizontal="center" vertical="center" wrapText="1"/>
      <protection locked="0"/>
    </xf>
    <xf numFmtId="179" fontId="19" fillId="0" borderId="1" xfId="60" applyNumberFormat="1" applyFont="1" applyFill="1" applyBorder="1" applyAlignment="1">
      <alignment horizontal="center" vertical="center" wrapText="1"/>
    </xf>
    <xf numFmtId="180" fontId="19" fillId="0" borderId="1" xfId="50" applyNumberFormat="1" applyFont="1" applyFill="1" applyBorder="1" applyAlignment="1" applyProtection="1">
      <alignment horizontal="center" vertical="center"/>
      <protection locked="0"/>
    </xf>
    <xf numFmtId="0" fontId="0" fillId="0" borderId="1" xfId="0" applyFill="1" applyBorder="1"/>
    <xf numFmtId="0" fontId="0" fillId="0" borderId="0" xfId="0" applyFill="1" applyAlignment="1">
      <alignment horizontal="center" vertical="center" wrapText="1"/>
    </xf>
    <xf numFmtId="0" fontId="18" fillId="0" borderId="2" xfId="0" applyFont="1" applyFill="1" applyBorder="1" applyAlignment="1">
      <alignment horizontal="center" vertical="center" wrapText="1"/>
    </xf>
    <xf numFmtId="0" fontId="32" fillId="0" borderId="2" xfId="0" applyFont="1" applyFill="1" applyBorder="1" applyAlignment="1">
      <alignment horizontal="center" vertical="center" wrapText="1"/>
    </xf>
    <xf numFmtId="177" fontId="0" fillId="0" borderId="1" xfId="0" applyNumberFormat="1" applyFill="1" applyBorder="1" applyAlignment="1">
      <alignment horizontal="center"/>
    </xf>
    <xf numFmtId="0" fontId="1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5" fillId="0" borderId="0" xfId="55" applyFont="1" applyAlignment="1">
      <alignment horizontal="center" vertical="center"/>
    </xf>
    <xf numFmtId="0" fontId="17" fillId="0" borderId="0" xfId="55" applyFont="1" applyAlignment="1">
      <alignment horizontal="center" vertical="center"/>
    </xf>
    <xf numFmtId="0" fontId="15" fillId="0" borderId="0" xfId="55" applyFont="1" applyAlignment="1">
      <alignment horizontal="left" vertical="center"/>
    </xf>
    <xf numFmtId="0" fontId="15" fillId="0" borderId="0" xfId="55" applyFont="1" applyAlignment="1">
      <alignment vertical="center"/>
    </xf>
    <xf numFmtId="0" fontId="15" fillId="0" borderId="0" xfId="54" applyFont="1" applyAlignment="1">
      <alignment horizontal="right" vertical="center"/>
    </xf>
    <xf numFmtId="0" fontId="15" fillId="0" borderId="1" xfId="49" applyFont="1" applyBorder="1" applyAlignment="1">
      <alignment horizontal="center" vertical="center"/>
    </xf>
    <xf numFmtId="0" fontId="15" fillId="0" borderId="3" xfId="49" applyFont="1" applyBorder="1" applyAlignment="1">
      <alignment horizontal="center" vertical="center"/>
    </xf>
    <xf numFmtId="0" fontId="15" fillId="0" borderId="5" xfId="49" applyFont="1" applyBorder="1" applyAlignment="1">
      <alignment horizontal="center" vertical="center"/>
    </xf>
    <xf numFmtId="0" fontId="15" fillId="0" borderId="1" xfId="49" applyFont="1" applyBorder="1" applyAlignment="1">
      <alignment vertical="center"/>
    </xf>
    <xf numFmtId="2" fontId="15" fillId="0" borderId="1" xfId="49" applyNumberFormat="1" applyFont="1" applyBorder="1" applyAlignment="1">
      <alignment horizontal="center" vertical="center"/>
    </xf>
    <xf numFmtId="0" fontId="15" fillId="4" borderId="1" xfId="49" applyFont="1" applyFill="1" applyBorder="1" applyAlignment="1">
      <alignment vertical="center"/>
    </xf>
    <xf numFmtId="0" fontId="15" fillId="0" borderId="3" xfId="49" applyFont="1" applyBorder="1" applyAlignment="1">
      <alignment vertical="center"/>
    </xf>
    <xf numFmtId="0" fontId="15" fillId="5" borderId="1" xfId="49" applyFont="1" applyFill="1" applyBorder="1" applyAlignment="1">
      <alignment horizontal="center" vertical="center"/>
    </xf>
    <xf numFmtId="0" fontId="15" fillId="5" borderId="1" xfId="49" applyFont="1" applyFill="1" applyBorder="1" applyAlignment="1">
      <alignment vertical="center"/>
    </xf>
    <xf numFmtId="0" fontId="15" fillId="0" borderId="6" xfId="49" applyFont="1" applyBorder="1" applyAlignment="1">
      <alignment vertical="center"/>
    </xf>
    <xf numFmtId="0" fontId="15" fillId="5" borderId="3" xfId="49" applyFont="1" applyFill="1" applyBorder="1" applyAlignment="1">
      <alignment vertical="center"/>
    </xf>
    <xf numFmtId="2" fontId="15" fillId="5" borderId="1" xfId="49" applyNumberFormat="1" applyFont="1" applyFill="1" applyBorder="1" applyAlignment="1">
      <alignment horizontal="center" vertical="center"/>
    </xf>
    <xf numFmtId="0" fontId="15" fillId="0" borderId="7" xfId="49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26" fillId="0" borderId="7" xfId="49" applyFont="1" applyFill="1" applyBorder="1" applyAlignment="1">
      <alignment horizontal="center" vertical="center"/>
    </xf>
    <xf numFmtId="0" fontId="26" fillId="0" borderId="7" xfId="49" applyFont="1" applyFill="1" applyBorder="1" applyAlignment="1">
      <alignment vertical="center"/>
    </xf>
    <xf numFmtId="0" fontId="6" fillId="0" borderId="1" xfId="66" applyFont="1" applyFill="1" applyBorder="1" applyAlignment="1">
      <alignment horizontal="left" vertical="center"/>
    </xf>
    <xf numFmtId="0" fontId="15" fillId="0" borderId="1" xfId="49" applyFont="1" applyFill="1" applyBorder="1" applyAlignment="1">
      <alignment horizontal="center" vertical="center"/>
    </xf>
    <xf numFmtId="0" fontId="15" fillId="0" borderId="1" xfId="49" applyFont="1" applyFill="1" applyBorder="1" applyAlignment="1">
      <alignment vertical="center"/>
    </xf>
    <xf numFmtId="2" fontId="15" fillId="0" borderId="1" xfId="49" applyNumberFormat="1" applyFont="1" applyFill="1" applyBorder="1" applyAlignment="1">
      <alignment horizontal="center" vertical="center"/>
    </xf>
    <xf numFmtId="0" fontId="15" fillId="0" borderId="1" xfId="49" applyFont="1" applyBorder="1" applyAlignment="1">
      <alignment vertical="center" wrapText="1"/>
    </xf>
    <xf numFmtId="0" fontId="15" fillId="2" borderId="1" xfId="49" applyFont="1" applyFill="1" applyBorder="1" applyAlignment="1">
      <alignment vertical="center"/>
    </xf>
    <xf numFmtId="2" fontId="15" fillId="2" borderId="1" xfId="49" applyNumberFormat="1" applyFont="1" applyFill="1" applyBorder="1" applyAlignment="1">
      <alignment horizontal="center" vertical="center"/>
    </xf>
    <xf numFmtId="0" fontId="15" fillId="2" borderId="1" xfId="49" applyFont="1" applyFill="1" applyBorder="1" applyAlignment="1">
      <alignment horizontal="left" vertical="center"/>
    </xf>
    <xf numFmtId="0" fontId="17" fillId="0" borderId="0" xfId="55" applyFont="1" applyAlignment="1">
      <alignment vertical="center"/>
    </xf>
    <xf numFmtId="179" fontId="15" fillId="0" borderId="1" xfId="49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33" fillId="2" borderId="1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/>
    <xf numFmtId="0" fontId="34" fillId="2" borderId="1" xfId="0" applyFont="1" applyFill="1" applyBorder="1" applyAlignment="1">
      <alignment horizontal="center" vertical="center"/>
    </xf>
    <xf numFmtId="0" fontId="35" fillId="2" borderId="1" xfId="0" applyFont="1" applyFill="1" applyBorder="1" applyAlignment="1">
      <alignment horizontal="center" vertical="center" wrapText="1"/>
    </xf>
    <xf numFmtId="179" fontId="6" fillId="2" borderId="1" xfId="0" applyNumberFormat="1" applyFont="1" applyFill="1" applyBorder="1" applyAlignment="1">
      <alignment horizontal="center" vertical="center"/>
    </xf>
    <xf numFmtId="179" fontId="6" fillId="2" borderId="1" xfId="67" applyNumberFormat="1" applyFont="1" applyFill="1" applyBorder="1" applyAlignment="1">
      <alignment horizontal="center" vertical="center"/>
    </xf>
    <xf numFmtId="177" fontId="6" fillId="2" borderId="1" xfId="0" applyNumberFormat="1" applyFont="1" applyFill="1" applyBorder="1" applyAlignment="1">
      <alignment vertical="center"/>
    </xf>
    <xf numFmtId="177" fontId="6" fillId="2" borderId="1" xfId="67" applyNumberFormat="1" applyFont="1" applyFill="1" applyBorder="1" applyAlignment="1">
      <alignment horizontal="center" vertical="center"/>
    </xf>
    <xf numFmtId="0" fontId="34" fillId="2" borderId="1" xfId="68" applyFont="1" applyFill="1" applyBorder="1" applyAlignment="1">
      <alignment horizontal="left" vertical="center" wrapText="1"/>
    </xf>
    <xf numFmtId="179" fontId="6" fillId="2" borderId="1" xfId="0" applyNumberFormat="1" applyFont="1" applyFill="1" applyBorder="1" applyAlignment="1">
      <alignment vertical="center"/>
    </xf>
    <xf numFmtId="2" fontId="15" fillId="5" borderId="3" xfId="49" applyNumberFormat="1" applyFont="1" applyFill="1" applyBorder="1" applyAlignment="1">
      <alignment horizontal="center" vertical="center"/>
    </xf>
    <xf numFmtId="49" fontId="6" fillId="2" borderId="1" xfId="0" applyNumberFormat="1" applyFont="1" applyFill="1" applyBorder="1" applyAlignment="1">
      <alignment vertical="center"/>
    </xf>
    <xf numFmtId="49" fontId="6" fillId="2" borderId="1" xfId="0" applyNumberFormat="1" applyFont="1" applyFill="1" applyBorder="1" applyAlignment="1">
      <alignment horizontal="left" vertical="center"/>
    </xf>
    <xf numFmtId="49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2" fontId="15" fillId="5" borderId="7" xfId="49" applyNumberFormat="1" applyFont="1" applyFill="1" applyBorder="1" applyAlignment="1">
      <alignment horizontal="center" vertical="center"/>
    </xf>
    <xf numFmtId="2" fontId="15" fillId="0" borderId="0" xfId="49" applyNumberFormat="1" applyFont="1" applyAlignment="1">
      <alignment horizontal="center" vertical="center"/>
    </xf>
    <xf numFmtId="2" fontId="26" fillId="0" borderId="1" xfId="49" applyNumberFormat="1" applyFont="1" applyFill="1" applyBorder="1" applyAlignment="1">
      <alignment horizontal="center" vertical="center"/>
    </xf>
    <xf numFmtId="0" fontId="36" fillId="2" borderId="1" xfId="0" applyFont="1" applyFill="1" applyBorder="1" applyAlignment="1">
      <alignment vertical="center"/>
    </xf>
    <xf numFmtId="0" fontId="35" fillId="2" borderId="1" xfId="0" applyFont="1" applyFill="1" applyBorder="1" applyAlignment="1">
      <alignment vertical="center"/>
    </xf>
    <xf numFmtId="0" fontId="7" fillId="2" borderId="1" xfId="0" applyFont="1" applyFill="1" applyBorder="1" applyAlignment="1">
      <alignment vertical="center"/>
    </xf>
    <xf numFmtId="10" fontId="7" fillId="2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/>
    </xf>
    <xf numFmtId="0" fontId="35" fillId="0" borderId="1" xfId="0" applyFont="1" applyFill="1" applyBorder="1" applyAlignment="1">
      <alignment vertical="center"/>
    </xf>
    <xf numFmtId="10" fontId="6" fillId="2" borderId="1" xfId="0" applyNumberFormat="1" applyFont="1" applyFill="1" applyBorder="1" applyAlignment="1">
      <alignment horizontal="center" vertical="center" wrapText="1"/>
    </xf>
    <xf numFmtId="0" fontId="17" fillId="0" borderId="0" xfId="55" applyFont="1" applyFill="1" applyAlignment="1">
      <alignment horizontal="center" vertical="center"/>
    </xf>
    <xf numFmtId="0" fontId="15" fillId="0" borderId="0" xfId="55" applyFont="1" applyFill="1" applyAlignment="1">
      <alignment horizontal="left" vertical="center"/>
    </xf>
    <xf numFmtId="0" fontId="15" fillId="0" borderId="0" xfId="55" applyFont="1" applyFill="1" applyAlignment="1">
      <alignment vertical="center"/>
    </xf>
    <xf numFmtId="0" fontId="15" fillId="0" borderId="0" xfId="55" applyFont="1" applyFill="1" applyAlignment="1">
      <alignment horizontal="center" vertical="center"/>
    </xf>
    <xf numFmtId="0" fontId="6" fillId="0" borderId="0" xfId="0" applyFont="1" applyFill="1" applyAlignment="1">
      <alignment vertical="center"/>
    </xf>
    <xf numFmtId="0" fontId="15" fillId="0" borderId="0" xfId="54" applyFont="1" applyFill="1" applyAlignment="1">
      <alignment horizontal="right" vertical="center"/>
    </xf>
    <xf numFmtId="0" fontId="15" fillId="0" borderId="3" xfId="49" applyFont="1" applyFill="1" applyBorder="1" applyAlignment="1">
      <alignment horizontal="center" vertical="center"/>
    </xf>
    <xf numFmtId="0" fontId="15" fillId="0" borderId="5" xfId="49" applyFont="1" applyFill="1" applyBorder="1" applyAlignment="1">
      <alignment horizontal="center" vertical="center"/>
    </xf>
    <xf numFmtId="0" fontId="15" fillId="0" borderId="3" xfId="49" applyFont="1" applyFill="1" applyBorder="1" applyAlignment="1">
      <alignment vertical="center"/>
    </xf>
    <xf numFmtId="0" fontId="15" fillId="0" borderId="6" xfId="49" applyFont="1" applyFill="1" applyBorder="1" applyAlignment="1">
      <alignment vertical="center"/>
    </xf>
    <xf numFmtId="0" fontId="15" fillId="0" borderId="7" xfId="49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6" fillId="0" borderId="1" xfId="0" applyFont="1" applyFill="1" applyBorder="1" applyAlignment="1">
      <alignment vertical="center"/>
    </xf>
    <xf numFmtId="0" fontId="15" fillId="0" borderId="1" xfId="49" applyFont="1" applyFill="1" applyBorder="1" applyAlignment="1">
      <alignment vertical="center" wrapText="1"/>
    </xf>
    <xf numFmtId="0" fontId="15" fillId="0" borderId="1" xfId="49" applyFont="1" applyFill="1" applyBorder="1" applyAlignment="1">
      <alignment horizontal="left" vertical="center"/>
    </xf>
    <xf numFmtId="179" fontId="15" fillId="0" borderId="1" xfId="49" applyNumberFormat="1" applyFont="1" applyFill="1" applyBorder="1" applyAlignment="1">
      <alignment horizontal="center" vertical="center"/>
    </xf>
    <xf numFmtId="2" fontId="15" fillId="0" borderId="3" xfId="49" applyNumberFormat="1" applyFont="1" applyFill="1" applyBorder="1" applyAlignment="1">
      <alignment horizontal="center" vertical="center"/>
    </xf>
    <xf numFmtId="2" fontId="15" fillId="0" borderId="7" xfId="49" applyNumberFormat="1" applyFont="1" applyFill="1" applyBorder="1" applyAlignment="1">
      <alignment horizontal="center" vertical="center"/>
    </xf>
    <xf numFmtId="2" fontId="6" fillId="0" borderId="8" xfId="51" applyNumberFormat="1" applyFont="1" applyBorder="1" applyAlignment="1">
      <alignment horizontal="center" vertical="center"/>
    </xf>
    <xf numFmtId="2" fontId="6" fillId="0" borderId="9" xfId="51" applyNumberFormat="1" applyFont="1" applyBorder="1" applyAlignment="1">
      <alignment horizontal="center" vertical="center"/>
    </xf>
    <xf numFmtId="2" fontId="6" fillId="0" borderId="10" xfId="51" applyNumberFormat="1" applyFont="1" applyBorder="1" applyAlignment="1">
      <alignment horizontal="center" vertical="center"/>
    </xf>
    <xf numFmtId="2" fontId="6" fillId="0" borderId="10" xfId="51" applyNumberFormat="1" applyFont="1" applyBorder="1" applyAlignment="1">
      <alignment horizontal="left" vertical="center"/>
    </xf>
    <xf numFmtId="2" fontId="6" fillId="0" borderId="11" xfId="51" applyNumberFormat="1" applyFont="1" applyBorder="1" applyAlignment="1">
      <alignment horizontal="center" vertical="center"/>
    </xf>
    <xf numFmtId="177" fontId="37" fillId="0" borderId="12" xfId="51" applyNumberFormat="1" applyFont="1" applyBorder="1" applyAlignment="1">
      <alignment horizontal="center" vertical="center"/>
    </xf>
    <xf numFmtId="177" fontId="6" fillId="0" borderId="13" xfId="51" applyNumberFormat="1" applyFont="1" applyBorder="1" applyAlignment="1">
      <alignment horizontal="center" vertical="center"/>
    </xf>
    <xf numFmtId="2" fontId="6" fillId="0" borderId="13" xfId="51" applyNumberFormat="1" applyFont="1" applyBorder="1" applyAlignment="1">
      <alignment horizontal="left" vertical="center"/>
    </xf>
    <xf numFmtId="185" fontId="15" fillId="0" borderId="0" xfId="55" applyNumberFormat="1" applyFont="1" applyAlignment="1">
      <alignment vertical="center"/>
    </xf>
    <xf numFmtId="0" fontId="0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6" fillId="6" borderId="0" xfId="59" applyFont="1" applyFill="1">
      <alignment vertical="center"/>
    </xf>
    <xf numFmtId="2" fontId="6" fillId="6" borderId="0" xfId="59" applyNumberFormat="1" applyFont="1" applyFill="1">
      <alignment vertical="center"/>
    </xf>
    <xf numFmtId="0" fontId="0" fillId="0" borderId="0" xfId="0" applyAlignment="1">
      <alignment vertical="center"/>
    </xf>
    <xf numFmtId="2" fontId="38" fillId="6" borderId="0" xfId="59" applyNumberFormat="1" applyFont="1" applyFill="1" applyAlignment="1">
      <alignment horizontal="center" vertical="center"/>
    </xf>
    <xf numFmtId="0" fontId="39" fillId="6" borderId="0" xfId="59" applyFont="1" applyFill="1">
      <alignment vertical="center"/>
    </xf>
    <xf numFmtId="2" fontId="39" fillId="6" borderId="0" xfId="59" applyNumberFormat="1" applyFont="1" applyFill="1">
      <alignment vertical="center"/>
    </xf>
    <xf numFmtId="2" fontId="39" fillId="6" borderId="0" xfId="59" applyNumberFormat="1" applyFont="1" applyFill="1" applyAlignment="1"/>
    <xf numFmtId="0" fontId="39" fillId="6" borderId="0" xfId="59" applyFont="1" applyFill="1" applyAlignment="1" applyProtection="1">
      <alignment horizontal="left"/>
      <protection locked="0"/>
    </xf>
    <xf numFmtId="0" fontId="39" fillId="6" borderId="0" xfId="59" applyFont="1" applyFill="1" applyAlignment="1"/>
    <xf numFmtId="0" fontId="40" fillId="6" borderId="0" xfId="59" applyFont="1" applyFill="1" applyAlignment="1" applyProtection="1">
      <alignment horizontal="left" vertical="center"/>
      <protection locked="0"/>
    </xf>
    <xf numFmtId="0" fontId="40" fillId="6" borderId="0" xfId="59" applyFont="1" applyFill="1" applyAlignment="1">
      <alignment horizontal="left" vertical="center"/>
    </xf>
    <xf numFmtId="0" fontId="4" fillId="6" borderId="1" xfId="59" applyFont="1" applyFill="1" applyBorder="1" applyAlignment="1">
      <alignment horizontal="center" vertical="center" wrapText="1"/>
    </xf>
    <xf numFmtId="0" fontId="4" fillId="6" borderId="1" xfId="59" applyFont="1" applyFill="1" applyBorder="1" applyAlignment="1">
      <alignment horizontal="center" vertical="center"/>
    </xf>
    <xf numFmtId="2" fontId="4" fillId="0" borderId="3" xfId="59" applyNumberFormat="1" applyFont="1" applyBorder="1" applyAlignment="1">
      <alignment horizontal="center" vertical="center" wrapText="1"/>
    </xf>
    <xf numFmtId="2" fontId="4" fillId="0" borderId="7" xfId="59" applyNumberFormat="1" applyFont="1" applyBorder="1" applyAlignment="1">
      <alignment horizontal="center" vertical="center" wrapText="1"/>
    </xf>
    <xf numFmtId="2" fontId="4" fillId="6" borderId="1" xfId="59" applyNumberFormat="1" applyFont="1" applyFill="1" applyBorder="1" applyAlignment="1">
      <alignment horizontal="center" vertical="center"/>
    </xf>
    <xf numFmtId="0" fontId="4" fillId="6" borderId="1" xfId="59" applyFont="1" applyFill="1" applyBorder="1">
      <alignment vertical="center"/>
    </xf>
    <xf numFmtId="2" fontId="4" fillId="6" borderId="1" xfId="59" applyNumberFormat="1" applyFont="1" applyFill="1" applyBorder="1">
      <alignment vertical="center"/>
    </xf>
    <xf numFmtId="2" fontId="4" fillId="6" borderId="1" xfId="59" applyNumberFormat="1" applyFont="1" applyFill="1" applyBorder="1" applyProtection="1">
      <alignment vertical="center"/>
      <protection locked="0"/>
    </xf>
    <xf numFmtId="2" fontId="4" fillId="2" borderId="1" xfId="59" applyNumberFormat="1" applyFont="1" applyFill="1" applyBorder="1" applyAlignment="1">
      <alignment horizontal="right" vertical="center"/>
    </xf>
    <xf numFmtId="2" fontId="4" fillId="6" borderId="1" xfId="59" applyNumberFormat="1" applyFont="1" applyFill="1" applyBorder="1" applyAlignment="1">
      <alignment horizontal="right" vertical="center"/>
    </xf>
    <xf numFmtId="0" fontId="0" fillId="6" borderId="14" xfId="59" applyFont="1" applyFill="1" applyBorder="1" applyAlignment="1">
      <alignment horizontal="left" vertical="center" wrapText="1"/>
    </xf>
    <xf numFmtId="0" fontId="0" fillId="6" borderId="15" xfId="59" applyFont="1" applyFill="1" applyBorder="1" applyAlignment="1">
      <alignment horizontal="left" vertical="center" wrapText="1"/>
    </xf>
    <xf numFmtId="0" fontId="0" fillId="6" borderId="16" xfId="59" applyFont="1" applyFill="1" applyBorder="1" applyAlignment="1">
      <alignment horizontal="left" vertical="center" wrapText="1"/>
    </xf>
    <xf numFmtId="1" fontId="0" fillId="6" borderId="14" xfId="59" applyNumberFormat="1" applyFont="1" applyFill="1" applyBorder="1" applyAlignment="1">
      <alignment horizontal="left" vertical="center" wrapText="1"/>
    </xf>
    <xf numFmtId="1" fontId="0" fillId="6" borderId="15" xfId="59" applyNumberFormat="1" applyFont="1" applyFill="1" applyBorder="1" applyAlignment="1">
      <alignment horizontal="left" vertical="center" wrapText="1"/>
    </xf>
    <xf numFmtId="1" fontId="0" fillId="6" borderId="16" xfId="59" applyNumberFormat="1" applyFont="1" applyFill="1" applyBorder="1" applyAlignment="1">
      <alignment horizontal="left" vertical="center" wrapText="1"/>
    </xf>
    <xf numFmtId="0" fontId="0" fillId="6" borderId="14" xfId="59" applyFont="1" applyFill="1" applyBorder="1" applyAlignment="1">
      <alignment horizontal="left" wrapText="1"/>
    </xf>
    <xf numFmtId="0" fontId="0" fillId="6" borderId="15" xfId="59" applyFont="1" applyFill="1" applyBorder="1" applyAlignment="1">
      <alignment horizontal="left" wrapText="1"/>
    </xf>
    <xf numFmtId="0" fontId="0" fillId="6" borderId="17" xfId="59" applyFont="1" applyFill="1" applyBorder="1" applyAlignment="1">
      <alignment horizontal="left" vertical="center" wrapText="1"/>
    </xf>
    <xf numFmtId="0" fontId="0" fillId="6" borderId="0" xfId="59" applyFont="1" applyFill="1" applyAlignment="1">
      <alignment horizontal="left" vertical="center" wrapText="1"/>
    </xf>
    <xf numFmtId="0" fontId="0" fillId="6" borderId="18" xfId="59" applyFont="1" applyFill="1" applyBorder="1" applyAlignment="1">
      <alignment horizontal="left" vertical="center" wrapText="1"/>
    </xf>
    <xf numFmtId="1" fontId="0" fillId="6" borderId="17" xfId="59" applyNumberFormat="1" applyFont="1" applyFill="1" applyBorder="1" applyAlignment="1">
      <alignment horizontal="left" vertical="center" wrapText="1"/>
    </xf>
    <xf numFmtId="1" fontId="0" fillId="6" borderId="0" xfId="59" applyNumberFormat="1" applyFont="1" applyFill="1" applyAlignment="1">
      <alignment horizontal="left" vertical="center" wrapText="1"/>
    </xf>
    <xf numFmtId="1" fontId="0" fillId="6" borderId="18" xfId="59" applyNumberFormat="1" applyFont="1" applyFill="1" applyBorder="1" applyAlignment="1">
      <alignment horizontal="left" vertical="center" wrapText="1"/>
    </xf>
    <xf numFmtId="0" fontId="0" fillId="6" borderId="17" xfId="59" applyFont="1" applyFill="1" applyBorder="1" applyAlignment="1">
      <alignment horizontal="left" wrapText="1"/>
    </xf>
    <xf numFmtId="0" fontId="0" fillId="6" borderId="0" xfId="59" applyFont="1" applyFill="1" applyAlignment="1">
      <alignment horizontal="left" wrapText="1"/>
    </xf>
    <xf numFmtId="0" fontId="0" fillId="6" borderId="19" xfId="59" applyFont="1" applyFill="1" applyBorder="1" applyAlignment="1">
      <alignment horizontal="left" vertical="center" wrapText="1"/>
    </xf>
    <xf numFmtId="0" fontId="0" fillId="6" borderId="4" xfId="59" applyFont="1" applyFill="1" applyBorder="1" applyAlignment="1">
      <alignment horizontal="left" vertical="center" wrapText="1"/>
    </xf>
    <xf numFmtId="0" fontId="0" fillId="6" borderId="20" xfId="59" applyFont="1" applyFill="1" applyBorder="1" applyAlignment="1">
      <alignment horizontal="left" vertical="center" wrapText="1"/>
    </xf>
    <xf numFmtId="1" fontId="0" fillId="6" borderId="19" xfId="59" applyNumberFormat="1" applyFont="1" applyFill="1" applyBorder="1" applyAlignment="1">
      <alignment horizontal="left" vertical="center" wrapText="1"/>
    </xf>
    <xf numFmtId="1" fontId="0" fillId="6" borderId="4" xfId="59" applyNumberFormat="1" applyFont="1" applyFill="1" applyBorder="1" applyAlignment="1">
      <alignment horizontal="left" vertical="center" wrapText="1"/>
    </xf>
    <xf numFmtId="1" fontId="0" fillId="6" borderId="20" xfId="59" applyNumberFormat="1" applyFont="1" applyFill="1" applyBorder="1" applyAlignment="1">
      <alignment horizontal="left" vertical="center" wrapText="1"/>
    </xf>
    <xf numFmtId="0" fontId="0" fillId="6" borderId="19" xfId="59" applyFont="1" applyFill="1" applyBorder="1" applyAlignment="1">
      <alignment horizontal="left" wrapText="1"/>
    </xf>
    <xf numFmtId="0" fontId="0" fillId="6" borderId="4" xfId="59" applyFont="1" applyFill="1" applyBorder="1" applyAlignment="1">
      <alignment horizontal="left" wrapText="1"/>
    </xf>
    <xf numFmtId="0" fontId="39" fillId="6" borderId="0" xfId="59" applyFont="1" applyFill="1" applyAlignment="1">
      <alignment horizontal="left" vertical="center"/>
    </xf>
    <xf numFmtId="0" fontId="39" fillId="6" borderId="0" xfId="59" applyFont="1" applyFill="1" applyAlignment="1">
      <alignment horizontal="right" vertical="center"/>
    </xf>
    <xf numFmtId="0" fontId="4" fillId="6" borderId="14" xfId="59" applyFont="1" applyFill="1" applyBorder="1" applyAlignment="1">
      <alignment horizontal="center" vertical="center"/>
    </xf>
    <xf numFmtId="0" fontId="4" fillId="6" borderId="16" xfId="59" applyFont="1" applyFill="1" applyBorder="1" applyAlignment="1">
      <alignment horizontal="center" vertical="center"/>
    </xf>
    <xf numFmtId="0" fontId="4" fillId="6" borderId="0" xfId="59" applyFont="1" applyFill="1" applyAlignment="1">
      <alignment horizontal="center" vertical="center"/>
    </xf>
    <xf numFmtId="2" fontId="4" fillId="6" borderId="3" xfId="59" applyNumberFormat="1" applyFont="1" applyFill="1" applyBorder="1" applyAlignment="1">
      <alignment horizontal="center" vertical="center"/>
    </xf>
    <xf numFmtId="0" fontId="4" fillId="6" borderId="1" xfId="59" applyFont="1" applyFill="1" applyBorder="1" applyAlignment="1">
      <alignment horizontal="left"/>
    </xf>
    <xf numFmtId="0" fontId="4" fillId="6" borderId="0" xfId="59" applyFont="1" applyFill="1">
      <alignment vertical="center"/>
    </xf>
    <xf numFmtId="0" fontId="4" fillId="6" borderId="3" xfId="59" applyFont="1" applyFill="1" applyBorder="1" applyAlignment="1">
      <alignment horizontal="left"/>
    </xf>
    <xf numFmtId="2" fontId="4" fillId="6" borderId="6" xfId="59" applyNumberFormat="1" applyFont="1" applyFill="1" applyBorder="1">
      <alignment vertical="center"/>
    </xf>
    <xf numFmtId="0" fontId="4" fillId="6" borderId="1" xfId="59" applyFont="1" applyFill="1" applyBorder="1" applyAlignment="1">
      <alignment horizontal="center"/>
    </xf>
    <xf numFmtId="2" fontId="4" fillId="0" borderId="6" xfId="59" applyNumberFormat="1" applyFont="1" applyFill="1" applyBorder="1">
      <alignment vertical="center"/>
    </xf>
    <xf numFmtId="0" fontId="0" fillId="6" borderId="18" xfId="59" applyFont="1" applyFill="1" applyBorder="1" applyAlignment="1">
      <alignment horizontal="left" wrapText="1"/>
    </xf>
    <xf numFmtId="0" fontId="0" fillId="6" borderId="20" xfId="59" applyFont="1" applyFill="1" applyBorder="1" applyAlignment="1">
      <alignment horizontal="left" wrapText="1"/>
    </xf>
    <xf numFmtId="177" fontId="6" fillId="6" borderId="0" xfId="59" applyNumberFormat="1" applyFont="1" applyFill="1">
      <alignment vertical="center"/>
    </xf>
    <xf numFmtId="0" fontId="39" fillId="0" borderId="0" xfId="0" applyFont="1" applyFill="1" applyAlignment="1">
      <alignment vertical="center"/>
    </xf>
    <xf numFmtId="0" fontId="19" fillId="0" borderId="0" xfId="0" applyFont="1" applyFill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41" fillId="0" borderId="0" xfId="0" applyFont="1" applyFill="1" applyAlignment="1">
      <alignment horizontal="center" vertical="center"/>
    </xf>
    <xf numFmtId="0" fontId="39" fillId="0" borderId="0" xfId="0" applyFont="1" applyFill="1" applyAlignment="1">
      <alignment horizontal="center" vertical="center"/>
    </xf>
    <xf numFmtId="0" fontId="39" fillId="0" borderId="4" xfId="0" applyFont="1" applyFill="1" applyBorder="1" applyAlignment="1">
      <alignment vertical="center"/>
    </xf>
    <xf numFmtId="0" fontId="39" fillId="0" borderId="4" xfId="0" applyFont="1" applyFill="1" applyBorder="1" applyAlignment="1">
      <alignment horizontal="center" vertical="center"/>
    </xf>
    <xf numFmtId="0" fontId="42" fillId="0" borderId="1" xfId="0" applyFont="1" applyFill="1" applyBorder="1" applyAlignment="1">
      <alignment vertical="center" wrapText="1"/>
    </xf>
    <xf numFmtId="179" fontId="42" fillId="0" borderId="1" xfId="0" applyNumberFormat="1" applyFont="1" applyFill="1" applyBorder="1" applyAlignment="1" applyProtection="1">
      <alignment horizontal="center" vertical="center" wrapText="1"/>
      <protection hidden="1"/>
    </xf>
    <xf numFmtId="179" fontId="42" fillId="0" borderId="1" xfId="0" applyNumberFormat="1" applyFont="1" applyFill="1" applyBorder="1" applyAlignment="1" applyProtection="1">
      <alignment horizontal="center" vertical="center"/>
      <protection hidden="1"/>
    </xf>
    <xf numFmtId="0" fontId="42" fillId="0" borderId="1" xfId="0" applyFont="1" applyFill="1" applyBorder="1" applyAlignment="1">
      <alignment horizontal="center" vertical="center" wrapText="1"/>
    </xf>
    <xf numFmtId="0" fontId="39" fillId="0" borderId="1" xfId="0" applyFont="1" applyFill="1" applyBorder="1" applyAlignment="1">
      <alignment horizontal="center" vertical="center"/>
    </xf>
    <xf numFmtId="0" fontId="39" fillId="2" borderId="1" xfId="0" applyFont="1" applyFill="1" applyBorder="1" applyAlignment="1">
      <alignment horizontal="center" vertical="center"/>
    </xf>
    <xf numFmtId="2" fontId="39" fillId="0" borderId="1" xfId="0" applyNumberFormat="1" applyFont="1" applyFill="1" applyBorder="1" applyAlignment="1">
      <alignment horizontal="center" vertical="center"/>
    </xf>
    <xf numFmtId="2" fontId="39" fillId="2" borderId="1" xfId="0" applyNumberFormat="1" applyFont="1" applyFill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0" fillId="0" borderId="2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2" fontId="43" fillId="0" borderId="1" xfId="0" applyNumberFormat="1" applyFont="1" applyFill="1" applyBorder="1" applyAlignment="1">
      <alignment horizontal="center" vertical="center"/>
    </xf>
    <xf numFmtId="0" fontId="39" fillId="0" borderId="4" xfId="54" applyFont="1" applyFill="1" applyBorder="1" applyAlignment="1">
      <alignment horizontal="center" vertical="center"/>
    </xf>
    <xf numFmtId="0" fontId="18" fillId="0" borderId="2" xfId="0" applyFont="1" applyBorder="1" applyAlignment="1">
      <alignment horizontal="left" vertical="center"/>
    </xf>
    <xf numFmtId="0" fontId="18" fillId="0" borderId="1" xfId="0" applyFont="1" applyFill="1" applyBorder="1" applyAlignment="1">
      <alignment horizontal="center" vertical="center"/>
    </xf>
    <xf numFmtId="0" fontId="7" fillId="0" borderId="22" xfId="0" applyFont="1" applyFill="1" applyBorder="1" applyAlignment="1">
      <alignment horizontal="center" vertical="center"/>
    </xf>
    <xf numFmtId="2" fontId="7" fillId="0" borderId="1" xfId="0" applyNumberFormat="1" applyFont="1" applyFill="1" applyBorder="1" applyAlignment="1">
      <alignment horizontal="center" vertical="center"/>
    </xf>
    <xf numFmtId="0" fontId="43" fillId="0" borderId="1" xfId="0" applyFont="1" applyFill="1" applyBorder="1" applyAlignment="1">
      <alignment horizontal="center" vertical="center"/>
    </xf>
    <xf numFmtId="0" fontId="1" fillId="0" borderId="0" xfId="57" applyFont="1" applyFill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10" fontId="4" fillId="0" borderId="0" xfId="0" applyNumberFormat="1" applyFont="1" applyFill="1" applyAlignment="1">
      <alignment vertical="center"/>
    </xf>
    <xf numFmtId="9" fontId="4" fillId="0" borderId="0" xfId="0" applyNumberFormat="1" applyFont="1" applyFill="1" applyAlignment="1">
      <alignment vertical="center"/>
    </xf>
    <xf numFmtId="43" fontId="1" fillId="0" borderId="0" xfId="0" applyNumberFormat="1" applyFont="1" applyFill="1" applyAlignment="1">
      <alignment horizontal="center" vertical="center"/>
    </xf>
    <xf numFmtId="179" fontId="4" fillId="0" borderId="0" xfId="0" applyNumberFormat="1" applyFont="1" applyFill="1" applyAlignment="1">
      <alignment vertical="center"/>
    </xf>
    <xf numFmtId="2" fontId="6" fillId="0" borderId="1" xfId="0" applyNumberFormat="1" applyFont="1" applyFill="1" applyBorder="1" applyAlignment="1">
      <alignment horizontal="center" vertical="center"/>
    </xf>
    <xf numFmtId="0" fontId="44" fillId="0" borderId="0" xfId="56" applyFont="1" applyAlignment="1">
      <alignment horizontal="center" vertical="center"/>
    </xf>
    <xf numFmtId="0" fontId="14" fillId="0" borderId="0" xfId="56" applyFont="1" applyAlignment="1">
      <alignment horizontal="right" vertical="center"/>
    </xf>
    <xf numFmtId="0" fontId="45" fillId="0" borderId="0" xfId="56" applyFont="1" applyAlignment="1">
      <alignment horizontal="center" vertical="center" wrapText="1"/>
    </xf>
    <xf numFmtId="0" fontId="14" fillId="0" borderId="0" xfId="56" applyFont="1">
      <alignment vertical="center"/>
    </xf>
    <xf numFmtId="0" fontId="45" fillId="0" borderId="0" xfId="56" applyFont="1">
      <alignment vertical="center"/>
    </xf>
    <xf numFmtId="0" fontId="14" fillId="0" borderId="0" xfId="56" applyFont="1" applyAlignment="1">
      <alignment horizontal="center" vertical="center" wrapText="1"/>
    </xf>
    <xf numFmtId="186" fontId="45" fillId="0" borderId="0" xfId="56" applyNumberFormat="1" applyFont="1" applyAlignment="1">
      <alignment horizontal="left" vertical="center"/>
    </xf>
    <xf numFmtId="187" fontId="45" fillId="0" borderId="0" xfId="56" applyNumberFormat="1" applyFont="1" applyAlignment="1">
      <alignment horizontal="left" vertical="center"/>
    </xf>
    <xf numFmtId="180" fontId="45" fillId="0" borderId="0" xfId="56" applyNumberFormat="1" applyFont="1" applyAlignment="1">
      <alignment horizontal="left" vertical="center"/>
    </xf>
    <xf numFmtId="0" fontId="15" fillId="0" borderId="1" xfId="49" applyFont="1" applyFill="1" applyBorder="1" applyAlignment="1" quotePrefix="1">
      <alignment horizontal="center" vertical="center"/>
    </xf>
    <xf numFmtId="0" fontId="15" fillId="0" borderId="1" xfId="49" applyFont="1" applyBorder="1" applyAlignment="1" quotePrefix="1">
      <alignment horizontal="center" vertical="center"/>
    </xf>
    <xf numFmtId="0" fontId="15" fillId="2" borderId="1" xfId="62" applyFont="1" applyFill="1" applyBorder="1" applyAlignment="1" quotePrefix="1">
      <alignment horizontal="center" vertical="center"/>
    </xf>
  </cellXfs>
  <cellStyles count="6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Sheet8" xfId="49"/>
    <cellStyle name="常规_Menu02" xfId="50"/>
    <cellStyle name="Normal_表2" xfId="51"/>
    <cellStyle name="0,0_x000d__x000a_NA_x000d__x000a__站点资料" xfId="52"/>
    <cellStyle name="常规_11111111111111" xfId="53"/>
    <cellStyle name="常规_Sheet11" xfId="54"/>
    <cellStyle name="常规_表二（电源）" xfId="55"/>
    <cellStyle name="常规_潮州本地网（七期）接入层正吉等基站光缆接入单项工程" xfId="56"/>
    <cellStyle name="??" xfId="57"/>
    <cellStyle name="0,0_x000d__x000a_NA_x000d__x000a_ 2" xfId="58"/>
    <cellStyle name="Normal_表1" xfId="59"/>
    <cellStyle name="Normal_表3" xfId="60"/>
    <cellStyle name="常规_表五（电源）" xfId="61"/>
    <cellStyle name="常规_表五（无线）" xfId="62"/>
    <cellStyle name="常规_中国移动广东GSM数字移动通信第12期阶段扩容（调整2）" xfId="63"/>
    <cellStyle name="常规 5" xfId="64"/>
    <cellStyle name="常规_AM7预算B42-5编制程序021015" xfId="65"/>
    <cellStyle name="普通_表二 (2)" xfId="66"/>
    <cellStyle name="常规_娄乃合" xfId="67"/>
    <cellStyle name="0,0_x000d__x000a_NA_x000d__x000a_" xfId="68"/>
  </cellStyles>
  <dxfs count="3">
    <dxf>
      <fill>
        <patternFill patternType="solid">
          <bgColor rgb="FFFF9900"/>
        </patternFill>
      </fill>
    </dxf>
    <dxf>
      <fill>
        <patternFill patternType="solid">
          <bgColor indexed="47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5" Type="http://schemas.openxmlformats.org/officeDocument/2006/relationships/image" Target="media/image5.png"/><Relationship Id="rId4" Type="http://schemas.openxmlformats.org/officeDocument/2006/relationships/image" Target="media/image4.png"/><Relationship Id="rId3" Type="http://schemas.openxmlformats.org/officeDocument/2006/relationships/image" Target="media/image3.png"/><Relationship Id="rId2" Type="http://schemas.openxmlformats.org/officeDocument/2006/relationships/image" Target="media/image2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www.wps.cn/officeDocument/2020/cellImage" Target="cellimages.xml"/><Relationship Id="rId18" Type="http://schemas.openxmlformats.org/officeDocument/2006/relationships/sheetMetadata" Target="metadata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openxmlformats.org/officeDocument/2006/relationships/externalLink" Target="externalLinks/externalLink3.xml"/><Relationship Id="rId14" Type="http://schemas.openxmlformats.org/officeDocument/2006/relationships/externalLink" Target="externalLinks/externalLink2.xml"/><Relationship Id="rId13" Type="http://schemas.openxmlformats.org/officeDocument/2006/relationships/externalLink" Target="externalLinks/externalLink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lenovo\LOCALS~1\Temp\360zip$Temp\360$1\11&#26399;&#24037;&#20316;&#37327;\&#35774;&#35745;&#25991;&#20214;&#65288;&#35774;&#35745;&#38498;&#65289;2008.9.12\&#35774;&#35745;&#25991;&#20214;&#65288;&#35774;&#35745;&#38498;&#65289;2008.9.12\11A\&#26080;&#32447;\&#26080;&#32447;&#21333;&#39033;&#19968;\&#39044;&#31639;\&#21333;&#39033;1&#39044;&#31639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3750\xwechat_files\chirs_odz_e030\msg\file\2026-01\&#32467;&#31639;&#20070;&#65306;B25302110AA0014-&#38463;&#23572;&#21019;%20-%20&#20027;&#35774;&#22791;-11.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\&#21150;&#20844;&#23460;\&#27743;&#38376;&#26080;&#32447;&#34425;&#20449;\&#20020;&#26102;\&#36865;&#23457;&#36164;&#26009;\&#27743;&#38376;700MHz&#39057;&#27573;&#20849;&#24314;&#20849;&#20139;&#20116;&#26399;&#24037;&#31243;&#26080;&#32447;&#20027;&#35774;&#22791;&#39033;&#30446;&#36865;&#23457;&#36164;&#26009;&#65288;&#26032;&#34425;&#20449;&#65289;\&#36865;&#23457;&#36164;&#26009;&#30005;&#23376;&#29256;&#65288;&#34425;&#20449;&#65289;\&#32467;&#31639;&#34920;&#27719;&#24635;-&#27743;&#38376;700MHz&#39057;&#27573;&#20849;&#24314;&#20849;&#20139;&#20116;&#26399;&#24037;&#31243;&#26080;&#32447;&#20027;&#35774;&#22791;&#39033;&#30446;--&#34425;&#20449;&#20027;&#35774;&#22791;(0105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SM-01"/>
      <sheetName val="GSM-02"/>
      <sheetName val="GSM-03 (2)"/>
      <sheetName val="GSM-04-03"/>
      <sheetName val="GSM-04-05"/>
      <sheetName val="GSM-0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封面新"/>
      <sheetName val="表1"/>
      <sheetName val="表2"/>
      <sheetName val="表2（安全生产费）"/>
      <sheetName val="表3"/>
      <sheetName val="汇总"/>
      <sheetName val="表3丙（仪表)"/>
      <sheetName val="表4（乙供主材）"/>
      <sheetName val="表4(主设备)"/>
      <sheetName val="表4（甲供）"/>
      <sheetName val="表4（零小工程）"/>
      <sheetName val="表5"/>
      <sheetName val="表6其他费"/>
      <sheetName val="计列施工队伍调遣费站点"/>
    </sheetNames>
    <sheetDataSet>
      <sheetData sheetId="0"/>
      <sheetData sheetId="1"/>
      <sheetData sheetId="2"/>
      <sheetData sheetId="3"/>
      <sheetData sheetId="4"/>
      <sheetData sheetId="5">
        <row r="6">
          <cell r="C6" t="str">
            <v>CBN-江门鹤山市连城C-RAN1（江门鹤山三连工业区二）U-Z5H</v>
          </cell>
        </row>
        <row r="7">
          <cell r="C7" t="str">
            <v>CBN-江门鹤山路管所（江门鹤山裕兴雨具）U-Z5H</v>
          </cell>
        </row>
        <row r="8">
          <cell r="C8" t="str">
            <v>CBN-江门鹤山市鹤城二（江门鹤山创美）U-Z5H</v>
          </cell>
        </row>
        <row r="9">
          <cell r="C9" t="str">
            <v>CBN-江门鹤山福迳（江门鹤山甘牛集团）U-Z5H</v>
          </cell>
        </row>
        <row r="10">
          <cell r="C10" t="str">
            <v>CBN-江门蓬江区滨江新区1二（江门新昌公园）U-Z5H</v>
          </cell>
        </row>
        <row r="11">
          <cell r="C11" t="str">
            <v>CBN-江门鹤山浩龙（江门鹤山鹤城联东（设备替换））U-Z5H</v>
          </cell>
        </row>
        <row r="12">
          <cell r="C12" t="str">
            <v>CBN-江门礼乐新丰（江门江海东海路（设备替换））U-Z5H</v>
          </cell>
        </row>
        <row r="13">
          <cell r="C13" t="str">
            <v>CBN-江门轻轨礼乐站（江门捷宏一品）U-Z5H</v>
          </cell>
        </row>
        <row r="14">
          <cell r="C14" t="str">
            <v>CBN-江门汇聪电子（江门白水带山脚）U-Z5H</v>
          </cell>
        </row>
        <row r="15">
          <cell r="C15" t="str">
            <v>CBN-江门鹤山大朗（江门鹤山址山昆中石北）U-Z5H</v>
          </cell>
        </row>
        <row r="16">
          <cell r="C16" t="str">
            <v>CBN-江门荷塘（江门蓬江技师荷塘校区）U-Z5H</v>
          </cell>
        </row>
        <row r="17">
          <cell r="C17" t="str">
            <v>CBN-江门益晖印刷（江门永达顺（新））U-Z5H</v>
          </cell>
        </row>
        <row r="18">
          <cell r="C18" t="str">
            <v>CBN-江门三堡（江门蓬江元岭村西）U-Z5H</v>
          </cell>
        </row>
        <row r="19">
          <cell r="C19" t="str">
            <v>CBN-江门鹤山大富（江门鹤山大墩村）U-Z5H</v>
          </cell>
        </row>
        <row r="20">
          <cell r="C20" t="str">
            <v>CBN-江门鹤山平岭（江门鹤山共和平岭山顶村）U-Z5H</v>
          </cell>
        </row>
        <row r="21">
          <cell r="C21" t="str">
            <v>CBN-江门柏年（江门江海连海二路）U-Z5H</v>
          </cell>
        </row>
        <row r="22">
          <cell r="C22" t="str">
            <v>CBN-江门鹤山新民（江门鹤山共和新联油漆）U-Z5H</v>
          </cell>
        </row>
        <row r="186">
          <cell r="C186" t="str">
            <v>建设单位签字：</v>
          </cell>
        </row>
        <row r="188">
          <cell r="C188" t="str">
            <v>建设单位盖章：</v>
          </cell>
        </row>
        <row r="190">
          <cell r="C190" t="str">
            <v>日期：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封面"/>
      <sheetName val="工作量总表"/>
      <sheetName val="表1"/>
      <sheetName val="表2"/>
      <sheetName val="表二（安全生产费）"/>
      <sheetName val="表3"/>
      <sheetName val="表3丙"/>
      <sheetName val="表四设备"/>
      <sheetName val="表四乙供主材"/>
      <sheetName val="表5"/>
      <sheetName val="表6其他费"/>
      <sheetName val="计列施工队伍调遣费站点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2">
          <cell r="G2" t="str">
            <v>CBN-江门鹤山市连城C-RAN1（江门鹤山三连工业区二）U-Z5H</v>
          </cell>
          <cell r="H2" t="str">
            <v>CBN-江门鹤山路管所（江门鹤山裕兴雨具）U-Z5H</v>
          </cell>
          <cell r="I2" t="str">
            <v>CBN-江门鹤山市鹤城二（江门鹤山创美）U-Z5H</v>
          </cell>
          <cell r="J2" t="str">
            <v>CBN-江门鹤山福迳（江门鹤山甘牛集团）U-Z5H</v>
          </cell>
          <cell r="K2" t="str">
            <v>CBN-江门蓬江区滨江新区1二（江门新昌公园）U-Z5H</v>
          </cell>
          <cell r="L2" t="str">
            <v>CBN-江门鹤山浩龙（江门鹤山鹤城联东（设备替换））U-Z5H</v>
          </cell>
          <cell r="M2" t="str">
            <v>CBN-江门礼乐新丰（江门江海东海路（设备替换））U-Z5H</v>
          </cell>
          <cell r="N2" t="str">
            <v>CBN-江门轻轨礼乐站（江门捷宏一品）U-Z5H</v>
          </cell>
          <cell r="O2" t="str">
            <v>CBN-江门汇聪电子（江门白水带山脚）U-Z5H</v>
          </cell>
          <cell r="P2" t="str">
            <v>CBN-江门鹤山大朗（江门鹤山址山昆中石北）U-Z5H</v>
          </cell>
          <cell r="Q2" t="str">
            <v>CBN-江门荷塘（江门蓬江技师荷塘校区）U-Z5H</v>
          </cell>
          <cell r="R2" t="str">
            <v>CBN-江门益晖印刷（江门永达顺（新））U-Z5H</v>
          </cell>
          <cell r="S2" t="str">
            <v>CBN-江门三堡（江门蓬江元岭村西）U-Z5H</v>
          </cell>
          <cell r="T2" t="str">
            <v>CBN-江门鹤山大富（江门鹤山大墩村）U-Z5H</v>
          </cell>
          <cell r="U2" t="str">
            <v>CBN-江门鹤山平岭（江门鹤山共和平岭山顶村）U-Z5H</v>
          </cell>
          <cell r="V2" t="str">
            <v>CBN-江门柏年（江门江海连海二路）U-Z5H</v>
          </cell>
          <cell r="W2" t="str">
            <v>CBN-江门鹤山新民（江门鹤山共和新联油漆）U-Z5H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10"/>
  <sheetViews>
    <sheetView view="pageBreakPreview" zoomScale="90" zoomScaleNormal="100" workbookViewId="0">
      <selection activeCell="C8" sqref="C8"/>
    </sheetView>
  </sheetViews>
  <sheetFormatPr defaultColWidth="10" defaultRowHeight="13.85" outlineLevelCol="3"/>
  <cols>
    <col min="1" max="1" width="9.13274336283186" style="290" customWidth="1"/>
    <col min="2" max="2" width="26.2477876106195" style="290" customWidth="1"/>
    <col min="3" max="3" width="51.5044247787611" style="290" customWidth="1"/>
    <col min="4" max="4" width="30" style="290" customWidth="1"/>
    <col min="5" max="256" width="10" style="290"/>
    <col min="257" max="257" width="9.13274336283186" style="290" customWidth="1"/>
    <col min="258" max="258" width="26.2477876106195" style="290" customWidth="1"/>
    <col min="259" max="259" width="51.5044247787611" style="290" customWidth="1"/>
    <col min="260" max="260" width="30" style="290" customWidth="1"/>
    <col min="261" max="512" width="10" style="290"/>
    <col min="513" max="513" width="9.13274336283186" style="290" customWidth="1"/>
    <col min="514" max="514" width="26.2477876106195" style="290" customWidth="1"/>
    <col min="515" max="515" width="51.5044247787611" style="290" customWidth="1"/>
    <col min="516" max="516" width="30" style="290" customWidth="1"/>
    <col min="517" max="768" width="10" style="290"/>
    <col min="769" max="769" width="9.13274336283186" style="290" customWidth="1"/>
    <col min="770" max="770" width="26.2477876106195" style="290" customWidth="1"/>
    <col min="771" max="771" width="51.5044247787611" style="290" customWidth="1"/>
    <col min="772" max="772" width="30" style="290" customWidth="1"/>
    <col min="773" max="1024" width="10" style="290"/>
    <col min="1025" max="1025" width="9.13274336283186" style="290" customWidth="1"/>
    <col min="1026" max="1026" width="26.2477876106195" style="290" customWidth="1"/>
    <col min="1027" max="1027" width="51.5044247787611" style="290" customWidth="1"/>
    <col min="1028" max="1028" width="30" style="290" customWidth="1"/>
    <col min="1029" max="1280" width="10" style="290"/>
    <col min="1281" max="1281" width="9.13274336283186" style="290" customWidth="1"/>
    <col min="1282" max="1282" width="26.2477876106195" style="290" customWidth="1"/>
    <col min="1283" max="1283" width="51.5044247787611" style="290" customWidth="1"/>
    <col min="1284" max="1284" width="30" style="290" customWidth="1"/>
    <col min="1285" max="1536" width="10" style="290"/>
    <col min="1537" max="1537" width="9.13274336283186" style="290" customWidth="1"/>
    <col min="1538" max="1538" width="26.2477876106195" style="290" customWidth="1"/>
    <col min="1539" max="1539" width="51.5044247787611" style="290" customWidth="1"/>
    <col min="1540" max="1540" width="30" style="290" customWidth="1"/>
    <col min="1541" max="1792" width="10" style="290"/>
    <col min="1793" max="1793" width="9.13274336283186" style="290" customWidth="1"/>
    <col min="1794" max="1794" width="26.2477876106195" style="290" customWidth="1"/>
    <col min="1795" max="1795" width="51.5044247787611" style="290" customWidth="1"/>
    <col min="1796" max="1796" width="30" style="290" customWidth="1"/>
    <col min="1797" max="2048" width="10" style="290"/>
    <col min="2049" max="2049" width="9.13274336283186" style="290" customWidth="1"/>
    <col min="2050" max="2050" width="26.2477876106195" style="290" customWidth="1"/>
    <col min="2051" max="2051" width="51.5044247787611" style="290" customWidth="1"/>
    <col min="2052" max="2052" width="30" style="290" customWidth="1"/>
    <col min="2053" max="2304" width="10" style="290"/>
    <col min="2305" max="2305" width="9.13274336283186" style="290" customWidth="1"/>
    <col min="2306" max="2306" width="26.2477876106195" style="290" customWidth="1"/>
    <col min="2307" max="2307" width="51.5044247787611" style="290" customWidth="1"/>
    <col min="2308" max="2308" width="30" style="290" customWidth="1"/>
    <col min="2309" max="2560" width="10" style="290"/>
    <col min="2561" max="2561" width="9.13274336283186" style="290" customWidth="1"/>
    <col min="2562" max="2562" width="26.2477876106195" style="290" customWidth="1"/>
    <col min="2563" max="2563" width="51.5044247787611" style="290" customWidth="1"/>
    <col min="2564" max="2564" width="30" style="290" customWidth="1"/>
    <col min="2565" max="2816" width="10" style="290"/>
    <col min="2817" max="2817" width="9.13274336283186" style="290" customWidth="1"/>
    <col min="2818" max="2818" width="26.2477876106195" style="290" customWidth="1"/>
    <col min="2819" max="2819" width="51.5044247787611" style="290" customWidth="1"/>
    <col min="2820" max="2820" width="30" style="290" customWidth="1"/>
    <col min="2821" max="3072" width="10" style="290"/>
    <col min="3073" max="3073" width="9.13274336283186" style="290" customWidth="1"/>
    <col min="3074" max="3074" width="26.2477876106195" style="290" customWidth="1"/>
    <col min="3075" max="3075" width="51.5044247787611" style="290" customWidth="1"/>
    <col min="3076" max="3076" width="30" style="290" customWidth="1"/>
    <col min="3077" max="3328" width="10" style="290"/>
    <col min="3329" max="3329" width="9.13274336283186" style="290" customWidth="1"/>
    <col min="3330" max="3330" width="26.2477876106195" style="290" customWidth="1"/>
    <col min="3331" max="3331" width="51.5044247787611" style="290" customWidth="1"/>
    <col min="3332" max="3332" width="30" style="290" customWidth="1"/>
    <col min="3333" max="3584" width="10" style="290"/>
    <col min="3585" max="3585" width="9.13274336283186" style="290" customWidth="1"/>
    <col min="3586" max="3586" width="26.2477876106195" style="290" customWidth="1"/>
    <col min="3587" max="3587" width="51.5044247787611" style="290" customWidth="1"/>
    <col min="3588" max="3588" width="30" style="290" customWidth="1"/>
    <col min="3589" max="3840" width="10" style="290"/>
    <col min="3841" max="3841" width="9.13274336283186" style="290" customWidth="1"/>
    <col min="3842" max="3842" width="26.2477876106195" style="290" customWidth="1"/>
    <col min="3843" max="3843" width="51.5044247787611" style="290" customWidth="1"/>
    <col min="3844" max="3844" width="30" style="290" customWidth="1"/>
    <col min="3845" max="4096" width="10" style="290"/>
    <col min="4097" max="4097" width="9.13274336283186" style="290" customWidth="1"/>
    <col min="4098" max="4098" width="26.2477876106195" style="290" customWidth="1"/>
    <col min="4099" max="4099" width="51.5044247787611" style="290" customWidth="1"/>
    <col min="4100" max="4100" width="30" style="290" customWidth="1"/>
    <col min="4101" max="4352" width="10" style="290"/>
    <col min="4353" max="4353" width="9.13274336283186" style="290" customWidth="1"/>
    <col min="4354" max="4354" width="26.2477876106195" style="290" customWidth="1"/>
    <col min="4355" max="4355" width="51.5044247787611" style="290" customWidth="1"/>
    <col min="4356" max="4356" width="30" style="290" customWidth="1"/>
    <col min="4357" max="4608" width="10" style="290"/>
    <col min="4609" max="4609" width="9.13274336283186" style="290" customWidth="1"/>
    <col min="4610" max="4610" width="26.2477876106195" style="290" customWidth="1"/>
    <col min="4611" max="4611" width="51.5044247787611" style="290" customWidth="1"/>
    <col min="4612" max="4612" width="30" style="290" customWidth="1"/>
    <col min="4613" max="4864" width="10" style="290"/>
    <col min="4865" max="4865" width="9.13274336283186" style="290" customWidth="1"/>
    <col min="4866" max="4866" width="26.2477876106195" style="290" customWidth="1"/>
    <col min="4867" max="4867" width="51.5044247787611" style="290" customWidth="1"/>
    <col min="4868" max="4868" width="30" style="290" customWidth="1"/>
    <col min="4869" max="5120" width="10" style="290"/>
    <col min="5121" max="5121" width="9.13274336283186" style="290" customWidth="1"/>
    <col min="5122" max="5122" width="26.2477876106195" style="290" customWidth="1"/>
    <col min="5123" max="5123" width="51.5044247787611" style="290" customWidth="1"/>
    <col min="5124" max="5124" width="30" style="290" customWidth="1"/>
    <col min="5125" max="5376" width="10" style="290"/>
    <col min="5377" max="5377" width="9.13274336283186" style="290" customWidth="1"/>
    <col min="5378" max="5378" width="26.2477876106195" style="290" customWidth="1"/>
    <col min="5379" max="5379" width="51.5044247787611" style="290" customWidth="1"/>
    <col min="5380" max="5380" width="30" style="290" customWidth="1"/>
    <col min="5381" max="5632" width="10" style="290"/>
    <col min="5633" max="5633" width="9.13274336283186" style="290" customWidth="1"/>
    <col min="5634" max="5634" width="26.2477876106195" style="290" customWidth="1"/>
    <col min="5635" max="5635" width="51.5044247787611" style="290" customWidth="1"/>
    <col min="5636" max="5636" width="30" style="290" customWidth="1"/>
    <col min="5637" max="5888" width="10" style="290"/>
    <col min="5889" max="5889" width="9.13274336283186" style="290" customWidth="1"/>
    <col min="5890" max="5890" width="26.2477876106195" style="290" customWidth="1"/>
    <col min="5891" max="5891" width="51.5044247787611" style="290" customWidth="1"/>
    <col min="5892" max="5892" width="30" style="290" customWidth="1"/>
    <col min="5893" max="6144" width="10" style="290"/>
    <col min="6145" max="6145" width="9.13274336283186" style="290" customWidth="1"/>
    <col min="6146" max="6146" width="26.2477876106195" style="290" customWidth="1"/>
    <col min="6147" max="6147" width="51.5044247787611" style="290" customWidth="1"/>
    <col min="6148" max="6148" width="30" style="290" customWidth="1"/>
    <col min="6149" max="6400" width="10" style="290"/>
    <col min="6401" max="6401" width="9.13274336283186" style="290" customWidth="1"/>
    <col min="6402" max="6402" width="26.2477876106195" style="290" customWidth="1"/>
    <col min="6403" max="6403" width="51.5044247787611" style="290" customWidth="1"/>
    <col min="6404" max="6404" width="30" style="290" customWidth="1"/>
    <col min="6405" max="6656" width="10" style="290"/>
    <col min="6657" max="6657" width="9.13274336283186" style="290" customWidth="1"/>
    <col min="6658" max="6658" width="26.2477876106195" style="290" customWidth="1"/>
    <col min="6659" max="6659" width="51.5044247787611" style="290" customWidth="1"/>
    <col min="6660" max="6660" width="30" style="290" customWidth="1"/>
    <col min="6661" max="6912" width="10" style="290"/>
    <col min="6913" max="6913" width="9.13274336283186" style="290" customWidth="1"/>
    <col min="6914" max="6914" width="26.2477876106195" style="290" customWidth="1"/>
    <col min="6915" max="6915" width="51.5044247787611" style="290" customWidth="1"/>
    <col min="6916" max="6916" width="30" style="290" customWidth="1"/>
    <col min="6917" max="7168" width="10" style="290"/>
    <col min="7169" max="7169" width="9.13274336283186" style="290" customWidth="1"/>
    <col min="7170" max="7170" width="26.2477876106195" style="290" customWidth="1"/>
    <col min="7171" max="7171" width="51.5044247787611" style="290" customWidth="1"/>
    <col min="7172" max="7172" width="30" style="290" customWidth="1"/>
    <col min="7173" max="7424" width="10" style="290"/>
    <col min="7425" max="7425" width="9.13274336283186" style="290" customWidth="1"/>
    <col min="7426" max="7426" width="26.2477876106195" style="290" customWidth="1"/>
    <col min="7427" max="7427" width="51.5044247787611" style="290" customWidth="1"/>
    <col min="7428" max="7428" width="30" style="290" customWidth="1"/>
    <col min="7429" max="7680" width="10" style="290"/>
    <col min="7681" max="7681" width="9.13274336283186" style="290" customWidth="1"/>
    <col min="7682" max="7682" width="26.2477876106195" style="290" customWidth="1"/>
    <col min="7683" max="7683" width="51.5044247787611" style="290" customWidth="1"/>
    <col min="7684" max="7684" width="30" style="290" customWidth="1"/>
    <col min="7685" max="7936" width="10" style="290"/>
    <col min="7937" max="7937" width="9.13274336283186" style="290" customWidth="1"/>
    <col min="7938" max="7938" width="26.2477876106195" style="290" customWidth="1"/>
    <col min="7939" max="7939" width="51.5044247787611" style="290" customWidth="1"/>
    <col min="7940" max="7940" width="30" style="290" customWidth="1"/>
    <col min="7941" max="8192" width="10" style="290"/>
    <col min="8193" max="8193" width="9.13274336283186" style="290" customWidth="1"/>
    <col min="8194" max="8194" width="26.2477876106195" style="290" customWidth="1"/>
    <col min="8195" max="8195" width="51.5044247787611" style="290" customWidth="1"/>
    <col min="8196" max="8196" width="30" style="290" customWidth="1"/>
    <col min="8197" max="8448" width="10" style="290"/>
    <col min="8449" max="8449" width="9.13274336283186" style="290" customWidth="1"/>
    <col min="8450" max="8450" width="26.2477876106195" style="290" customWidth="1"/>
    <col min="8451" max="8451" width="51.5044247787611" style="290" customWidth="1"/>
    <col min="8452" max="8452" width="30" style="290" customWidth="1"/>
    <col min="8453" max="8704" width="10" style="290"/>
    <col min="8705" max="8705" width="9.13274336283186" style="290" customWidth="1"/>
    <col min="8706" max="8706" width="26.2477876106195" style="290" customWidth="1"/>
    <col min="8707" max="8707" width="51.5044247787611" style="290" customWidth="1"/>
    <col min="8708" max="8708" width="30" style="290" customWidth="1"/>
    <col min="8709" max="8960" width="10" style="290"/>
    <col min="8961" max="8961" width="9.13274336283186" style="290" customWidth="1"/>
    <col min="8962" max="8962" width="26.2477876106195" style="290" customWidth="1"/>
    <col min="8963" max="8963" width="51.5044247787611" style="290" customWidth="1"/>
    <col min="8964" max="8964" width="30" style="290" customWidth="1"/>
    <col min="8965" max="9216" width="10" style="290"/>
    <col min="9217" max="9217" width="9.13274336283186" style="290" customWidth="1"/>
    <col min="9218" max="9218" width="26.2477876106195" style="290" customWidth="1"/>
    <col min="9219" max="9219" width="51.5044247787611" style="290" customWidth="1"/>
    <col min="9220" max="9220" width="30" style="290" customWidth="1"/>
    <col min="9221" max="9472" width="10" style="290"/>
    <col min="9473" max="9473" width="9.13274336283186" style="290" customWidth="1"/>
    <col min="9474" max="9474" width="26.2477876106195" style="290" customWidth="1"/>
    <col min="9475" max="9475" width="51.5044247787611" style="290" customWidth="1"/>
    <col min="9476" max="9476" width="30" style="290" customWidth="1"/>
    <col min="9477" max="9728" width="10" style="290"/>
    <col min="9729" max="9729" width="9.13274336283186" style="290" customWidth="1"/>
    <col min="9730" max="9730" width="26.2477876106195" style="290" customWidth="1"/>
    <col min="9731" max="9731" width="51.5044247787611" style="290" customWidth="1"/>
    <col min="9732" max="9732" width="30" style="290" customWidth="1"/>
    <col min="9733" max="9984" width="10" style="290"/>
    <col min="9985" max="9985" width="9.13274336283186" style="290" customWidth="1"/>
    <col min="9986" max="9986" width="26.2477876106195" style="290" customWidth="1"/>
    <col min="9987" max="9987" width="51.5044247787611" style="290" customWidth="1"/>
    <col min="9988" max="9988" width="30" style="290" customWidth="1"/>
    <col min="9989" max="10240" width="10" style="290"/>
    <col min="10241" max="10241" width="9.13274336283186" style="290" customWidth="1"/>
    <col min="10242" max="10242" width="26.2477876106195" style="290" customWidth="1"/>
    <col min="10243" max="10243" width="51.5044247787611" style="290" customWidth="1"/>
    <col min="10244" max="10244" width="30" style="290" customWidth="1"/>
    <col min="10245" max="10496" width="10" style="290"/>
    <col min="10497" max="10497" width="9.13274336283186" style="290" customWidth="1"/>
    <col min="10498" max="10498" width="26.2477876106195" style="290" customWidth="1"/>
    <col min="10499" max="10499" width="51.5044247787611" style="290" customWidth="1"/>
    <col min="10500" max="10500" width="30" style="290" customWidth="1"/>
    <col min="10501" max="10752" width="10" style="290"/>
    <col min="10753" max="10753" width="9.13274336283186" style="290" customWidth="1"/>
    <col min="10754" max="10754" width="26.2477876106195" style="290" customWidth="1"/>
    <col min="10755" max="10755" width="51.5044247787611" style="290" customWidth="1"/>
    <col min="10756" max="10756" width="30" style="290" customWidth="1"/>
    <col min="10757" max="11008" width="10" style="290"/>
    <col min="11009" max="11009" width="9.13274336283186" style="290" customWidth="1"/>
    <col min="11010" max="11010" width="26.2477876106195" style="290" customWidth="1"/>
    <col min="11011" max="11011" width="51.5044247787611" style="290" customWidth="1"/>
    <col min="11012" max="11012" width="30" style="290" customWidth="1"/>
    <col min="11013" max="11264" width="10" style="290"/>
    <col min="11265" max="11265" width="9.13274336283186" style="290" customWidth="1"/>
    <col min="11266" max="11266" width="26.2477876106195" style="290" customWidth="1"/>
    <col min="11267" max="11267" width="51.5044247787611" style="290" customWidth="1"/>
    <col min="11268" max="11268" width="30" style="290" customWidth="1"/>
    <col min="11269" max="11520" width="10" style="290"/>
    <col min="11521" max="11521" width="9.13274336283186" style="290" customWidth="1"/>
    <col min="11522" max="11522" width="26.2477876106195" style="290" customWidth="1"/>
    <col min="11523" max="11523" width="51.5044247787611" style="290" customWidth="1"/>
    <col min="11524" max="11524" width="30" style="290" customWidth="1"/>
    <col min="11525" max="11776" width="10" style="290"/>
    <col min="11777" max="11777" width="9.13274336283186" style="290" customWidth="1"/>
    <col min="11778" max="11778" width="26.2477876106195" style="290" customWidth="1"/>
    <col min="11779" max="11779" width="51.5044247787611" style="290" customWidth="1"/>
    <col min="11780" max="11780" width="30" style="290" customWidth="1"/>
    <col min="11781" max="12032" width="10" style="290"/>
    <col min="12033" max="12033" width="9.13274336283186" style="290" customWidth="1"/>
    <col min="12034" max="12034" width="26.2477876106195" style="290" customWidth="1"/>
    <col min="12035" max="12035" width="51.5044247787611" style="290" customWidth="1"/>
    <col min="12036" max="12036" width="30" style="290" customWidth="1"/>
    <col min="12037" max="12288" width="10" style="290"/>
    <col min="12289" max="12289" width="9.13274336283186" style="290" customWidth="1"/>
    <col min="12290" max="12290" width="26.2477876106195" style="290" customWidth="1"/>
    <col min="12291" max="12291" width="51.5044247787611" style="290" customWidth="1"/>
    <col min="12292" max="12292" width="30" style="290" customWidth="1"/>
    <col min="12293" max="12544" width="10" style="290"/>
    <col min="12545" max="12545" width="9.13274336283186" style="290" customWidth="1"/>
    <col min="12546" max="12546" width="26.2477876106195" style="290" customWidth="1"/>
    <col min="12547" max="12547" width="51.5044247787611" style="290" customWidth="1"/>
    <col min="12548" max="12548" width="30" style="290" customWidth="1"/>
    <col min="12549" max="12800" width="10" style="290"/>
    <col min="12801" max="12801" width="9.13274336283186" style="290" customWidth="1"/>
    <col min="12802" max="12802" width="26.2477876106195" style="290" customWidth="1"/>
    <col min="12803" max="12803" width="51.5044247787611" style="290" customWidth="1"/>
    <col min="12804" max="12804" width="30" style="290" customWidth="1"/>
    <col min="12805" max="13056" width="10" style="290"/>
    <col min="13057" max="13057" width="9.13274336283186" style="290" customWidth="1"/>
    <col min="13058" max="13058" width="26.2477876106195" style="290" customWidth="1"/>
    <col min="13059" max="13059" width="51.5044247787611" style="290" customWidth="1"/>
    <col min="13060" max="13060" width="30" style="290" customWidth="1"/>
    <col min="13061" max="13312" width="10" style="290"/>
    <col min="13313" max="13313" width="9.13274336283186" style="290" customWidth="1"/>
    <col min="13314" max="13314" width="26.2477876106195" style="290" customWidth="1"/>
    <col min="13315" max="13315" width="51.5044247787611" style="290" customWidth="1"/>
    <col min="13316" max="13316" width="30" style="290" customWidth="1"/>
    <col min="13317" max="13568" width="10" style="290"/>
    <col min="13569" max="13569" width="9.13274336283186" style="290" customWidth="1"/>
    <col min="13570" max="13570" width="26.2477876106195" style="290" customWidth="1"/>
    <col min="13571" max="13571" width="51.5044247787611" style="290" customWidth="1"/>
    <col min="13572" max="13572" width="30" style="290" customWidth="1"/>
    <col min="13573" max="13824" width="10" style="290"/>
    <col min="13825" max="13825" width="9.13274336283186" style="290" customWidth="1"/>
    <col min="13826" max="13826" width="26.2477876106195" style="290" customWidth="1"/>
    <col min="13827" max="13827" width="51.5044247787611" style="290" customWidth="1"/>
    <col min="13828" max="13828" width="30" style="290" customWidth="1"/>
    <col min="13829" max="14080" width="10" style="290"/>
    <col min="14081" max="14081" width="9.13274336283186" style="290" customWidth="1"/>
    <col min="14082" max="14082" width="26.2477876106195" style="290" customWidth="1"/>
    <col min="14083" max="14083" width="51.5044247787611" style="290" customWidth="1"/>
    <col min="14084" max="14084" width="30" style="290" customWidth="1"/>
    <col min="14085" max="14336" width="10" style="290"/>
    <col min="14337" max="14337" width="9.13274336283186" style="290" customWidth="1"/>
    <col min="14338" max="14338" width="26.2477876106195" style="290" customWidth="1"/>
    <col min="14339" max="14339" width="51.5044247787611" style="290" customWidth="1"/>
    <col min="14340" max="14340" width="30" style="290" customWidth="1"/>
    <col min="14341" max="14592" width="10" style="290"/>
    <col min="14593" max="14593" width="9.13274336283186" style="290" customWidth="1"/>
    <col min="14594" max="14594" width="26.2477876106195" style="290" customWidth="1"/>
    <col min="14595" max="14595" width="51.5044247787611" style="290" customWidth="1"/>
    <col min="14596" max="14596" width="30" style="290" customWidth="1"/>
    <col min="14597" max="14848" width="10" style="290"/>
    <col min="14849" max="14849" width="9.13274336283186" style="290" customWidth="1"/>
    <col min="14850" max="14850" width="26.2477876106195" style="290" customWidth="1"/>
    <col min="14851" max="14851" width="51.5044247787611" style="290" customWidth="1"/>
    <col min="14852" max="14852" width="30" style="290" customWidth="1"/>
    <col min="14853" max="15104" width="10" style="290"/>
    <col min="15105" max="15105" width="9.13274336283186" style="290" customWidth="1"/>
    <col min="15106" max="15106" width="26.2477876106195" style="290" customWidth="1"/>
    <col min="15107" max="15107" width="51.5044247787611" style="290" customWidth="1"/>
    <col min="15108" max="15108" width="30" style="290" customWidth="1"/>
    <col min="15109" max="15360" width="10" style="290"/>
    <col min="15361" max="15361" width="9.13274336283186" style="290" customWidth="1"/>
    <col min="15362" max="15362" width="26.2477876106195" style="290" customWidth="1"/>
    <col min="15363" max="15363" width="51.5044247787611" style="290" customWidth="1"/>
    <col min="15364" max="15364" width="30" style="290" customWidth="1"/>
    <col min="15365" max="15616" width="10" style="290"/>
    <col min="15617" max="15617" width="9.13274336283186" style="290" customWidth="1"/>
    <col min="15618" max="15618" width="26.2477876106195" style="290" customWidth="1"/>
    <col min="15619" max="15619" width="51.5044247787611" style="290" customWidth="1"/>
    <col min="15620" max="15620" width="30" style="290" customWidth="1"/>
    <col min="15621" max="15872" width="10" style="290"/>
    <col min="15873" max="15873" width="9.13274336283186" style="290" customWidth="1"/>
    <col min="15874" max="15874" width="26.2477876106195" style="290" customWidth="1"/>
    <col min="15875" max="15875" width="51.5044247787611" style="290" customWidth="1"/>
    <col min="15876" max="15876" width="30" style="290" customWidth="1"/>
    <col min="15877" max="16128" width="10" style="290"/>
    <col min="16129" max="16129" width="9.13274336283186" style="290" customWidth="1"/>
    <col min="16130" max="16130" width="26.2477876106195" style="290" customWidth="1"/>
    <col min="16131" max="16131" width="51.5044247787611" style="290" customWidth="1"/>
    <col min="16132" max="16132" width="30" style="290" customWidth="1"/>
    <col min="16133" max="16384" width="10" style="290"/>
  </cols>
  <sheetData>
    <row r="1" ht="51.35" spans="1:4">
      <c r="A1" s="382" t="s">
        <v>0</v>
      </c>
      <c r="B1" s="382"/>
      <c r="C1" s="382"/>
      <c r="D1" s="382"/>
    </row>
    <row r="2" ht="49.9" customHeight="1" spans="1:4">
      <c r="A2" s="383"/>
      <c r="B2" s="383" t="s">
        <v>1</v>
      </c>
      <c r="C2" s="384" t="s">
        <v>2</v>
      </c>
      <c r="D2" s="384"/>
    </row>
    <row r="3" ht="49.9" customHeight="1" spans="1:4">
      <c r="A3" s="383"/>
      <c r="B3" s="383" t="s">
        <v>3</v>
      </c>
      <c r="C3" s="385" t="s">
        <v>4</v>
      </c>
      <c r="D3" s="385"/>
    </row>
    <row r="4" ht="49.9" customHeight="1" spans="1:4">
      <c r="A4" s="383"/>
      <c r="B4" s="383" t="s">
        <v>5</v>
      </c>
      <c r="C4" s="386" t="s">
        <v>6</v>
      </c>
      <c r="D4" s="385"/>
    </row>
    <row r="5" ht="49.9" customHeight="1" spans="1:4">
      <c r="A5" s="383"/>
      <c r="B5" s="383" t="s">
        <v>7</v>
      </c>
      <c r="C5" s="385" t="s">
        <v>8</v>
      </c>
      <c r="D5" s="385"/>
    </row>
    <row r="6" ht="49.9" customHeight="1" spans="1:4">
      <c r="A6" s="383"/>
      <c r="B6" s="383" t="s">
        <v>9</v>
      </c>
      <c r="C6" s="385" t="s">
        <v>8</v>
      </c>
      <c r="D6" s="385"/>
    </row>
    <row r="7" ht="49.9" customHeight="1" spans="1:4">
      <c r="A7" s="383"/>
      <c r="B7" s="383" t="s">
        <v>10</v>
      </c>
      <c r="C7" s="385" t="s">
        <v>11</v>
      </c>
      <c r="D7" s="385"/>
    </row>
    <row r="8" ht="49.9" customHeight="1" spans="1:4">
      <c r="A8" s="383"/>
      <c r="B8" s="387" t="s">
        <v>12</v>
      </c>
      <c r="C8" s="388">
        <f>表1!I13</f>
        <v>99351.902737656</v>
      </c>
      <c r="D8" s="385"/>
    </row>
    <row r="9" ht="49.9" customHeight="1" spans="1:4">
      <c r="A9" s="383"/>
      <c r="B9" s="383"/>
      <c r="C9" s="389"/>
      <c r="D9" s="385"/>
    </row>
    <row r="10" ht="49.9" customHeight="1" spans="1:4">
      <c r="A10" s="383"/>
      <c r="B10" s="383" t="s">
        <v>13</v>
      </c>
      <c r="C10" s="390">
        <v>45818</v>
      </c>
      <c r="D10" s="385"/>
    </row>
  </sheetData>
  <mergeCells count="2">
    <mergeCell ref="A1:D1"/>
    <mergeCell ref="C2:D2"/>
  </mergeCells>
  <pageMargins left="0.7" right="0.7" top="0.75" bottom="0.75" header="0.3" footer="0.3"/>
  <pageSetup paperSize="9" scale="73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pageSetUpPr fitToPage="1"/>
  </sheetPr>
  <dimension ref="A1:AC115"/>
  <sheetViews>
    <sheetView view="pageBreakPreview" zoomScale="90" zoomScaleNormal="100" workbookViewId="0">
      <pane xSplit="4" ySplit="5" topLeftCell="O6" activePane="bottomRight" state="frozen"/>
      <selection/>
      <selection pane="topRight"/>
      <selection pane="bottomLeft"/>
      <selection pane="bottomRight" activeCell="X94" sqref="V94 X94"/>
    </sheetView>
  </sheetViews>
  <sheetFormatPr defaultColWidth="9.63716814159292" defaultRowHeight="15.75"/>
  <cols>
    <col min="1" max="1" width="3.88495575221239" style="22" customWidth="1"/>
    <col min="2" max="2" width="6.13274336283186" style="22" customWidth="1"/>
    <col min="3" max="3" width="51" style="350" customWidth="1"/>
    <col min="4" max="4" width="8.50442477876106" style="22" customWidth="1"/>
    <col min="5" max="5" width="9.63716814159292" style="22" hidden="1" customWidth="1"/>
    <col min="6" max="6" width="8.75221238938053" style="22" customWidth="1"/>
    <col min="7" max="7" width="11.3893805309735" style="22" customWidth="1"/>
    <col min="8" max="8" width="9.63716814159292" style="22" customWidth="1"/>
    <col min="9" max="9" width="10.4159292035398" style="22" customWidth="1"/>
    <col min="10" max="10" width="8.50442477876106" style="22" customWidth="1"/>
    <col min="11" max="11" width="9.38053097345133" style="22" customWidth="1"/>
    <col min="12" max="12" width="11.3805309734513" style="22" customWidth="1"/>
    <col min="13" max="14" width="9.50442477876106" style="22" customWidth="1"/>
    <col min="15" max="15" width="8.88495575221239" style="22" customWidth="1"/>
    <col min="16" max="16" width="10.6902654867257" style="22" customWidth="1"/>
    <col min="17" max="17" width="7.63716814159292" style="22" customWidth="1"/>
    <col min="18" max="18" width="8.88495575221239" style="22" customWidth="1"/>
    <col min="19" max="20" width="13.5044247787611" style="22" customWidth="1"/>
    <col min="21" max="21" width="10.6814159292035" style="22" customWidth="1"/>
    <col min="22" max="22" width="10.6902654867257" style="22" customWidth="1"/>
    <col min="23" max="23" width="9.50442477876106" style="22" customWidth="1"/>
    <col min="24" max="24" width="13.0619469026549" style="22" customWidth="1"/>
    <col min="25" max="25" width="8.50442477876106" style="22" hidden="1" customWidth="1"/>
    <col min="26" max="26" width="10.6371681415929" style="22" hidden="1" customWidth="1"/>
    <col min="27" max="27" width="24.5840707964602" style="22" customWidth="1"/>
    <col min="28" max="16384" width="9.63716814159292" style="22"/>
  </cols>
  <sheetData>
    <row r="1" ht="30.75" spans="1:26">
      <c r="A1" s="351" t="s">
        <v>14</v>
      </c>
      <c r="B1" s="351"/>
      <c r="C1" s="351"/>
      <c r="D1" s="351"/>
      <c r="E1" s="351"/>
      <c r="F1" s="351"/>
      <c r="G1" s="351"/>
      <c r="H1" s="351"/>
      <c r="I1" s="351"/>
      <c r="J1" s="351"/>
      <c r="K1" s="351"/>
      <c r="L1" s="351"/>
      <c r="M1" s="351"/>
      <c r="N1" s="351"/>
      <c r="O1" s="351"/>
      <c r="P1" s="351"/>
      <c r="Q1" s="351"/>
      <c r="R1" s="351"/>
      <c r="S1" s="351"/>
      <c r="T1" s="351"/>
      <c r="U1" s="351"/>
      <c r="V1" s="351"/>
      <c r="W1" s="351"/>
      <c r="X1" s="351"/>
      <c r="Y1" s="351"/>
      <c r="Z1" s="351"/>
    </row>
    <row r="2" s="348" customFormat="1" ht="15" customHeight="1" spans="1:26">
      <c r="A2" s="348" t="str">
        <f>表1!A3</f>
        <v>项目名称：江门700MHz频段共建共享五期工程无线主设备项目——子项4：常规项目</v>
      </c>
      <c r="C2" s="352"/>
      <c r="H2" s="352"/>
      <c r="I2" s="352"/>
      <c r="J2" s="352"/>
      <c r="K2" s="352"/>
      <c r="L2" s="352"/>
      <c r="M2" s="352"/>
      <c r="N2" s="352"/>
      <c r="O2" s="352"/>
      <c r="P2" s="352"/>
      <c r="Q2" s="352"/>
      <c r="R2" s="352"/>
      <c r="S2" s="352"/>
      <c r="T2" s="352"/>
      <c r="U2" s="352"/>
      <c r="V2" s="352"/>
      <c r="W2" s="352"/>
      <c r="X2" s="352"/>
      <c r="Y2" s="352"/>
      <c r="Z2" s="352"/>
    </row>
    <row r="3" s="348" customFormat="1" ht="15" customHeight="1" spans="1:26">
      <c r="A3" s="348" t="str">
        <f>表1!F4</f>
        <v>建设单位：中国移动通信集团广东有限公司江门分公司</v>
      </c>
      <c r="C3" s="352"/>
      <c r="H3" s="352"/>
      <c r="I3" s="352"/>
      <c r="J3" s="352"/>
      <c r="K3" s="352"/>
      <c r="L3" s="352"/>
      <c r="M3" s="352"/>
      <c r="N3" s="352"/>
      <c r="O3" s="352"/>
      <c r="P3" s="352"/>
      <c r="Q3" s="352"/>
      <c r="R3" s="352"/>
      <c r="S3" s="352"/>
      <c r="T3" s="352"/>
      <c r="U3" s="352"/>
      <c r="V3" s="352"/>
      <c r="W3" s="352"/>
      <c r="X3" s="352"/>
      <c r="Y3" s="352"/>
      <c r="Z3" s="352"/>
    </row>
    <row r="4" s="348" customFormat="1" ht="15" customHeight="1" spans="1:26">
      <c r="A4" s="353">
        <f>表1!A4</f>
        <v>0</v>
      </c>
      <c r="B4" s="353"/>
      <c r="C4" s="354"/>
      <c r="D4" s="353"/>
      <c r="E4" s="353"/>
      <c r="F4" s="353"/>
      <c r="G4" s="353"/>
      <c r="H4" s="352"/>
      <c r="I4" s="352"/>
      <c r="J4" s="352"/>
      <c r="K4" s="352"/>
      <c r="L4" s="352"/>
      <c r="M4" s="352"/>
      <c r="N4" s="352"/>
      <c r="O4" s="352"/>
      <c r="P4" s="352"/>
      <c r="Q4" s="352"/>
      <c r="R4" s="352"/>
      <c r="S4" s="352"/>
      <c r="T4" s="352"/>
      <c r="U4" s="352"/>
      <c r="V4" s="352"/>
      <c r="W4" s="352"/>
      <c r="X4" s="352"/>
      <c r="Y4" s="367" t="s">
        <v>15</v>
      </c>
      <c r="Z4" s="367"/>
    </row>
    <row r="5" s="349" customFormat="1" ht="51.75" customHeight="1" spans="1:26">
      <c r="A5" s="355" t="s">
        <v>16</v>
      </c>
      <c r="B5" s="356" t="s">
        <v>17</v>
      </c>
      <c r="C5" s="357" t="s">
        <v>18</v>
      </c>
      <c r="D5" s="356" t="s">
        <v>19</v>
      </c>
      <c r="E5" s="356" t="s">
        <v>20</v>
      </c>
      <c r="F5" s="358" t="s">
        <v>21</v>
      </c>
      <c r="G5" s="358" t="s">
        <v>22</v>
      </c>
      <c r="H5" s="358" t="s">
        <v>23</v>
      </c>
      <c r="I5" s="358" t="s">
        <v>24</v>
      </c>
      <c r="J5" s="358" t="s">
        <v>25</v>
      </c>
      <c r="K5" s="358" t="s">
        <v>26</v>
      </c>
      <c r="L5" s="358" t="s">
        <v>27</v>
      </c>
      <c r="M5" s="358" t="s">
        <v>28</v>
      </c>
      <c r="N5" s="358" t="s">
        <v>29</v>
      </c>
      <c r="O5" s="358" t="s">
        <v>30</v>
      </c>
      <c r="P5" s="358" t="s">
        <v>31</v>
      </c>
      <c r="Q5" s="358" t="s">
        <v>32</v>
      </c>
      <c r="R5" s="358" t="s">
        <v>33</v>
      </c>
      <c r="S5" s="358" t="s">
        <v>34</v>
      </c>
      <c r="T5" s="358" t="s">
        <v>35</v>
      </c>
      <c r="U5" s="358" t="s">
        <v>36</v>
      </c>
      <c r="V5" s="358" t="s">
        <v>37</v>
      </c>
      <c r="W5" s="358" t="s">
        <v>38</v>
      </c>
      <c r="X5" s="358" t="s">
        <v>39</v>
      </c>
      <c r="Y5" s="358" t="s">
        <v>40</v>
      </c>
      <c r="Z5" s="358" t="s">
        <v>41</v>
      </c>
    </row>
    <row r="6" s="348" customFormat="1" ht="19.9" customHeight="1" spans="1:27">
      <c r="A6" s="359">
        <v>1</v>
      </c>
      <c r="B6" s="360" t="s">
        <v>42</v>
      </c>
      <c r="C6" s="14" t="s">
        <v>43</v>
      </c>
      <c r="D6" s="361">
        <f>SUMIFS(表3!$65:$65,表3!$2:$2,工作量总表!C6)</f>
        <v>49.403</v>
      </c>
      <c r="E6" s="359"/>
      <c r="F6" s="361">
        <f>SUMIFS(表四乙供主材!$11:$11,表四乙供主材!$2:$2,C:C)</f>
        <v>200</v>
      </c>
      <c r="G6" s="361">
        <f>D6*114</f>
        <v>5631.942</v>
      </c>
      <c r="H6" s="361">
        <f>SUMIFS(表3丙!$7:$7,表3丙!$2:$2,工作量总表!C6)</f>
        <v>536.4</v>
      </c>
      <c r="I6" s="361">
        <f t="shared" ref="I6:I22" si="0">F6+G6+H6</f>
        <v>6368.342</v>
      </c>
      <c r="J6" s="361">
        <f t="shared" ref="J6:J24" si="1">G6*$D$115+R6</f>
        <v>2739.138312</v>
      </c>
      <c r="K6" s="361">
        <f>I6+J6</f>
        <v>9107.480312</v>
      </c>
      <c r="L6" s="361">
        <f t="shared" ref="L6:L24" si="2">N6+O6</f>
        <v>3440.5533678</v>
      </c>
      <c r="M6" s="361">
        <f>G6*20%</f>
        <v>1126.3884</v>
      </c>
      <c r="N6" s="361">
        <f t="shared" ref="N6:N24" si="3">G6*$H$105</f>
        <v>1543.152108</v>
      </c>
      <c r="O6" s="361">
        <f>G6*33.69%</f>
        <v>1897.4012598</v>
      </c>
      <c r="P6" s="361">
        <f>INDEX(表6其他费!$G$11:$GK$11,ROW()-5)</f>
        <v>300</v>
      </c>
      <c r="Q6" s="361">
        <f t="shared" ref="Q6:Q22" si="4">T6*2%</f>
        <v>262.869552316</v>
      </c>
      <c r="R6" s="361">
        <f>SUMIFS(计列施工队伍调遣费站点!H:H,计列施工队伍调遣费站点!C:C,工作量总表!C6)</f>
        <v>1410</v>
      </c>
      <c r="S6" s="361">
        <f>K6+L6+M6</f>
        <v>13674.4220798</v>
      </c>
      <c r="T6" s="361">
        <f>I6+G6*$F$115+'表二（安全生产费）'!$I$14/17+M6+L6</f>
        <v>13143.4776158</v>
      </c>
      <c r="U6" s="361">
        <f t="shared" ref="U6:U69" si="5">(S6-O6-F6)*0.17</f>
        <v>1968.0935394</v>
      </c>
      <c r="V6" s="361">
        <f t="shared" ref="V6:V69" si="6">U6/0.17+F6+O6+Q6+P6</f>
        <v>14237.291632116</v>
      </c>
      <c r="W6" s="361">
        <f>V6*1.09</f>
        <v>15518.6478790064</v>
      </c>
      <c r="X6" s="366">
        <f>ROUND(U6+F6+O6+Q6+P6,2)</f>
        <v>4628.36</v>
      </c>
      <c r="Y6" s="361">
        <f>X6*9%</f>
        <v>416.5524</v>
      </c>
      <c r="Z6" s="366">
        <f>X6+Y6</f>
        <v>5044.9124</v>
      </c>
      <c r="AA6" s="368" t="s">
        <v>44</v>
      </c>
    </row>
    <row r="7" s="348" customFormat="1" ht="19.9" customHeight="1" spans="1:27">
      <c r="A7" s="359">
        <v>2</v>
      </c>
      <c r="B7" s="360" t="s">
        <v>42</v>
      </c>
      <c r="C7" s="14" t="s">
        <v>45</v>
      </c>
      <c r="D7" s="361">
        <f>SUMIFS(表3!$65:$65,表3!$2:$2,工作量总表!C7)</f>
        <v>48.906</v>
      </c>
      <c r="E7" s="359"/>
      <c r="F7" s="361">
        <f>SUMIFS(表四乙供主材!$11:$11,表四乙供主材!$2:$2,C:C)</f>
        <v>200</v>
      </c>
      <c r="G7" s="361">
        <f t="shared" ref="G7:G39" si="7">D7*114</f>
        <v>5575.284</v>
      </c>
      <c r="H7" s="361">
        <f>SUMIFS(表3丙!$7:$7,表3丙!$2:$2,工作量总表!C7)</f>
        <v>536.4</v>
      </c>
      <c r="I7" s="361">
        <f t="shared" si="0"/>
        <v>6311.684</v>
      </c>
      <c r="J7" s="361">
        <f t="shared" si="1"/>
        <v>1315.767024</v>
      </c>
      <c r="K7" s="361">
        <f t="shared" ref="K7:K39" si="8">I7+J7</f>
        <v>7627.451024</v>
      </c>
      <c r="L7" s="361">
        <f t="shared" si="2"/>
        <v>3405.9409956</v>
      </c>
      <c r="M7" s="361">
        <f t="shared" ref="M7:M39" si="9">G7*20%</f>
        <v>1115.0568</v>
      </c>
      <c r="N7" s="361">
        <f t="shared" si="3"/>
        <v>1527.627816</v>
      </c>
      <c r="O7" s="361">
        <f t="shared" ref="O7:O39" si="10">G7*33.69%</f>
        <v>1878.3131796</v>
      </c>
      <c r="P7" s="361">
        <f>INDEX(表6其他费!$G$11:$GK$11,ROW()-5)</f>
        <v>300</v>
      </c>
      <c r="Q7" s="361">
        <f t="shared" si="4"/>
        <v>260.541021832</v>
      </c>
      <c r="R7" s="361">
        <f>SUMIFS(计列施工队伍调遣费站点!H:H,计列施工队伍调遣费站点!C:C,工作量总表!C7)</f>
        <v>0</v>
      </c>
      <c r="S7" s="361">
        <f t="shared" ref="S7:S39" si="11">K7+L7+M7</f>
        <v>12148.4488196</v>
      </c>
      <c r="T7" s="361">
        <f>I7+G7*$F$115+'表二（安全生产费）'!$I$14/17+M7+L7</f>
        <v>13027.0510916</v>
      </c>
      <c r="U7" s="361">
        <f t="shared" si="5"/>
        <v>1711.9230588</v>
      </c>
      <c r="V7" s="361">
        <f t="shared" si="6"/>
        <v>12708.989841432</v>
      </c>
      <c r="W7" s="361">
        <f t="shared" ref="W7:W39" si="12">V7*1.09</f>
        <v>13852.7989271609</v>
      </c>
      <c r="X7" s="366">
        <f t="shared" ref="X7:X38" si="13">ROUND(U7+F7+O7+Q7+P7,2)</f>
        <v>4350.78</v>
      </c>
      <c r="Y7" s="361">
        <f t="shared" ref="Y7:Y39" si="14">X7*9%</f>
        <v>391.5702</v>
      </c>
      <c r="Z7" s="366">
        <f t="shared" ref="Z7:Z39" si="15">X7+Y7</f>
        <v>4742.3502</v>
      </c>
      <c r="AA7" s="368" t="s">
        <v>46</v>
      </c>
    </row>
    <row r="8" s="348" customFormat="1" ht="19.9" customHeight="1" spans="1:27">
      <c r="A8" s="359">
        <v>3</v>
      </c>
      <c r="B8" s="360" t="s">
        <v>42</v>
      </c>
      <c r="C8" s="14" t="s">
        <v>47</v>
      </c>
      <c r="D8" s="361">
        <f>SUMIFS(表3!$65:$65,表3!$2:$2,工作量总表!C8)</f>
        <v>47.517</v>
      </c>
      <c r="E8" s="359"/>
      <c r="F8" s="361">
        <f>SUMIFS(表四乙供主材!$11:$11,表四乙供主材!$2:$2,C:C)</f>
        <v>200</v>
      </c>
      <c r="G8" s="361">
        <f t="shared" si="7"/>
        <v>5416.938</v>
      </c>
      <c r="H8" s="361">
        <f>SUMIFS(表3丙!$7:$7,表3丙!$2:$2,工作量总表!C8)</f>
        <v>536.4</v>
      </c>
      <c r="I8" s="361">
        <f t="shared" si="0"/>
        <v>6153.338</v>
      </c>
      <c r="J8" s="361">
        <f t="shared" si="1"/>
        <v>1278.397368</v>
      </c>
      <c r="K8" s="361">
        <f t="shared" si="8"/>
        <v>7431.735368</v>
      </c>
      <c r="L8" s="361">
        <f t="shared" si="2"/>
        <v>3309.2074242</v>
      </c>
      <c r="M8" s="361">
        <f t="shared" si="9"/>
        <v>1083.3876</v>
      </c>
      <c r="N8" s="361">
        <f t="shared" si="3"/>
        <v>1484.241012</v>
      </c>
      <c r="O8" s="361">
        <f t="shared" si="10"/>
        <v>1824.9664122</v>
      </c>
      <c r="P8" s="361">
        <f>INDEX(表6其他费!$G$11:$GK$11,ROW()-5)</f>
        <v>300</v>
      </c>
      <c r="Q8" s="361">
        <f t="shared" si="4"/>
        <v>254.033317924</v>
      </c>
      <c r="R8" s="361">
        <f>SUMIFS(计列施工队伍调遣费站点!H:H,计列施工队伍调遣费站点!C:C,工作量总表!C8)</f>
        <v>0</v>
      </c>
      <c r="S8" s="361">
        <f t="shared" si="11"/>
        <v>11824.3303922</v>
      </c>
      <c r="T8" s="361">
        <f>I8+G8*$F$115+'表二（安全生产费）'!$I$14/17+M8+L8</f>
        <v>12701.6658962</v>
      </c>
      <c r="U8" s="361">
        <f t="shared" si="5"/>
        <v>1665.8918766</v>
      </c>
      <c r="V8" s="361">
        <f t="shared" si="6"/>
        <v>12378.363710124</v>
      </c>
      <c r="W8" s="361">
        <f t="shared" si="12"/>
        <v>13492.4164440352</v>
      </c>
      <c r="X8" s="366">
        <f t="shared" si="13"/>
        <v>4244.89</v>
      </c>
      <c r="Y8" s="361">
        <f t="shared" si="14"/>
        <v>382.0401</v>
      </c>
      <c r="Z8" s="366">
        <f t="shared" si="15"/>
        <v>4626.9301</v>
      </c>
      <c r="AA8" s="368" t="s">
        <v>48</v>
      </c>
    </row>
    <row r="9" s="348" customFormat="1" ht="19.9" customHeight="1" spans="1:27">
      <c r="A9" s="359">
        <v>4</v>
      </c>
      <c r="B9" s="360" t="s">
        <v>42</v>
      </c>
      <c r="C9" s="14" t="s">
        <v>49</v>
      </c>
      <c r="D9" s="361">
        <f>SUMIFS(表3!$65:$65,表3!$2:$2,工作量总表!C9)</f>
        <v>47.361</v>
      </c>
      <c r="E9" s="359"/>
      <c r="F9" s="361">
        <f>SUMIFS(表四乙供主材!$11:$11,表四乙供主材!$2:$2,C:C)</f>
        <v>200</v>
      </c>
      <c r="G9" s="361">
        <f t="shared" si="7"/>
        <v>5399.154</v>
      </c>
      <c r="H9" s="361">
        <f>SUMIFS(表3丙!$7:$7,表3丙!$2:$2,工作量总表!C9)</f>
        <v>536.4</v>
      </c>
      <c r="I9" s="361">
        <f t="shared" si="0"/>
        <v>6135.554</v>
      </c>
      <c r="J9" s="361">
        <f t="shared" si="1"/>
        <v>1274.200344</v>
      </c>
      <c r="K9" s="361">
        <f t="shared" si="8"/>
        <v>7409.754344</v>
      </c>
      <c r="L9" s="361">
        <f t="shared" si="2"/>
        <v>3298.3431786</v>
      </c>
      <c r="M9" s="361">
        <f t="shared" si="9"/>
        <v>1079.8308</v>
      </c>
      <c r="N9" s="361">
        <f t="shared" si="3"/>
        <v>1479.368196</v>
      </c>
      <c r="O9" s="361">
        <f t="shared" si="10"/>
        <v>1818.9749826</v>
      </c>
      <c r="P9" s="361">
        <f>INDEX(表6其他费!$G$11:$GK$11,ROW()-5)</f>
        <v>300</v>
      </c>
      <c r="Q9" s="361">
        <f t="shared" si="4"/>
        <v>253.302431092</v>
      </c>
      <c r="R9" s="361">
        <f>SUMIFS(计列施工队伍调遣费站点!H:H,计列施工队伍调遣费站点!C:C,工作量总表!C9)</f>
        <v>0</v>
      </c>
      <c r="S9" s="361">
        <f t="shared" si="11"/>
        <v>11787.9283226</v>
      </c>
      <c r="T9" s="361">
        <f>I9+G9*$F$115+'表二（安全生产费）'!$I$14/17+M9+L9</f>
        <v>12665.1215546</v>
      </c>
      <c r="U9" s="361">
        <f t="shared" si="5"/>
        <v>1660.7220678</v>
      </c>
      <c r="V9" s="361">
        <f t="shared" si="6"/>
        <v>12341.230753692</v>
      </c>
      <c r="W9" s="361">
        <f t="shared" si="12"/>
        <v>13451.9415215243</v>
      </c>
      <c r="X9" s="366">
        <f t="shared" si="13"/>
        <v>4233</v>
      </c>
      <c r="Y9" s="361">
        <f t="shared" si="14"/>
        <v>380.97</v>
      </c>
      <c r="Z9" s="366">
        <f t="shared" si="15"/>
        <v>4613.97</v>
      </c>
      <c r="AA9" s="368" t="s">
        <v>50</v>
      </c>
    </row>
    <row r="10" s="348" customFormat="1" ht="19.9" customHeight="1" spans="1:27">
      <c r="A10" s="359">
        <v>5</v>
      </c>
      <c r="B10" s="360" t="s">
        <v>42</v>
      </c>
      <c r="C10" s="14" t="s">
        <v>51</v>
      </c>
      <c r="D10" s="361">
        <f>SUMIFS(表3!$65:$65,表3!$2:$2,工作量总表!C10)</f>
        <v>59.937</v>
      </c>
      <c r="E10" s="359"/>
      <c r="F10" s="361">
        <f>SUMIFS(表四乙供主材!$11:$11,表四乙供主材!$2:$2,C:C)</f>
        <v>200</v>
      </c>
      <c r="G10" s="361">
        <f t="shared" si="7"/>
        <v>6832.818</v>
      </c>
      <c r="H10" s="361">
        <f>SUMIFS(表3丙!$7:$7,表3丙!$2:$2,工作量总表!C10)</f>
        <v>536.4</v>
      </c>
      <c r="I10" s="361">
        <f t="shared" si="0"/>
        <v>7569.218</v>
      </c>
      <c r="J10" s="361">
        <f t="shared" si="1"/>
        <v>1612.545048</v>
      </c>
      <c r="K10" s="361">
        <f t="shared" si="8"/>
        <v>9181.763048</v>
      </c>
      <c r="L10" s="361">
        <f t="shared" si="2"/>
        <v>4174.1685162</v>
      </c>
      <c r="M10" s="361">
        <f t="shared" si="9"/>
        <v>1366.5636</v>
      </c>
      <c r="N10" s="361">
        <f t="shared" si="3"/>
        <v>1872.192132</v>
      </c>
      <c r="O10" s="361">
        <f t="shared" si="10"/>
        <v>2301.9763842</v>
      </c>
      <c r="P10" s="361">
        <f>INDEX(表6其他费!$G$11:$GK$11,ROW()-5)</f>
        <v>1100</v>
      </c>
      <c r="Q10" s="361">
        <f t="shared" si="4"/>
        <v>312.223154164</v>
      </c>
      <c r="R10" s="361">
        <f>SUMIFS(计列施工队伍调遣费站点!H:H,计列施工队伍调遣费站点!C:C,工作量总表!C10)</f>
        <v>0</v>
      </c>
      <c r="S10" s="361">
        <f t="shared" si="11"/>
        <v>14722.4951642</v>
      </c>
      <c r="T10" s="361">
        <f>I10+G10*$F$115+'表二（安全生产费）'!$I$14/17+M10+L10</f>
        <v>15611.1577082</v>
      </c>
      <c r="U10" s="361">
        <f t="shared" si="5"/>
        <v>2077.4881926</v>
      </c>
      <c r="V10" s="361">
        <f t="shared" si="6"/>
        <v>16134.718318364</v>
      </c>
      <c r="W10" s="361">
        <f t="shared" si="12"/>
        <v>17586.8429670168</v>
      </c>
      <c r="X10" s="366">
        <f t="shared" si="13"/>
        <v>5991.69</v>
      </c>
      <c r="Y10" s="361">
        <f t="shared" si="14"/>
        <v>539.2521</v>
      </c>
      <c r="Z10" s="366">
        <f t="shared" si="15"/>
        <v>6530.9421</v>
      </c>
      <c r="AA10" s="368" t="s">
        <v>52</v>
      </c>
    </row>
    <row r="11" s="348" customFormat="1" ht="19.9" customHeight="1" spans="1:27">
      <c r="A11" s="359">
        <v>6</v>
      </c>
      <c r="B11" s="360" t="s">
        <v>42</v>
      </c>
      <c r="C11" s="14" t="s">
        <v>53</v>
      </c>
      <c r="D11" s="361">
        <f>SUMIFS(表3!$65:$65,表3!$2:$2,工作量总表!C11)</f>
        <v>75.173</v>
      </c>
      <c r="E11" s="359"/>
      <c r="F11" s="361">
        <f>SUMIFS(表四乙供主材!$11:$11,表四乙供主材!$2:$2,C:C)</f>
        <v>200</v>
      </c>
      <c r="G11" s="361">
        <f t="shared" si="7"/>
        <v>8569.722</v>
      </c>
      <c r="H11" s="361">
        <f>SUMIFS(表3丙!$7:$7,表3丙!$2:$2,工作量总表!C11)</f>
        <v>536.4</v>
      </c>
      <c r="I11" s="361">
        <f t="shared" si="0"/>
        <v>9306.122</v>
      </c>
      <c r="J11" s="361">
        <f t="shared" si="1"/>
        <v>2022.454392</v>
      </c>
      <c r="K11" s="361">
        <f t="shared" si="8"/>
        <v>11328.576392</v>
      </c>
      <c r="L11" s="361">
        <f t="shared" si="2"/>
        <v>5235.2431698</v>
      </c>
      <c r="M11" s="361">
        <f t="shared" si="9"/>
        <v>1713.9444</v>
      </c>
      <c r="N11" s="361">
        <f t="shared" si="3"/>
        <v>2348.103828</v>
      </c>
      <c r="O11" s="361">
        <f t="shared" si="10"/>
        <v>2887.1393418</v>
      </c>
      <c r="P11" s="361">
        <f>INDEX(表6其他费!$G$11:$GK$11,ROW()-5)</f>
        <v>1100</v>
      </c>
      <c r="Q11" s="361">
        <f t="shared" si="4"/>
        <v>383.606434756</v>
      </c>
      <c r="R11" s="361">
        <f>SUMIFS(计列施工队伍调遣费站点!H:H,计列施工队伍调遣费站点!C:C,工作量总表!C11)</f>
        <v>0</v>
      </c>
      <c r="S11" s="361">
        <f t="shared" si="11"/>
        <v>18277.7639618</v>
      </c>
      <c r="T11" s="361">
        <f>I11+G11*$F$115+'表二（安全生产费）'!$I$14/17+M11+L11</f>
        <v>19180.3217378</v>
      </c>
      <c r="U11" s="361">
        <f t="shared" si="5"/>
        <v>2582.4061854</v>
      </c>
      <c r="V11" s="361">
        <f t="shared" si="6"/>
        <v>19761.370396556</v>
      </c>
      <c r="W11" s="361">
        <f t="shared" si="12"/>
        <v>21539.893732246</v>
      </c>
      <c r="X11" s="366">
        <f t="shared" si="13"/>
        <v>7153.15</v>
      </c>
      <c r="Y11" s="361">
        <f t="shared" si="14"/>
        <v>643.7835</v>
      </c>
      <c r="Z11" s="366">
        <f t="shared" si="15"/>
        <v>7796.9335</v>
      </c>
      <c r="AA11" s="368" t="s">
        <v>54</v>
      </c>
    </row>
    <row r="12" s="348" customFormat="1" ht="19.9" customHeight="1" spans="1:27">
      <c r="A12" s="359">
        <v>7</v>
      </c>
      <c r="B12" s="360" t="s">
        <v>42</v>
      </c>
      <c r="C12" s="14" t="s">
        <v>55</v>
      </c>
      <c r="D12" s="361">
        <f>SUMIFS(表3!$65:$65,表3!$2:$2,工作量总表!C12)</f>
        <v>75.057</v>
      </c>
      <c r="E12" s="359"/>
      <c r="F12" s="361">
        <f>SUMIFS(表四乙供主材!$11:$11,表四乙供主材!$2:$2,C:C)</f>
        <v>200</v>
      </c>
      <c r="G12" s="361">
        <f t="shared" si="7"/>
        <v>8556.498</v>
      </c>
      <c r="H12" s="361">
        <f>SUMIFS(表3丙!$7:$7,表3丙!$2:$2,工作量总表!C12)</f>
        <v>536.4</v>
      </c>
      <c r="I12" s="361">
        <f t="shared" si="0"/>
        <v>9292.898</v>
      </c>
      <c r="J12" s="361">
        <f t="shared" si="1"/>
        <v>2019.333528</v>
      </c>
      <c r="K12" s="361">
        <f t="shared" si="8"/>
        <v>11312.231528</v>
      </c>
      <c r="L12" s="361">
        <f t="shared" si="2"/>
        <v>5227.1646282</v>
      </c>
      <c r="M12" s="361">
        <f t="shared" si="9"/>
        <v>1711.2996</v>
      </c>
      <c r="N12" s="361">
        <f t="shared" si="3"/>
        <v>2344.480452</v>
      </c>
      <c r="O12" s="361">
        <f t="shared" si="10"/>
        <v>2882.6841762</v>
      </c>
      <c r="P12" s="361">
        <f>INDEX(表6其他费!$G$11:$GK$11,ROW()-5)</f>
        <v>1100</v>
      </c>
      <c r="Q12" s="361">
        <f t="shared" si="4"/>
        <v>383.062954804</v>
      </c>
      <c r="R12" s="361">
        <f>SUMIFS(计列施工队伍调遣费站点!H:H,计列施工队伍调遣费站点!C:C,工作量总表!C12)</f>
        <v>0</v>
      </c>
      <c r="S12" s="361">
        <f t="shared" si="11"/>
        <v>18250.6957562</v>
      </c>
      <c r="T12" s="361">
        <f>I12+G12*$F$115+'表二（安全生产费）'!$I$14/17+M12+L12</f>
        <v>19153.1477402</v>
      </c>
      <c r="U12" s="361">
        <f t="shared" si="5"/>
        <v>2578.5619686</v>
      </c>
      <c r="V12" s="361">
        <f t="shared" si="6"/>
        <v>19733.758711004</v>
      </c>
      <c r="W12" s="361">
        <f t="shared" si="12"/>
        <v>21509.7969949944</v>
      </c>
      <c r="X12" s="366">
        <f t="shared" si="13"/>
        <v>7144.31</v>
      </c>
      <c r="Y12" s="361">
        <f t="shared" si="14"/>
        <v>642.9879</v>
      </c>
      <c r="Z12" s="366">
        <f t="shared" si="15"/>
        <v>7787.2979</v>
      </c>
      <c r="AA12" s="368" t="s">
        <v>56</v>
      </c>
    </row>
    <row r="13" s="348" customFormat="1" ht="19.9" customHeight="1" spans="1:27">
      <c r="A13" s="359">
        <v>8</v>
      </c>
      <c r="B13" s="360" t="s">
        <v>42</v>
      </c>
      <c r="C13" s="14" t="s">
        <v>57</v>
      </c>
      <c r="D13" s="361">
        <f>SUMIFS(表3!$65:$65,表3!$2:$2,工作量总表!C13)</f>
        <v>74.133</v>
      </c>
      <c r="E13" s="359"/>
      <c r="F13" s="361">
        <f>SUMIFS(表四乙供主材!$11:$11,表四乙供主材!$2:$2,C:C)</f>
        <v>224.48</v>
      </c>
      <c r="G13" s="361">
        <f t="shared" si="7"/>
        <v>8451.162</v>
      </c>
      <c r="H13" s="361">
        <f>SUMIFS(表3丙!$7:$7,表3丙!$2:$2,工作量总表!C13)</f>
        <v>536.4</v>
      </c>
      <c r="I13" s="361">
        <f t="shared" si="0"/>
        <v>9212.042</v>
      </c>
      <c r="J13" s="361">
        <f t="shared" si="1"/>
        <v>1994.474232</v>
      </c>
      <c r="K13" s="361">
        <f t="shared" si="8"/>
        <v>11206.516232</v>
      </c>
      <c r="L13" s="361">
        <f t="shared" si="2"/>
        <v>5162.8148658</v>
      </c>
      <c r="M13" s="361">
        <f t="shared" si="9"/>
        <v>1690.2324</v>
      </c>
      <c r="N13" s="361">
        <f t="shared" si="3"/>
        <v>2315.618388</v>
      </c>
      <c r="O13" s="361">
        <f t="shared" si="10"/>
        <v>2847.1964778</v>
      </c>
      <c r="P13" s="361">
        <f>INDEX(表6其他费!$G$11:$GK$11,ROW()-5)</f>
        <v>1100</v>
      </c>
      <c r="Q13" s="361">
        <f t="shared" si="4"/>
        <v>379.223455876</v>
      </c>
      <c r="R13" s="361">
        <f>SUMIFS(计列施工队伍调遣费站点!H:H,计列施工队伍调遣费站点!C:C,工作量总表!C13)</f>
        <v>0</v>
      </c>
      <c r="S13" s="361">
        <f t="shared" si="11"/>
        <v>18059.5634978</v>
      </c>
      <c r="T13" s="361">
        <f>I13+G13*$F$115+'表二（安全生产费）'!$I$14/17+M13+L13</f>
        <v>18961.1727938</v>
      </c>
      <c r="U13" s="361">
        <f t="shared" si="5"/>
        <v>2547.9407934</v>
      </c>
      <c r="V13" s="361">
        <f t="shared" si="6"/>
        <v>19538.786953676</v>
      </c>
      <c r="W13" s="361">
        <f t="shared" si="12"/>
        <v>21297.2777795068</v>
      </c>
      <c r="X13" s="366">
        <f t="shared" si="13"/>
        <v>7098.84</v>
      </c>
      <c r="Y13" s="361">
        <f t="shared" si="14"/>
        <v>638.8956</v>
      </c>
      <c r="Z13" s="366">
        <f t="shared" si="15"/>
        <v>7737.7356</v>
      </c>
      <c r="AA13" s="368" t="s">
        <v>58</v>
      </c>
    </row>
    <row r="14" s="348" customFormat="1" ht="19.9" customHeight="1" spans="1:27">
      <c r="A14" s="359">
        <v>9</v>
      </c>
      <c r="B14" s="360" t="s">
        <v>42</v>
      </c>
      <c r="C14" s="14" t="s">
        <v>59</v>
      </c>
      <c r="D14" s="361">
        <f>SUMIFS(表3!$65:$65,表3!$2:$2,工作量总表!C14)</f>
        <v>80.999</v>
      </c>
      <c r="E14" s="359"/>
      <c r="F14" s="361">
        <f>SUMIFS(表四乙供主材!$11:$11,表四乙供主材!$2:$2,C:C)</f>
        <v>200</v>
      </c>
      <c r="G14" s="361">
        <f t="shared" si="7"/>
        <v>9233.886</v>
      </c>
      <c r="H14" s="361">
        <f>SUMIFS(表3丙!$7:$7,表3丙!$2:$2,工作量总表!C14)</f>
        <v>536.4</v>
      </c>
      <c r="I14" s="361">
        <f t="shared" si="0"/>
        <v>9970.286</v>
      </c>
      <c r="J14" s="361">
        <f t="shared" si="1"/>
        <v>2179.197096</v>
      </c>
      <c r="K14" s="361">
        <f t="shared" si="8"/>
        <v>12149.483096</v>
      </c>
      <c r="L14" s="361">
        <f t="shared" si="2"/>
        <v>5640.9809574</v>
      </c>
      <c r="M14" s="361">
        <f t="shared" si="9"/>
        <v>1846.7772</v>
      </c>
      <c r="N14" s="361">
        <f t="shared" si="3"/>
        <v>2530.084764</v>
      </c>
      <c r="O14" s="361">
        <f t="shared" si="10"/>
        <v>3110.8961934</v>
      </c>
      <c r="P14" s="361">
        <f>INDEX(表6其他费!$G$11:$GK$11,ROW()-5)</f>
        <v>1100</v>
      </c>
      <c r="Q14" s="361">
        <f t="shared" si="4"/>
        <v>410.902246828</v>
      </c>
      <c r="R14" s="361">
        <f>SUMIFS(计列施工队伍调遣费站点!H:H,计列施工队伍调遣费站点!C:C,工作量总表!C14)</f>
        <v>0</v>
      </c>
      <c r="S14" s="361">
        <f t="shared" si="11"/>
        <v>19637.2412534</v>
      </c>
      <c r="T14" s="361">
        <f>I14+G14*$F$115+'表二（安全生产费）'!$I$14/17+M14+L14</f>
        <v>20545.1123414</v>
      </c>
      <c r="U14" s="361">
        <f t="shared" si="5"/>
        <v>2775.4786602</v>
      </c>
      <c r="V14" s="361">
        <f t="shared" si="6"/>
        <v>21148.143500228</v>
      </c>
      <c r="W14" s="361">
        <f t="shared" si="12"/>
        <v>23051.4764152485</v>
      </c>
      <c r="X14" s="366">
        <f t="shared" si="13"/>
        <v>7597.28</v>
      </c>
      <c r="Y14" s="361">
        <f t="shared" si="14"/>
        <v>683.7552</v>
      </c>
      <c r="Z14" s="366">
        <f t="shared" si="15"/>
        <v>8281.0352</v>
      </c>
      <c r="AA14" s="368" t="s">
        <v>60</v>
      </c>
    </row>
    <row r="15" s="348" customFormat="1" ht="19.9" customHeight="1" spans="1:27">
      <c r="A15" s="359">
        <v>10</v>
      </c>
      <c r="B15" s="360" t="s">
        <v>42</v>
      </c>
      <c r="C15" s="14" t="s">
        <v>61</v>
      </c>
      <c r="D15" s="361">
        <f>SUMIFS(表3!$65:$65,表3!$2:$2,工作量总表!C15)</f>
        <v>42.4455</v>
      </c>
      <c r="E15" s="359"/>
      <c r="F15" s="361">
        <f>SUMIFS(表四乙供主材!$11:$11,表四乙供主材!$2:$2,C:C)</f>
        <v>224.48</v>
      </c>
      <c r="G15" s="361">
        <f t="shared" si="7"/>
        <v>4838.787</v>
      </c>
      <c r="H15" s="361">
        <f>SUMIFS(表3丙!$7:$7,表3丙!$2:$2,工作量总表!C15)</f>
        <v>536.4</v>
      </c>
      <c r="I15" s="361">
        <f t="shared" si="0"/>
        <v>5599.667</v>
      </c>
      <c r="J15" s="361">
        <f t="shared" si="1"/>
        <v>1141.953732</v>
      </c>
      <c r="K15" s="361">
        <f t="shared" si="8"/>
        <v>6741.620732</v>
      </c>
      <c r="L15" s="361">
        <f t="shared" si="2"/>
        <v>2956.0149783</v>
      </c>
      <c r="M15" s="361">
        <f t="shared" si="9"/>
        <v>967.7574</v>
      </c>
      <c r="N15" s="361">
        <f t="shared" si="3"/>
        <v>1325.827638</v>
      </c>
      <c r="O15" s="361">
        <f t="shared" si="10"/>
        <v>1630.1873403</v>
      </c>
      <c r="P15" s="361">
        <f>INDEX(表6其他费!$G$11:$GK$11,ROW()-5)</f>
        <v>300</v>
      </c>
      <c r="Q15" s="361">
        <f t="shared" si="4"/>
        <v>230.762068126</v>
      </c>
      <c r="R15" s="361">
        <f>SUMIFS(计列施工队伍调遣费站点!H:H,计列施工队伍调遣费站点!C:C,工作量总表!C15)</f>
        <v>0</v>
      </c>
      <c r="S15" s="361">
        <f t="shared" si="11"/>
        <v>10665.3931103</v>
      </c>
      <c r="T15" s="361">
        <f>I15+G15*$F$115+'表二（安全生产费）'!$I$14/17+M15+L15</f>
        <v>11538.1034063</v>
      </c>
      <c r="U15" s="361">
        <f t="shared" si="5"/>
        <v>1497.8233809</v>
      </c>
      <c r="V15" s="361">
        <f t="shared" si="6"/>
        <v>11196.155178426</v>
      </c>
      <c r="W15" s="361">
        <f t="shared" si="12"/>
        <v>12203.8091444843</v>
      </c>
      <c r="X15" s="366">
        <f t="shared" si="13"/>
        <v>3883.25</v>
      </c>
      <c r="Y15" s="361">
        <f t="shared" si="14"/>
        <v>349.4925</v>
      </c>
      <c r="Z15" s="366">
        <f t="shared" si="15"/>
        <v>4232.7425</v>
      </c>
      <c r="AA15" s="368" t="s">
        <v>62</v>
      </c>
    </row>
    <row r="16" s="348" customFormat="1" ht="19.9" customHeight="1" spans="1:29">
      <c r="A16" s="359">
        <v>11</v>
      </c>
      <c r="B16" s="360" t="s">
        <v>42</v>
      </c>
      <c r="C16" s="14" t="s">
        <v>63</v>
      </c>
      <c r="D16" s="361">
        <f>SUMIFS(表3!$65:$65,表3!$2:$2,工作量总表!C16)</f>
        <v>51.601</v>
      </c>
      <c r="E16" s="359"/>
      <c r="F16" s="361">
        <f>SUMIFS(表四乙供主材!$11:$11,表四乙供主材!$2:$2,C:C)</f>
        <v>448.48</v>
      </c>
      <c r="G16" s="361">
        <f t="shared" si="7"/>
        <v>5882.514</v>
      </c>
      <c r="H16" s="361">
        <f>SUMIFS(表3丙!$7:$7,表3丙!$2:$2,工作量总表!C16)</f>
        <v>536.4</v>
      </c>
      <c r="I16" s="361">
        <f t="shared" si="0"/>
        <v>6867.394</v>
      </c>
      <c r="J16" s="361">
        <f t="shared" si="1"/>
        <v>1388.273304</v>
      </c>
      <c r="K16" s="361">
        <f t="shared" si="8"/>
        <v>8255.667304</v>
      </c>
      <c r="L16" s="361">
        <f t="shared" si="2"/>
        <v>3593.6278026</v>
      </c>
      <c r="M16" s="361">
        <f t="shared" si="9"/>
        <v>1176.5028</v>
      </c>
      <c r="N16" s="361">
        <f t="shared" si="3"/>
        <v>1611.808836</v>
      </c>
      <c r="O16" s="361">
        <f t="shared" si="10"/>
        <v>1981.8189666</v>
      </c>
      <c r="P16" s="361">
        <f>INDEX(表6其他费!$G$11:$GK$11,ROW()-5)</f>
        <v>1100</v>
      </c>
      <c r="Q16" s="361">
        <f t="shared" si="4"/>
        <v>278.137160372</v>
      </c>
      <c r="R16" s="361">
        <f>SUMIFS(计列施工队伍调遣费站点!H:H,计列施工队伍调遣费站点!C:C,工作量总表!C16)</f>
        <v>0</v>
      </c>
      <c r="S16" s="361">
        <f t="shared" si="11"/>
        <v>13025.7979066</v>
      </c>
      <c r="T16" s="361">
        <f>I16+G16*$F$115+'表二（安全生产费）'!$I$14/17+M16+L16</f>
        <v>13906.8580186</v>
      </c>
      <c r="U16" s="361">
        <f t="shared" si="5"/>
        <v>1801.2348198</v>
      </c>
      <c r="V16" s="361">
        <f t="shared" si="6"/>
        <v>14403.935066972</v>
      </c>
      <c r="W16" s="361">
        <f t="shared" si="12"/>
        <v>15700.2892229995</v>
      </c>
      <c r="X16" s="366">
        <f t="shared" si="13"/>
        <v>5609.67</v>
      </c>
      <c r="Y16" s="361">
        <f t="shared" si="14"/>
        <v>504.8703</v>
      </c>
      <c r="Z16" s="366">
        <f t="shared" si="15"/>
        <v>6114.5403</v>
      </c>
      <c r="AA16" s="368" t="s">
        <v>64</v>
      </c>
      <c r="AB16" s="348"/>
      <c r="AC16" s="348" t="s">
        <v>65</v>
      </c>
    </row>
    <row r="17" s="348" customFormat="1" ht="19.9" customHeight="1" spans="1:27">
      <c r="A17" s="359">
        <v>12</v>
      </c>
      <c r="B17" s="360" t="s">
        <v>42</v>
      </c>
      <c r="C17" s="14" t="s">
        <v>66</v>
      </c>
      <c r="D17" s="361">
        <f>SUMIFS(表3!$65:$65,表3!$2:$2,工作量总表!C17)</f>
        <v>88.689</v>
      </c>
      <c r="E17" s="359"/>
      <c r="F17" s="361">
        <f>SUMIFS(表四乙供主材!$11:$11,表四乙供主材!$2:$2,C:C)</f>
        <v>200</v>
      </c>
      <c r="G17" s="361">
        <f t="shared" si="7"/>
        <v>10110.546</v>
      </c>
      <c r="H17" s="361">
        <f>SUMIFS(表3丙!$7:$7,表3丙!$2:$2,工作量总表!C17)</f>
        <v>536.4</v>
      </c>
      <c r="I17" s="361">
        <f t="shared" si="0"/>
        <v>10846.946</v>
      </c>
      <c r="J17" s="361">
        <f t="shared" si="1"/>
        <v>2386.088856</v>
      </c>
      <c r="K17" s="361">
        <f t="shared" si="8"/>
        <v>13233.034856</v>
      </c>
      <c r="L17" s="361">
        <f t="shared" si="2"/>
        <v>6176.5325514</v>
      </c>
      <c r="M17" s="361">
        <f t="shared" si="9"/>
        <v>2022.1092</v>
      </c>
      <c r="N17" s="361">
        <f t="shared" si="3"/>
        <v>2770.289604</v>
      </c>
      <c r="O17" s="361">
        <f t="shared" si="10"/>
        <v>3406.2429474</v>
      </c>
      <c r="P17" s="361">
        <f>INDEX(表6其他费!$G$11:$GK$11,ROW()-5)</f>
        <v>1100</v>
      </c>
      <c r="Q17" s="361">
        <f t="shared" si="4"/>
        <v>446.931219508</v>
      </c>
      <c r="R17" s="361">
        <f>SUMIFS(计列施工队伍调遣费站点!H:H,计列施工队伍调遣费站点!C:C,工作量总表!C17)</f>
        <v>0</v>
      </c>
      <c r="S17" s="361">
        <f t="shared" si="11"/>
        <v>21431.6766074</v>
      </c>
      <c r="T17" s="361">
        <f>I17+G17*$F$115+'表二（安全生产费）'!$I$14/17+M17+L17</f>
        <v>22346.5609754</v>
      </c>
      <c r="U17" s="361">
        <f t="shared" si="5"/>
        <v>3030.3237222</v>
      </c>
      <c r="V17" s="361">
        <f t="shared" si="6"/>
        <v>22978.607826908</v>
      </c>
      <c r="W17" s="361">
        <f t="shared" si="12"/>
        <v>25046.6825313297</v>
      </c>
      <c r="X17" s="366">
        <f t="shared" si="13"/>
        <v>8183.5</v>
      </c>
      <c r="Y17" s="361">
        <f t="shared" si="14"/>
        <v>736.515</v>
      </c>
      <c r="Z17" s="366">
        <f t="shared" si="15"/>
        <v>8920.015</v>
      </c>
      <c r="AA17" s="368" t="s">
        <v>67</v>
      </c>
    </row>
    <row r="18" s="348" customFormat="1" ht="19.9" customHeight="1" spans="1:27">
      <c r="A18" s="359">
        <v>13</v>
      </c>
      <c r="B18" s="360" t="s">
        <v>42</v>
      </c>
      <c r="C18" s="14" t="s">
        <v>68</v>
      </c>
      <c r="D18" s="361">
        <f>SUMIFS(表3!$65:$65,表3!$2:$2,工作量总表!C18)</f>
        <v>28.702</v>
      </c>
      <c r="E18" s="359"/>
      <c r="F18" s="361">
        <f>SUMIFS(表四乙供主材!$11:$11,表四乙供主材!$2:$2,C:C)</f>
        <v>200</v>
      </c>
      <c r="G18" s="361">
        <f t="shared" si="7"/>
        <v>3272.028</v>
      </c>
      <c r="H18" s="361">
        <f>SUMIFS(表3丙!$7:$7,表3丙!$2:$2,工作量总表!C18)</f>
        <v>536.4</v>
      </c>
      <c r="I18" s="361">
        <f t="shared" si="0"/>
        <v>4008.428</v>
      </c>
      <c r="J18" s="361">
        <f t="shared" si="1"/>
        <v>772.198608</v>
      </c>
      <c r="K18" s="361">
        <f t="shared" si="8"/>
        <v>4780.626608</v>
      </c>
      <c r="L18" s="361">
        <f t="shared" si="2"/>
        <v>1998.8819052</v>
      </c>
      <c r="M18" s="361">
        <f t="shared" si="9"/>
        <v>654.4056</v>
      </c>
      <c r="N18" s="361">
        <f t="shared" si="3"/>
        <v>896.535672</v>
      </c>
      <c r="O18" s="361">
        <f t="shared" si="10"/>
        <v>1102.3462332</v>
      </c>
      <c r="P18" s="361">
        <f>INDEX(表6其他费!$G$11:$GK$11,ROW()-5)</f>
        <v>300</v>
      </c>
      <c r="Q18" s="361">
        <f t="shared" si="4"/>
        <v>165.881806744</v>
      </c>
      <c r="R18" s="361">
        <f>SUMIFS(计列施工队伍调遣费站点!H:H,计列施工队伍调遣费站点!C:C,工作量总表!C18)</f>
        <v>0</v>
      </c>
      <c r="S18" s="361">
        <f t="shared" si="11"/>
        <v>7433.9141132</v>
      </c>
      <c r="T18" s="361">
        <f>I18+G18*$F$115+'表二（安全生产费）'!$I$14/17+M18+L18</f>
        <v>8294.0903372</v>
      </c>
      <c r="U18" s="361">
        <f t="shared" si="5"/>
        <v>1042.3665396</v>
      </c>
      <c r="V18" s="361">
        <f t="shared" si="6"/>
        <v>7899.795919944</v>
      </c>
      <c r="W18" s="361">
        <f t="shared" si="12"/>
        <v>8610.77755273896</v>
      </c>
      <c r="X18" s="366">
        <f t="shared" si="13"/>
        <v>2810.59</v>
      </c>
      <c r="Y18" s="361">
        <f t="shared" si="14"/>
        <v>252.9531</v>
      </c>
      <c r="Z18" s="366">
        <f t="shared" si="15"/>
        <v>3063.5431</v>
      </c>
      <c r="AA18" s="368" t="s">
        <v>69</v>
      </c>
    </row>
    <row r="19" s="348" customFormat="1" ht="19.9" customHeight="1" spans="1:27">
      <c r="A19" s="359">
        <v>14</v>
      </c>
      <c r="B19" s="360" t="s">
        <v>42</v>
      </c>
      <c r="C19" s="14" t="s">
        <v>70</v>
      </c>
      <c r="D19" s="361">
        <f>SUMIFS(表3!$65:$65,表3!$2:$2,工作量总表!C19)</f>
        <v>78.6265</v>
      </c>
      <c r="E19" s="359"/>
      <c r="F19" s="361">
        <f>SUMIFS(表四乙供主材!$11:$11,表四乙供主材!$2:$2,C:C)</f>
        <v>200</v>
      </c>
      <c r="G19" s="361">
        <f t="shared" si="7"/>
        <v>8963.421</v>
      </c>
      <c r="H19" s="361">
        <f>SUMIFS(表3丙!$7:$7,表3丙!$2:$2,工作量总表!C19)</f>
        <v>536.4</v>
      </c>
      <c r="I19" s="361">
        <f t="shared" si="0"/>
        <v>9699.821</v>
      </c>
      <c r="J19" s="361">
        <f t="shared" si="1"/>
        <v>2115.367356</v>
      </c>
      <c r="K19" s="361">
        <f t="shared" si="8"/>
        <v>11815.188356</v>
      </c>
      <c r="L19" s="361">
        <f t="shared" si="2"/>
        <v>5475.7538889</v>
      </c>
      <c r="M19" s="361">
        <f t="shared" si="9"/>
        <v>1792.6842</v>
      </c>
      <c r="N19" s="361">
        <f t="shared" si="3"/>
        <v>2455.977354</v>
      </c>
      <c r="O19" s="361">
        <f t="shared" si="10"/>
        <v>3019.7765349</v>
      </c>
      <c r="P19" s="361">
        <f>INDEX(表6其他费!$G$11:$GK$11,ROW()-5)</f>
        <v>1100</v>
      </c>
      <c r="Q19" s="361">
        <f t="shared" si="4"/>
        <v>399.786676258</v>
      </c>
      <c r="R19" s="361">
        <f>SUMIFS(计列施工队伍调遣费站点!H:H,计列施工队伍调遣费站点!C:C,工作量总表!C19)</f>
        <v>0</v>
      </c>
      <c r="S19" s="361">
        <f t="shared" si="11"/>
        <v>19083.6264449</v>
      </c>
      <c r="T19" s="361">
        <f>I19+G19*$F$115+'表二（安全生产费）'!$I$14/17+M19+L19</f>
        <v>19989.3338129</v>
      </c>
      <c r="U19" s="361">
        <f t="shared" si="5"/>
        <v>2696.8544847</v>
      </c>
      <c r="V19" s="361">
        <f t="shared" si="6"/>
        <v>20583.413121158</v>
      </c>
      <c r="W19" s="361">
        <f t="shared" si="12"/>
        <v>22435.9203020622</v>
      </c>
      <c r="X19" s="366">
        <f t="shared" si="13"/>
        <v>7416.42</v>
      </c>
      <c r="Y19" s="361">
        <f t="shared" si="14"/>
        <v>667.4778</v>
      </c>
      <c r="Z19" s="366">
        <f t="shared" si="15"/>
        <v>8083.8978</v>
      </c>
      <c r="AA19" s="368" t="s">
        <v>71</v>
      </c>
    </row>
    <row r="20" s="348" customFormat="1" ht="19.9" customHeight="1" spans="1:27">
      <c r="A20" s="359">
        <v>15</v>
      </c>
      <c r="B20" s="360" t="s">
        <v>42</v>
      </c>
      <c r="C20" s="14" t="s">
        <v>72</v>
      </c>
      <c r="D20" s="361">
        <f>SUMIFS(表3!$65:$65,表3!$2:$2,工作量总表!C20)</f>
        <v>91.0465</v>
      </c>
      <c r="E20" s="359"/>
      <c r="F20" s="361">
        <f>SUMIFS(表四乙供主材!$11:$11,表四乙供主材!$2:$2,C:C)</f>
        <v>224.48</v>
      </c>
      <c r="G20" s="361">
        <f t="shared" si="7"/>
        <v>10379.301</v>
      </c>
      <c r="H20" s="361">
        <f>SUMIFS(表3丙!$7:$7,表3丙!$2:$2,工作量总表!C20)</f>
        <v>536.4</v>
      </c>
      <c r="I20" s="361">
        <f t="shared" si="0"/>
        <v>11140.181</v>
      </c>
      <c r="J20" s="361">
        <f t="shared" si="1"/>
        <v>2449.515036</v>
      </c>
      <c r="K20" s="361">
        <f t="shared" si="8"/>
        <v>13589.696036</v>
      </c>
      <c r="L20" s="361">
        <f t="shared" si="2"/>
        <v>6340.7149809</v>
      </c>
      <c r="M20" s="361">
        <f t="shared" si="9"/>
        <v>2075.8602</v>
      </c>
      <c r="N20" s="361">
        <f t="shared" si="3"/>
        <v>2843.928474</v>
      </c>
      <c r="O20" s="361">
        <f t="shared" si="10"/>
        <v>3496.7865069</v>
      </c>
      <c r="P20" s="361">
        <f>INDEX(表6其他费!$G$11:$GK$11,ROW()-5)</f>
        <v>1525</v>
      </c>
      <c r="Q20" s="361">
        <f t="shared" si="4"/>
        <v>458.466112498</v>
      </c>
      <c r="R20" s="361">
        <f>SUMIFS(计列施工队伍调遣费站点!H:H,计列施工队伍调遣费站点!C:C,工作量总表!C20)</f>
        <v>0</v>
      </c>
      <c r="S20" s="361">
        <f t="shared" si="11"/>
        <v>22006.2712169</v>
      </c>
      <c r="T20" s="361">
        <f>I20+G20*$F$115+'表二（安全生产费）'!$I$14/17+M20+L20</f>
        <v>22923.3056249</v>
      </c>
      <c r="U20" s="361">
        <f t="shared" si="5"/>
        <v>3108.4508007</v>
      </c>
      <c r="V20" s="361">
        <f t="shared" si="6"/>
        <v>23989.737329398</v>
      </c>
      <c r="W20" s="361">
        <f t="shared" si="12"/>
        <v>26148.8136890438</v>
      </c>
      <c r="X20" s="366">
        <f t="shared" si="13"/>
        <v>8813.18</v>
      </c>
      <c r="Y20" s="361">
        <f t="shared" si="14"/>
        <v>793.1862</v>
      </c>
      <c r="Z20" s="366">
        <f t="shared" si="15"/>
        <v>9606.3662</v>
      </c>
      <c r="AA20" s="368" t="s">
        <v>73</v>
      </c>
    </row>
    <row r="21" s="348" customFormat="1" ht="19.9" customHeight="1" spans="1:27">
      <c r="A21" s="359">
        <v>16</v>
      </c>
      <c r="B21" s="360" t="s">
        <v>42</v>
      </c>
      <c r="C21" s="14" t="s">
        <v>74</v>
      </c>
      <c r="D21" s="361">
        <f>SUMIFS(表3!$65:$65,表3!$2:$2,工作量总表!C21)</f>
        <v>54.5695</v>
      </c>
      <c r="E21" s="359"/>
      <c r="F21" s="361">
        <f>SUMIFS(表四乙供主材!$11:$11,表四乙供主材!$2:$2,C:C)</f>
        <v>200</v>
      </c>
      <c r="G21" s="361">
        <f t="shared" si="7"/>
        <v>6220.923</v>
      </c>
      <c r="H21" s="361">
        <f>SUMIFS(表3丙!$7:$7,表3丙!$2:$2,工作量总表!C21)</f>
        <v>536.4</v>
      </c>
      <c r="I21" s="361">
        <f t="shared" si="0"/>
        <v>6957.323</v>
      </c>
      <c r="J21" s="361">
        <f t="shared" si="1"/>
        <v>1468.137828</v>
      </c>
      <c r="K21" s="361">
        <f t="shared" si="8"/>
        <v>8425.460828</v>
      </c>
      <c r="L21" s="361">
        <f t="shared" si="2"/>
        <v>3800.3618607</v>
      </c>
      <c r="M21" s="361">
        <f t="shared" si="9"/>
        <v>1244.1846</v>
      </c>
      <c r="N21" s="361">
        <f t="shared" si="3"/>
        <v>1704.532902</v>
      </c>
      <c r="O21" s="361">
        <f t="shared" si="10"/>
        <v>2095.8289587</v>
      </c>
      <c r="P21" s="361">
        <f>INDEX(表6其他费!$G$11:$GK$11,ROW()-5)</f>
        <v>300</v>
      </c>
      <c r="Q21" s="361">
        <f t="shared" si="4"/>
        <v>287.075493454</v>
      </c>
      <c r="R21" s="361">
        <f>SUMIFS(计列施工队伍调遣费站点!H:H,计列施工队伍调遣费站点!C:C,工作量总表!C21)</f>
        <v>0</v>
      </c>
      <c r="S21" s="361">
        <f t="shared" si="11"/>
        <v>13470.0072887</v>
      </c>
      <c r="T21" s="361">
        <f>I21+G21*$F$115+'表二（安全生产费）'!$I$14/17+M21+L21</f>
        <v>14353.7746727</v>
      </c>
      <c r="U21" s="361">
        <f t="shared" si="5"/>
        <v>1899.6103161</v>
      </c>
      <c r="V21" s="361">
        <f t="shared" si="6"/>
        <v>14057.082782154</v>
      </c>
      <c r="W21" s="361">
        <f t="shared" si="12"/>
        <v>15322.2202325479</v>
      </c>
      <c r="X21" s="366">
        <f t="shared" si="13"/>
        <v>4782.51</v>
      </c>
      <c r="Y21" s="361">
        <f t="shared" si="14"/>
        <v>430.4259</v>
      </c>
      <c r="Z21" s="366">
        <f t="shared" si="15"/>
        <v>5212.9359</v>
      </c>
      <c r="AA21" s="368" t="s">
        <v>75</v>
      </c>
    </row>
    <row r="22" s="348" customFormat="1" ht="19.9" customHeight="1" spans="1:27">
      <c r="A22" s="359">
        <v>17</v>
      </c>
      <c r="B22" s="360" t="s">
        <v>42</v>
      </c>
      <c r="C22" s="14" t="s">
        <v>76</v>
      </c>
      <c r="D22" s="361">
        <f>SUMIFS(表3!$65:$65,表3!$2:$2,工作量总表!C22)</f>
        <v>57.232</v>
      </c>
      <c r="E22" s="359"/>
      <c r="F22" s="361">
        <f>SUMIFS(表四乙供主材!$11:$11,表四乙供主材!$2:$2,C:C)</f>
        <v>200</v>
      </c>
      <c r="G22" s="361">
        <f t="shared" si="7"/>
        <v>6524.448</v>
      </c>
      <c r="H22" s="361">
        <f>SUMIFS(表3丙!$7:$7,表3丙!$2:$2,工作量总表!C22)</f>
        <v>536.4</v>
      </c>
      <c r="I22" s="361">
        <f t="shared" si="0"/>
        <v>7260.848</v>
      </c>
      <c r="J22" s="361">
        <f t="shared" si="1"/>
        <v>1539.769728</v>
      </c>
      <c r="K22" s="361">
        <f t="shared" si="8"/>
        <v>8800.617728</v>
      </c>
      <c r="L22" s="361">
        <f t="shared" si="2"/>
        <v>3985.7852832</v>
      </c>
      <c r="M22" s="361">
        <f t="shared" si="9"/>
        <v>1304.8896</v>
      </c>
      <c r="N22" s="361">
        <f t="shared" si="3"/>
        <v>1787.698752</v>
      </c>
      <c r="O22" s="361">
        <f t="shared" si="10"/>
        <v>2198.0865312</v>
      </c>
      <c r="P22" s="361">
        <f>INDEX(表6其他费!$G$11:$GK$11,ROW()-5)</f>
        <v>725</v>
      </c>
      <c r="Q22" s="361">
        <f t="shared" si="4"/>
        <v>299.549763904</v>
      </c>
      <c r="R22" s="361">
        <f>SUMIFS(计列施工队伍调遣费站点!H:H,计列施工队伍调遣费站点!C:C,工作量总表!C22)</f>
        <v>0</v>
      </c>
      <c r="S22" s="361">
        <f t="shared" si="11"/>
        <v>14091.2926112</v>
      </c>
      <c r="T22" s="361">
        <f>I22+G22*$F$115+'表二（安全生产费）'!$I$14/17+M22+L22</f>
        <v>14977.4881952</v>
      </c>
      <c r="U22" s="361">
        <f t="shared" si="5"/>
        <v>1987.8450336</v>
      </c>
      <c r="V22" s="361">
        <f t="shared" si="6"/>
        <v>15115.842375104</v>
      </c>
      <c r="W22" s="361">
        <f t="shared" si="12"/>
        <v>16476.2681888634</v>
      </c>
      <c r="X22" s="366">
        <f t="shared" si="13"/>
        <v>5410.48</v>
      </c>
      <c r="Y22" s="361">
        <f t="shared" si="14"/>
        <v>486.9432</v>
      </c>
      <c r="Z22" s="366">
        <f t="shared" si="15"/>
        <v>5897.4232</v>
      </c>
      <c r="AA22" s="368" t="s">
        <v>77</v>
      </c>
    </row>
    <row r="23" s="348" customFormat="1" ht="19.9" hidden="1" customHeight="1" spans="1:27">
      <c r="A23" s="359">
        <v>18</v>
      </c>
      <c r="B23" s="360"/>
      <c r="C23" s="10"/>
      <c r="D23" s="361">
        <f>SUMIFS(表3!$65:$65,表3!$2:$2,工作量总表!C23)</f>
        <v>0</v>
      </c>
      <c r="E23" s="359"/>
      <c r="F23" s="362">
        <f>SUMIFS(表四乙供主材!$11:$11,表四乙供主材!$2:$2,C:C)</f>
        <v>0</v>
      </c>
      <c r="G23" s="361">
        <f t="shared" si="7"/>
        <v>0</v>
      </c>
      <c r="H23" s="361">
        <f>SUMIFS(表3丙!$7:$7,表3丙!$2:$2,工作量总表!C23)</f>
        <v>0</v>
      </c>
      <c r="I23" s="361">
        <f t="shared" ref="I23:I54" si="16">F23+G23+H23</f>
        <v>0</v>
      </c>
      <c r="J23" s="361">
        <f t="shared" si="1"/>
        <v>0</v>
      </c>
      <c r="K23" s="361">
        <f t="shared" si="8"/>
        <v>0</v>
      </c>
      <c r="L23" s="361">
        <f t="shared" si="2"/>
        <v>0</v>
      </c>
      <c r="M23" s="361">
        <f t="shared" si="9"/>
        <v>0</v>
      </c>
      <c r="N23" s="361">
        <f t="shared" si="3"/>
        <v>0</v>
      </c>
      <c r="O23" s="361">
        <f t="shared" si="10"/>
        <v>0</v>
      </c>
      <c r="P23" s="361">
        <f>INDEX(表6其他费!$G$11:$GK$11,ROW()-5)</f>
        <v>0</v>
      </c>
      <c r="Q23" s="361">
        <f t="shared" ref="Q7:Q39" si="17">S23*2%</f>
        <v>0</v>
      </c>
      <c r="R23" s="361">
        <f>SUMIFS(计列施工队伍调遣费站点!H:H,计列施工队伍调遣费站点!C:C,工作量总表!C23)</f>
        <v>0</v>
      </c>
      <c r="S23" s="361">
        <f t="shared" si="11"/>
        <v>0</v>
      </c>
      <c r="T23" s="361">
        <f>I23+G23*$F$115+'表二（安全生产费）'!I31/17+M23+L23</f>
        <v>0</v>
      </c>
      <c r="U23" s="361">
        <f t="shared" si="5"/>
        <v>0</v>
      </c>
      <c r="V23" s="361">
        <f t="shared" si="6"/>
        <v>0</v>
      </c>
      <c r="W23" s="361">
        <f t="shared" si="12"/>
        <v>0</v>
      </c>
      <c r="X23" s="366">
        <f t="shared" si="13"/>
        <v>0</v>
      </c>
      <c r="Y23" s="361">
        <f t="shared" si="14"/>
        <v>0</v>
      </c>
      <c r="Z23" s="366">
        <f t="shared" si="15"/>
        <v>0</v>
      </c>
      <c r="AA23" s="368" t="s">
        <v>78</v>
      </c>
    </row>
    <row r="24" s="348" customFormat="1" ht="19.9" hidden="1" customHeight="1" spans="1:27">
      <c r="A24" s="359">
        <v>19</v>
      </c>
      <c r="B24" s="360"/>
      <c r="C24" s="10"/>
      <c r="D24" s="361">
        <f>SUMIFS(表3!$65:$65,表3!$2:$2,工作量总表!C24)</f>
        <v>0</v>
      </c>
      <c r="E24" s="359"/>
      <c r="F24" s="362">
        <f>SUMIFS(表四乙供主材!$11:$11,表四乙供主材!$2:$2,C:C)</f>
        <v>0</v>
      </c>
      <c r="G24" s="361">
        <f t="shared" si="7"/>
        <v>0</v>
      </c>
      <c r="H24" s="361">
        <f>SUMIFS(表3丙!$7:$7,表3丙!$2:$2,工作量总表!C24)</f>
        <v>0</v>
      </c>
      <c r="I24" s="361">
        <f t="shared" si="16"/>
        <v>0</v>
      </c>
      <c r="J24" s="361">
        <f t="shared" si="1"/>
        <v>0</v>
      </c>
      <c r="K24" s="361">
        <f t="shared" si="8"/>
        <v>0</v>
      </c>
      <c r="L24" s="361">
        <f t="shared" si="2"/>
        <v>0</v>
      </c>
      <c r="M24" s="361">
        <f t="shared" si="9"/>
        <v>0</v>
      </c>
      <c r="N24" s="361">
        <f t="shared" si="3"/>
        <v>0</v>
      </c>
      <c r="O24" s="361">
        <f t="shared" si="10"/>
        <v>0</v>
      </c>
      <c r="P24" s="361">
        <f>INDEX(表6其他费!$G$11:$GK$11,ROW()-5)</f>
        <v>0</v>
      </c>
      <c r="Q24" s="361">
        <f t="shared" si="17"/>
        <v>0</v>
      </c>
      <c r="R24" s="361">
        <f>SUMIFS(计列施工队伍调遣费站点!H:H,计列施工队伍调遣费站点!C:C,工作量总表!C24)</f>
        <v>0</v>
      </c>
      <c r="S24" s="361">
        <f t="shared" si="11"/>
        <v>0</v>
      </c>
      <c r="T24" s="361">
        <f>I24+G24*$F$115+'表二（安全生产费）'!I32/17+M24+L24</f>
        <v>0</v>
      </c>
      <c r="U24" s="361">
        <f t="shared" si="5"/>
        <v>0</v>
      </c>
      <c r="V24" s="361">
        <f t="shared" si="6"/>
        <v>0</v>
      </c>
      <c r="W24" s="361">
        <f t="shared" si="12"/>
        <v>0</v>
      </c>
      <c r="X24" s="366">
        <f t="shared" si="13"/>
        <v>0</v>
      </c>
      <c r="Y24" s="361">
        <f t="shared" si="14"/>
        <v>0</v>
      </c>
      <c r="Z24" s="366">
        <f t="shared" si="15"/>
        <v>0</v>
      </c>
      <c r="AA24" s="368" t="s">
        <v>79</v>
      </c>
    </row>
    <row r="25" s="348" customFormat="1" ht="19.9" hidden="1" customHeight="1" spans="1:27">
      <c r="A25" s="359">
        <v>20</v>
      </c>
      <c r="B25" s="360"/>
      <c r="C25" s="363"/>
      <c r="D25" s="361">
        <f>SUMIFS(表3!$65:$65,表3!$2:$2,工作量总表!C25)</f>
        <v>0</v>
      </c>
      <c r="E25" s="359"/>
      <c r="F25" s="362">
        <f>SUMIFS(表四乙供主材!$11:$11,表四乙供主材!$2:$2,C:C)</f>
        <v>0</v>
      </c>
      <c r="G25" s="361">
        <f t="shared" si="7"/>
        <v>0</v>
      </c>
      <c r="H25" s="361">
        <f>SUMIFS(表3丙!$7:$7,表3丙!$2:$2,工作量总表!C25)</f>
        <v>0</v>
      </c>
      <c r="I25" s="361">
        <f t="shared" si="16"/>
        <v>0</v>
      </c>
      <c r="J25" s="361">
        <f t="shared" ref="J25:J39" si="18">G25*27.4%+R25</f>
        <v>0</v>
      </c>
      <c r="K25" s="361">
        <f t="shared" si="8"/>
        <v>0</v>
      </c>
      <c r="L25" s="361">
        <f t="shared" ref="L25:L39" si="19">G25*61.09%</f>
        <v>0</v>
      </c>
      <c r="M25" s="361">
        <f t="shared" si="9"/>
        <v>0</v>
      </c>
      <c r="N25" s="361"/>
      <c r="O25" s="361">
        <f t="shared" si="10"/>
        <v>0</v>
      </c>
      <c r="P25" s="361">
        <f>INDEX(表6其他费!$G$11:$GK$11,ROW()-5)</f>
        <v>0</v>
      </c>
      <c r="Q25" s="361">
        <f t="shared" si="17"/>
        <v>0</v>
      </c>
      <c r="R25" s="361">
        <f>SUMIFS(计列施工队伍调遣费站点!H:H,计列施工队伍调遣费站点!C:C,工作量总表!C25)</f>
        <v>0</v>
      </c>
      <c r="S25" s="361">
        <f t="shared" si="11"/>
        <v>0</v>
      </c>
      <c r="T25" s="361">
        <f>I25+G25*$F$115+'表二（安全生产费）'!I33/17+M25+L25</f>
        <v>0</v>
      </c>
      <c r="U25" s="361">
        <f t="shared" si="5"/>
        <v>0</v>
      </c>
      <c r="V25" s="361">
        <f t="shared" si="6"/>
        <v>0</v>
      </c>
      <c r="W25" s="361">
        <f t="shared" si="12"/>
        <v>0</v>
      </c>
      <c r="X25" s="366">
        <f t="shared" si="13"/>
        <v>0</v>
      </c>
      <c r="Y25" s="361">
        <f t="shared" si="14"/>
        <v>0</v>
      </c>
      <c r="Z25" s="366">
        <f t="shared" si="15"/>
        <v>0</v>
      </c>
      <c r="AA25" s="368" t="s">
        <v>80</v>
      </c>
    </row>
    <row r="26" s="348" customFormat="1" ht="19.9" hidden="1" customHeight="1" spans="1:27">
      <c r="A26" s="359">
        <v>21</v>
      </c>
      <c r="B26" s="360"/>
      <c r="C26" s="363"/>
      <c r="D26" s="361">
        <f>SUMIFS(表3!$65:$65,表3!$2:$2,工作量总表!C26)</f>
        <v>0</v>
      </c>
      <c r="E26" s="359"/>
      <c r="F26" s="362">
        <f>SUMIFS(表四乙供主材!$11:$11,表四乙供主材!$2:$2,C:C)</f>
        <v>0</v>
      </c>
      <c r="G26" s="361">
        <f t="shared" si="7"/>
        <v>0</v>
      </c>
      <c r="H26" s="361">
        <f>SUMIFS(表3丙!$7:$7,表3丙!$2:$2,工作量总表!C26)</f>
        <v>0</v>
      </c>
      <c r="I26" s="361">
        <f t="shared" si="16"/>
        <v>0</v>
      </c>
      <c r="J26" s="361">
        <f t="shared" si="18"/>
        <v>0</v>
      </c>
      <c r="K26" s="361">
        <f t="shared" si="8"/>
        <v>0</v>
      </c>
      <c r="L26" s="361">
        <f t="shared" si="19"/>
        <v>0</v>
      </c>
      <c r="M26" s="361">
        <f t="shared" si="9"/>
        <v>0</v>
      </c>
      <c r="N26" s="361"/>
      <c r="O26" s="361">
        <f t="shared" si="10"/>
        <v>0</v>
      </c>
      <c r="P26" s="361">
        <f>INDEX(表6其他费!$G$11:$GK$11,ROW()-5)</f>
        <v>0</v>
      </c>
      <c r="Q26" s="361">
        <f t="shared" si="17"/>
        <v>0</v>
      </c>
      <c r="R26" s="361">
        <f>SUMIFS(计列施工队伍调遣费站点!H:H,计列施工队伍调遣费站点!C:C,工作量总表!C26)</f>
        <v>0</v>
      </c>
      <c r="S26" s="361">
        <f t="shared" si="11"/>
        <v>0</v>
      </c>
      <c r="T26" s="361">
        <f>I26+G26*$F$115+'表二（安全生产费）'!I34/17+M26+L26</f>
        <v>0</v>
      </c>
      <c r="U26" s="361">
        <f t="shared" si="5"/>
        <v>0</v>
      </c>
      <c r="V26" s="361">
        <f t="shared" si="6"/>
        <v>0</v>
      </c>
      <c r="W26" s="361">
        <f t="shared" si="12"/>
        <v>0</v>
      </c>
      <c r="X26" s="366">
        <f t="shared" si="13"/>
        <v>0</v>
      </c>
      <c r="Y26" s="361">
        <f t="shared" si="14"/>
        <v>0</v>
      </c>
      <c r="Z26" s="366">
        <f t="shared" si="15"/>
        <v>0</v>
      </c>
      <c r="AA26" s="368" t="s">
        <v>81</v>
      </c>
    </row>
    <row r="27" s="348" customFormat="1" ht="19.9" hidden="1" customHeight="1" spans="1:27">
      <c r="A27" s="359">
        <v>22</v>
      </c>
      <c r="B27" s="360"/>
      <c r="C27" s="363"/>
      <c r="D27" s="361">
        <f>SUMIFS(表3!$65:$65,表3!$2:$2,工作量总表!C27)</f>
        <v>0</v>
      </c>
      <c r="E27" s="359"/>
      <c r="F27" s="362">
        <f>SUMIFS(表四乙供主材!$11:$11,表四乙供主材!$2:$2,C:C)</f>
        <v>0</v>
      </c>
      <c r="G27" s="361">
        <f t="shared" si="7"/>
        <v>0</v>
      </c>
      <c r="H27" s="361">
        <f>SUMIFS(表3丙!$7:$7,表3丙!$2:$2,工作量总表!C27)</f>
        <v>0</v>
      </c>
      <c r="I27" s="361">
        <f t="shared" si="16"/>
        <v>0</v>
      </c>
      <c r="J27" s="361">
        <f t="shared" si="18"/>
        <v>0</v>
      </c>
      <c r="K27" s="361">
        <f t="shared" si="8"/>
        <v>0</v>
      </c>
      <c r="L27" s="361">
        <f t="shared" si="19"/>
        <v>0</v>
      </c>
      <c r="M27" s="361">
        <f t="shared" si="9"/>
        <v>0</v>
      </c>
      <c r="N27" s="361"/>
      <c r="O27" s="361">
        <f t="shared" si="10"/>
        <v>0</v>
      </c>
      <c r="P27" s="361">
        <f>INDEX(表6其他费!$G$11:$GK$11,ROW()-5)</f>
        <v>0</v>
      </c>
      <c r="Q27" s="361">
        <f t="shared" si="17"/>
        <v>0</v>
      </c>
      <c r="R27" s="361">
        <f>SUMIFS(计列施工队伍调遣费站点!H:H,计列施工队伍调遣费站点!C:C,工作量总表!C27)</f>
        <v>0</v>
      </c>
      <c r="S27" s="361">
        <f t="shared" si="11"/>
        <v>0</v>
      </c>
      <c r="T27" s="361">
        <f>I27+G27*$F$115+'表二（安全生产费）'!I35/17+M27+L27</f>
        <v>0</v>
      </c>
      <c r="U27" s="361">
        <f t="shared" si="5"/>
        <v>0</v>
      </c>
      <c r="V27" s="361">
        <f t="shared" si="6"/>
        <v>0</v>
      </c>
      <c r="W27" s="361">
        <f t="shared" si="12"/>
        <v>0</v>
      </c>
      <c r="X27" s="366">
        <f t="shared" si="13"/>
        <v>0</v>
      </c>
      <c r="Y27" s="361">
        <f t="shared" si="14"/>
        <v>0</v>
      </c>
      <c r="Z27" s="366">
        <f t="shared" si="15"/>
        <v>0</v>
      </c>
      <c r="AA27" s="368" t="s">
        <v>82</v>
      </c>
    </row>
    <row r="28" s="348" customFormat="1" ht="19.9" hidden="1" customHeight="1" spans="1:27">
      <c r="A28" s="359">
        <v>23</v>
      </c>
      <c r="B28" s="360"/>
      <c r="C28" s="363"/>
      <c r="D28" s="361">
        <f>SUMIFS(表3!$65:$65,表3!$2:$2,工作量总表!C28)</f>
        <v>0</v>
      </c>
      <c r="E28" s="359"/>
      <c r="F28" s="362">
        <f>SUMIFS(表四乙供主材!$11:$11,表四乙供主材!$2:$2,C:C)</f>
        <v>0</v>
      </c>
      <c r="G28" s="361">
        <f t="shared" si="7"/>
        <v>0</v>
      </c>
      <c r="H28" s="361">
        <f>SUMIFS(表3丙!$7:$7,表3丙!$2:$2,工作量总表!C28)</f>
        <v>0</v>
      </c>
      <c r="I28" s="361">
        <f t="shared" si="16"/>
        <v>0</v>
      </c>
      <c r="J28" s="361">
        <f t="shared" si="18"/>
        <v>0</v>
      </c>
      <c r="K28" s="361">
        <f t="shared" si="8"/>
        <v>0</v>
      </c>
      <c r="L28" s="361">
        <f t="shared" si="19"/>
        <v>0</v>
      </c>
      <c r="M28" s="361">
        <f t="shared" si="9"/>
        <v>0</v>
      </c>
      <c r="N28" s="361"/>
      <c r="O28" s="361">
        <f t="shared" si="10"/>
        <v>0</v>
      </c>
      <c r="P28" s="361">
        <f>INDEX(表6其他费!$G$11:$GK$11,ROW()-5)</f>
        <v>0</v>
      </c>
      <c r="Q28" s="361">
        <f t="shared" si="17"/>
        <v>0</v>
      </c>
      <c r="R28" s="361">
        <f>SUMIFS(计列施工队伍调遣费站点!H:H,计列施工队伍调遣费站点!C:C,工作量总表!C28)</f>
        <v>0</v>
      </c>
      <c r="S28" s="361">
        <f t="shared" si="11"/>
        <v>0</v>
      </c>
      <c r="T28" s="361">
        <f>I28+G28*$F$115+'表二（安全生产费）'!I36/17+M28+L28</f>
        <v>0</v>
      </c>
      <c r="U28" s="361">
        <f t="shared" si="5"/>
        <v>0</v>
      </c>
      <c r="V28" s="361">
        <f t="shared" si="6"/>
        <v>0</v>
      </c>
      <c r="W28" s="361">
        <f t="shared" si="12"/>
        <v>0</v>
      </c>
      <c r="X28" s="366">
        <f t="shared" si="13"/>
        <v>0</v>
      </c>
      <c r="Y28" s="361">
        <f t="shared" si="14"/>
        <v>0</v>
      </c>
      <c r="Z28" s="366">
        <f t="shared" si="15"/>
        <v>0</v>
      </c>
      <c r="AA28" s="368" t="s">
        <v>83</v>
      </c>
    </row>
    <row r="29" s="348" customFormat="1" ht="19.9" hidden="1" customHeight="1" spans="1:27">
      <c r="A29" s="359">
        <v>24</v>
      </c>
      <c r="B29" s="360"/>
      <c r="C29" s="363"/>
      <c r="D29" s="361">
        <f>SUMIFS(表3!$65:$65,表3!$2:$2,工作量总表!C29)</f>
        <v>0</v>
      </c>
      <c r="E29" s="359"/>
      <c r="F29" s="362">
        <f>SUMIFS(表四乙供主材!$11:$11,表四乙供主材!$2:$2,C:C)</f>
        <v>0</v>
      </c>
      <c r="G29" s="361">
        <f t="shared" si="7"/>
        <v>0</v>
      </c>
      <c r="H29" s="361">
        <f>SUMIFS(表3丙!$7:$7,表3丙!$2:$2,工作量总表!C29)</f>
        <v>0</v>
      </c>
      <c r="I29" s="361">
        <f t="shared" si="16"/>
        <v>0</v>
      </c>
      <c r="J29" s="361">
        <f t="shared" si="18"/>
        <v>0</v>
      </c>
      <c r="K29" s="361">
        <f t="shared" si="8"/>
        <v>0</v>
      </c>
      <c r="L29" s="361">
        <f t="shared" si="19"/>
        <v>0</v>
      </c>
      <c r="M29" s="361">
        <f t="shared" si="9"/>
        <v>0</v>
      </c>
      <c r="N29" s="361"/>
      <c r="O29" s="361">
        <f t="shared" si="10"/>
        <v>0</v>
      </c>
      <c r="P29" s="361">
        <f>INDEX(表6其他费!$G$11:$GK$11,ROW()-5)</f>
        <v>0</v>
      </c>
      <c r="Q29" s="361">
        <f t="shared" si="17"/>
        <v>0</v>
      </c>
      <c r="R29" s="361">
        <f>SUMIFS(计列施工队伍调遣费站点!H:H,计列施工队伍调遣费站点!C:C,工作量总表!C29)</f>
        <v>0</v>
      </c>
      <c r="S29" s="361">
        <f t="shared" si="11"/>
        <v>0</v>
      </c>
      <c r="T29" s="361">
        <f>I29+G29*$F$115+'表二（安全生产费）'!I37/17+M29+L29</f>
        <v>0</v>
      </c>
      <c r="U29" s="361">
        <f t="shared" si="5"/>
        <v>0</v>
      </c>
      <c r="V29" s="361">
        <f t="shared" si="6"/>
        <v>0</v>
      </c>
      <c r="W29" s="361">
        <f t="shared" si="12"/>
        <v>0</v>
      </c>
      <c r="X29" s="366">
        <f t="shared" si="13"/>
        <v>0</v>
      </c>
      <c r="Y29" s="361">
        <f t="shared" si="14"/>
        <v>0</v>
      </c>
      <c r="Z29" s="366">
        <f t="shared" si="15"/>
        <v>0</v>
      </c>
      <c r="AA29" s="368" t="s">
        <v>84</v>
      </c>
    </row>
    <row r="30" s="348" customFormat="1" ht="19.9" hidden="1" customHeight="1" spans="1:27">
      <c r="A30" s="359">
        <v>25</v>
      </c>
      <c r="B30" s="360"/>
      <c r="C30" s="363"/>
      <c r="D30" s="361">
        <f>SUMIFS(表3!$65:$65,表3!$2:$2,工作量总表!C30)</f>
        <v>0</v>
      </c>
      <c r="E30" s="359"/>
      <c r="F30" s="362">
        <f>SUMIFS(表四乙供主材!$11:$11,表四乙供主材!$2:$2,C:C)</f>
        <v>0</v>
      </c>
      <c r="G30" s="361">
        <f t="shared" si="7"/>
        <v>0</v>
      </c>
      <c r="H30" s="361">
        <f>SUMIFS(表3丙!$7:$7,表3丙!$2:$2,工作量总表!C30)</f>
        <v>0</v>
      </c>
      <c r="I30" s="361">
        <f t="shared" si="16"/>
        <v>0</v>
      </c>
      <c r="J30" s="361">
        <f t="shared" si="18"/>
        <v>0</v>
      </c>
      <c r="K30" s="361">
        <f t="shared" si="8"/>
        <v>0</v>
      </c>
      <c r="L30" s="361">
        <f t="shared" si="19"/>
        <v>0</v>
      </c>
      <c r="M30" s="361">
        <f t="shared" si="9"/>
        <v>0</v>
      </c>
      <c r="N30" s="361"/>
      <c r="O30" s="361">
        <f t="shared" si="10"/>
        <v>0</v>
      </c>
      <c r="P30" s="361">
        <f>INDEX(表6其他费!$G$11:$GK$11,ROW()-5)</f>
        <v>0</v>
      </c>
      <c r="Q30" s="361">
        <f t="shared" si="17"/>
        <v>0</v>
      </c>
      <c r="R30" s="361">
        <f>SUMIFS(计列施工队伍调遣费站点!H:H,计列施工队伍调遣费站点!C:C,工作量总表!C30)</f>
        <v>0</v>
      </c>
      <c r="S30" s="361">
        <f t="shared" si="11"/>
        <v>0</v>
      </c>
      <c r="T30" s="361">
        <f>I30+G30*$F$115+'表二（安全生产费）'!I38/17+M30+L30</f>
        <v>0</v>
      </c>
      <c r="U30" s="361">
        <f t="shared" si="5"/>
        <v>0</v>
      </c>
      <c r="V30" s="361">
        <f t="shared" si="6"/>
        <v>0</v>
      </c>
      <c r="W30" s="361">
        <f t="shared" si="12"/>
        <v>0</v>
      </c>
      <c r="X30" s="366">
        <f t="shared" si="13"/>
        <v>0</v>
      </c>
      <c r="Y30" s="361">
        <f t="shared" si="14"/>
        <v>0</v>
      </c>
      <c r="Z30" s="366">
        <f t="shared" si="15"/>
        <v>0</v>
      </c>
      <c r="AA30" s="368" t="s">
        <v>85</v>
      </c>
    </row>
    <row r="31" s="348" customFormat="1" ht="19.9" hidden="1" customHeight="1" spans="1:27">
      <c r="A31" s="359">
        <v>26</v>
      </c>
      <c r="B31" s="360"/>
      <c r="C31" s="363"/>
      <c r="D31" s="361">
        <f>SUMIFS(表3!$65:$65,表3!$2:$2,工作量总表!C31)</f>
        <v>0</v>
      </c>
      <c r="E31" s="359"/>
      <c r="F31" s="362">
        <f>SUMIFS(表四乙供主材!$11:$11,表四乙供主材!$2:$2,C:C)</f>
        <v>0</v>
      </c>
      <c r="G31" s="361">
        <f t="shared" si="7"/>
        <v>0</v>
      </c>
      <c r="H31" s="361">
        <f>SUMIFS(表3丙!$7:$7,表3丙!$2:$2,工作量总表!C31)</f>
        <v>0</v>
      </c>
      <c r="I31" s="361">
        <f t="shared" si="16"/>
        <v>0</v>
      </c>
      <c r="J31" s="361">
        <f t="shared" si="18"/>
        <v>0</v>
      </c>
      <c r="K31" s="361">
        <f t="shared" si="8"/>
        <v>0</v>
      </c>
      <c r="L31" s="361">
        <f t="shared" si="19"/>
        <v>0</v>
      </c>
      <c r="M31" s="361">
        <f t="shared" si="9"/>
        <v>0</v>
      </c>
      <c r="N31" s="361"/>
      <c r="O31" s="361">
        <f t="shared" si="10"/>
        <v>0</v>
      </c>
      <c r="P31" s="361">
        <f>INDEX(表6其他费!$G$11:$GK$11,ROW()-5)</f>
        <v>0</v>
      </c>
      <c r="Q31" s="361">
        <f t="shared" si="17"/>
        <v>0</v>
      </c>
      <c r="R31" s="361">
        <f>SUMIFS(计列施工队伍调遣费站点!H:H,计列施工队伍调遣费站点!C:C,工作量总表!C31)</f>
        <v>0</v>
      </c>
      <c r="S31" s="361">
        <f t="shared" si="11"/>
        <v>0</v>
      </c>
      <c r="T31" s="361">
        <f>I31+G31*$F$115+'表二（安全生产费）'!I39/17+M31+L31</f>
        <v>0</v>
      </c>
      <c r="U31" s="361">
        <f t="shared" si="5"/>
        <v>0</v>
      </c>
      <c r="V31" s="361">
        <f t="shared" si="6"/>
        <v>0</v>
      </c>
      <c r="W31" s="361">
        <f t="shared" si="12"/>
        <v>0</v>
      </c>
      <c r="X31" s="366">
        <f t="shared" si="13"/>
        <v>0</v>
      </c>
      <c r="Y31" s="361">
        <f t="shared" si="14"/>
        <v>0</v>
      </c>
      <c r="Z31" s="366">
        <f t="shared" si="15"/>
        <v>0</v>
      </c>
      <c r="AA31" s="368" t="s">
        <v>86</v>
      </c>
    </row>
    <row r="32" s="348" customFormat="1" ht="19.9" hidden="1" customHeight="1" spans="1:27">
      <c r="A32" s="359">
        <v>27</v>
      </c>
      <c r="B32" s="360"/>
      <c r="C32" s="363"/>
      <c r="D32" s="361">
        <f>SUMIFS(表3!$65:$65,表3!$2:$2,工作量总表!C32)</f>
        <v>0</v>
      </c>
      <c r="E32" s="359"/>
      <c r="F32" s="362">
        <f>SUMIFS(表四乙供主材!$11:$11,表四乙供主材!$2:$2,C:C)</f>
        <v>0</v>
      </c>
      <c r="G32" s="361">
        <f t="shared" si="7"/>
        <v>0</v>
      </c>
      <c r="H32" s="361">
        <f>SUMIFS(表3丙!$7:$7,表3丙!$2:$2,工作量总表!C32)</f>
        <v>0</v>
      </c>
      <c r="I32" s="361">
        <f t="shared" si="16"/>
        <v>0</v>
      </c>
      <c r="J32" s="361">
        <f t="shared" si="18"/>
        <v>0</v>
      </c>
      <c r="K32" s="361">
        <f t="shared" si="8"/>
        <v>0</v>
      </c>
      <c r="L32" s="361">
        <f t="shared" si="19"/>
        <v>0</v>
      </c>
      <c r="M32" s="361">
        <f t="shared" si="9"/>
        <v>0</v>
      </c>
      <c r="N32" s="361"/>
      <c r="O32" s="361">
        <f t="shared" si="10"/>
        <v>0</v>
      </c>
      <c r="P32" s="361">
        <f>INDEX(表6其他费!$G$11:$GK$11,ROW()-5)</f>
        <v>0</v>
      </c>
      <c r="Q32" s="361">
        <f t="shared" si="17"/>
        <v>0</v>
      </c>
      <c r="R32" s="361">
        <f>SUMIFS(计列施工队伍调遣费站点!H:H,计列施工队伍调遣费站点!C:C,工作量总表!C32)</f>
        <v>0</v>
      </c>
      <c r="S32" s="361">
        <f t="shared" si="11"/>
        <v>0</v>
      </c>
      <c r="T32" s="361">
        <f>I32+G32*$F$115+'表二（安全生产费）'!I40/17+M32+L32</f>
        <v>0</v>
      </c>
      <c r="U32" s="361">
        <f t="shared" si="5"/>
        <v>0</v>
      </c>
      <c r="V32" s="361">
        <f t="shared" si="6"/>
        <v>0</v>
      </c>
      <c r="W32" s="361">
        <f t="shared" si="12"/>
        <v>0</v>
      </c>
      <c r="X32" s="366">
        <f t="shared" si="13"/>
        <v>0</v>
      </c>
      <c r="Y32" s="361">
        <f t="shared" si="14"/>
        <v>0</v>
      </c>
      <c r="Z32" s="366">
        <f t="shared" si="15"/>
        <v>0</v>
      </c>
      <c r="AA32" s="368" t="s">
        <v>87</v>
      </c>
    </row>
    <row r="33" s="348" customFormat="1" ht="19.9" hidden="1" customHeight="1" spans="1:27">
      <c r="A33" s="359">
        <v>28</v>
      </c>
      <c r="B33" s="360"/>
      <c r="C33" s="363"/>
      <c r="D33" s="361">
        <f>SUMIFS(表3!$65:$65,表3!$2:$2,工作量总表!C33)</f>
        <v>0</v>
      </c>
      <c r="E33" s="359"/>
      <c r="F33" s="362">
        <f>SUMIFS(表四乙供主材!$11:$11,表四乙供主材!$2:$2,C:C)</f>
        <v>0</v>
      </c>
      <c r="G33" s="361">
        <f t="shared" si="7"/>
        <v>0</v>
      </c>
      <c r="H33" s="361">
        <f>SUMIFS(表3丙!$7:$7,表3丙!$2:$2,工作量总表!C33)</f>
        <v>0</v>
      </c>
      <c r="I33" s="361">
        <f t="shared" si="16"/>
        <v>0</v>
      </c>
      <c r="J33" s="361">
        <f t="shared" si="18"/>
        <v>0</v>
      </c>
      <c r="K33" s="361">
        <f t="shared" si="8"/>
        <v>0</v>
      </c>
      <c r="L33" s="361">
        <f t="shared" si="19"/>
        <v>0</v>
      </c>
      <c r="M33" s="361">
        <f t="shared" si="9"/>
        <v>0</v>
      </c>
      <c r="N33" s="361"/>
      <c r="O33" s="361">
        <f t="shared" si="10"/>
        <v>0</v>
      </c>
      <c r="P33" s="361">
        <f>INDEX(表6其他费!$G$11:$GK$11,ROW()-5)</f>
        <v>0</v>
      </c>
      <c r="Q33" s="361">
        <f t="shared" si="17"/>
        <v>0</v>
      </c>
      <c r="R33" s="361">
        <f>SUMIFS(计列施工队伍调遣费站点!H:H,计列施工队伍调遣费站点!C:C,工作量总表!C33)</f>
        <v>0</v>
      </c>
      <c r="S33" s="361">
        <f t="shared" si="11"/>
        <v>0</v>
      </c>
      <c r="T33" s="361">
        <f>I33+G33*$F$115+'表二（安全生产费）'!I41/17+M33+L33</f>
        <v>0</v>
      </c>
      <c r="U33" s="361">
        <f t="shared" si="5"/>
        <v>0</v>
      </c>
      <c r="V33" s="361">
        <f t="shared" si="6"/>
        <v>0</v>
      </c>
      <c r="W33" s="361">
        <f t="shared" si="12"/>
        <v>0</v>
      </c>
      <c r="X33" s="366">
        <f t="shared" si="13"/>
        <v>0</v>
      </c>
      <c r="Y33" s="361">
        <f t="shared" si="14"/>
        <v>0</v>
      </c>
      <c r="Z33" s="366">
        <f t="shared" si="15"/>
        <v>0</v>
      </c>
      <c r="AA33" s="368" t="s">
        <v>88</v>
      </c>
    </row>
    <row r="34" s="348" customFormat="1" ht="19.9" hidden="1" customHeight="1" spans="1:27">
      <c r="A34" s="359">
        <v>29</v>
      </c>
      <c r="B34" s="360"/>
      <c r="C34" s="363"/>
      <c r="D34" s="361">
        <f>SUMIFS(表3!$65:$65,表3!$2:$2,工作量总表!C34)</f>
        <v>0</v>
      </c>
      <c r="E34" s="359"/>
      <c r="F34" s="362">
        <f>SUMIFS(表四乙供主材!$11:$11,表四乙供主材!$2:$2,C:C)</f>
        <v>0</v>
      </c>
      <c r="G34" s="361">
        <f t="shared" si="7"/>
        <v>0</v>
      </c>
      <c r="H34" s="361">
        <f>SUMIFS(表3丙!$7:$7,表3丙!$2:$2,工作量总表!C34)</f>
        <v>0</v>
      </c>
      <c r="I34" s="361">
        <f t="shared" si="16"/>
        <v>0</v>
      </c>
      <c r="J34" s="361">
        <f t="shared" si="18"/>
        <v>0</v>
      </c>
      <c r="K34" s="361">
        <f t="shared" si="8"/>
        <v>0</v>
      </c>
      <c r="L34" s="361">
        <f t="shared" si="19"/>
        <v>0</v>
      </c>
      <c r="M34" s="361">
        <f t="shared" si="9"/>
        <v>0</v>
      </c>
      <c r="N34" s="361"/>
      <c r="O34" s="361">
        <f t="shared" si="10"/>
        <v>0</v>
      </c>
      <c r="P34" s="361">
        <f>INDEX(表6其他费!$G$11:$GK$11,ROW()-5)</f>
        <v>0</v>
      </c>
      <c r="Q34" s="361">
        <f t="shared" si="17"/>
        <v>0</v>
      </c>
      <c r="R34" s="361">
        <f>SUMIFS(计列施工队伍调遣费站点!H:H,计列施工队伍调遣费站点!C:C,工作量总表!C34)</f>
        <v>0</v>
      </c>
      <c r="S34" s="361">
        <f t="shared" si="11"/>
        <v>0</v>
      </c>
      <c r="T34" s="361">
        <f>I34+G34*$F$115+'表二（安全生产费）'!I42/17+M34+L34</f>
        <v>0</v>
      </c>
      <c r="U34" s="361">
        <f t="shared" si="5"/>
        <v>0</v>
      </c>
      <c r="V34" s="361">
        <f t="shared" si="6"/>
        <v>0</v>
      </c>
      <c r="W34" s="361">
        <f t="shared" si="12"/>
        <v>0</v>
      </c>
      <c r="X34" s="366">
        <f t="shared" si="13"/>
        <v>0</v>
      </c>
      <c r="Y34" s="361">
        <f t="shared" si="14"/>
        <v>0</v>
      </c>
      <c r="Z34" s="366">
        <f t="shared" si="15"/>
        <v>0</v>
      </c>
      <c r="AA34" s="368" t="s">
        <v>89</v>
      </c>
    </row>
    <row r="35" s="348" customFormat="1" ht="19.9" hidden="1" customHeight="1" spans="1:27">
      <c r="A35" s="359">
        <v>30</v>
      </c>
      <c r="B35" s="360"/>
      <c r="C35" s="363"/>
      <c r="D35" s="361">
        <f>SUMIFS(表3!$65:$65,表3!$2:$2,工作量总表!C35)</f>
        <v>0</v>
      </c>
      <c r="E35" s="359"/>
      <c r="F35" s="362">
        <f>SUMIFS(表四乙供主材!$11:$11,表四乙供主材!$2:$2,C:C)</f>
        <v>0</v>
      </c>
      <c r="G35" s="361">
        <f t="shared" si="7"/>
        <v>0</v>
      </c>
      <c r="H35" s="361">
        <f>SUMIFS(表3丙!$7:$7,表3丙!$2:$2,工作量总表!C35)</f>
        <v>0</v>
      </c>
      <c r="I35" s="361">
        <f t="shared" si="16"/>
        <v>0</v>
      </c>
      <c r="J35" s="361">
        <f t="shared" si="18"/>
        <v>0</v>
      </c>
      <c r="K35" s="361">
        <f t="shared" si="8"/>
        <v>0</v>
      </c>
      <c r="L35" s="361">
        <f t="shared" si="19"/>
        <v>0</v>
      </c>
      <c r="M35" s="361">
        <f t="shared" si="9"/>
        <v>0</v>
      </c>
      <c r="N35" s="361"/>
      <c r="O35" s="361">
        <f t="shared" si="10"/>
        <v>0</v>
      </c>
      <c r="P35" s="361">
        <f>INDEX(表6其他费!$G$11:$GK$11,ROW()-5)</f>
        <v>0</v>
      </c>
      <c r="Q35" s="361">
        <f t="shared" si="17"/>
        <v>0</v>
      </c>
      <c r="R35" s="361">
        <f>SUMIFS(计列施工队伍调遣费站点!H:H,计列施工队伍调遣费站点!C:C,工作量总表!C35)</f>
        <v>0</v>
      </c>
      <c r="S35" s="361">
        <f t="shared" si="11"/>
        <v>0</v>
      </c>
      <c r="T35" s="361">
        <f>I35+G35*$F$115+'表二（安全生产费）'!I43/17+M35+L35</f>
        <v>0</v>
      </c>
      <c r="U35" s="361">
        <f t="shared" si="5"/>
        <v>0</v>
      </c>
      <c r="V35" s="361">
        <f t="shared" si="6"/>
        <v>0</v>
      </c>
      <c r="W35" s="361">
        <f t="shared" si="12"/>
        <v>0</v>
      </c>
      <c r="X35" s="366">
        <f t="shared" si="13"/>
        <v>0</v>
      </c>
      <c r="Y35" s="361">
        <f t="shared" si="14"/>
        <v>0</v>
      </c>
      <c r="Z35" s="366">
        <f t="shared" si="15"/>
        <v>0</v>
      </c>
      <c r="AA35" s="368" t="s">
        <v>90</v>
      </c>
    </row>
    <row r="36" s="348" customFormat="1" ht="19.9" hidden="1" customHeight="1" spans="1:27">
      <c r="A36" s="359">
        <v>31</v>
      </c>
      <c r="B36" s="360"/>
      <c r="C36" s="363"/>
      <c r="D36" s="361">
        <f>SUMIFS(表3!$65:$65,表3!$2:$2,工作量总表!C36)</f>
        <v>0</v>
      </c>
      <c r="E36" s="359"/>
      <c r="F36" s="362">
        <f>SUMIFS(表四乙供主材!$11:$11,表四乙供主材!$2:$2,C:C)</f>
        <v>0</v>
      </c>
      <c r="G36" s="361">
        <f t="shared" si="7"/>
        <v>0</v>
      </c>
      <c r="H36" s="361">
        <f>SUMIFS(表3丙!$7:$7,表3丙!$2:$2,工作量总表!C36)</f>
        <v>0</v>
      </c>
      <c r="I36" s="361">
        <f t="shared" si="16"/>
        <v>0</v>
      </c>
      <c r="J36" s="361">
        <f t="shared" si="18"/>
        <v>0</v>
      </c>
      <c r="K36" s="361">
        <f t="shared" si="8"/>
        <v>0</v>
      </c>
      <c r="L36" s="361">
        <f t="shared" si="19"/>
        <v>0</v>
      </c>
      <c r="M36" s="361">
        <f t="shared" si="9"/>
        <v>0</v>
      </c>
      <c r="N36" s="361"/>
      <c r="O36" s="361">
        <f t="shared" si="10"/>
        <v>0</v>
      </c>
      <c r="P36" s="361">
        <f>INDEX(表6其他费!$G$11:$GK$11,ROW()-5)</f>
        <v>0</v>
      </c>
      <c r="Q36" s="361">
        <f t="shared" si="17"/>
        <v>0</v>
      </c>
      <c r="R36" s="361">
        <f>SUMIFS(计列施工队伍调遣费站点!H:H,计列施工队伍调遣费站点!C:C,工作量总表!C36)</f>
        <v>0</v>
      </c>
      <c r="S36" s="361">
        <f t="shared" si="11"/>
        <v>0</v>
      </c>
      <c r="T36" s="361">
        <f>I36+G36*$F$115+'表二（安全生产费）'!I44/17+M36+L36</f>
        <v>0</v>
      </c>
      <c r="U36" s="361">
        <f t="shared" si="5"/>
        <v>0</v>
      </c>
      <c r="V36" s="361">
        <f t="shared" si="6"/>
        <v>0</v>
      </c>
      <c r="W36" s="361">
        <f t="shared" si="12"/>
        <v>0</v>
      </c>
      <c r="X36" s="366">
        <f t="shared" si="13"/>
        <v>0</v>
      </c>
      <c r="Y36" s="361">
        <f t="shared" si="14"/>
        <v>0</v>
      </c>
      <c r="Z36" s="366">
        <f t="shared" si="15"/>
        <v>0</v>
      </c>
      <c r="AA36" s="368" t="s">
        <v>91</v>
      </c>
    </row>
    <row r="37" s="348" customFormat="1" ht="19.9" hidden="1" customHeight="1" spans="1:27">
      <c r="A37" s="359">
        <v>32</v>
      </c>
      <c r="B37" s="360"/>
      <c r="C37" s="363"/>
      <c r="D37" s="361">
        <f>SUMIFS(表3!$65:$65,表3!$2:$2,工作量总表!C37)</f>
        <v>0</v>
      </c>
      <c r="E37" s="359"/>
      <c r="F37" s="362">
        <f>SUMIFS(表四乙供主材!$11:$11,表四乙供主材!$2:$2,C:C)</f>
        <v>0</v>
      </c>
      <c r="G37" s="361">
        <f t="shared" si="7"/>
        <v>0</v>
      </c>
      <c r="H37" s="361">
        <f>SUMIFS(表3丙!$7:$7,表3丙!$2:$2,工作量总表!C37)</f>
        <v>0</v>
      </c>
      <c r="I37" s="361">
        <f t="shared" si="16"/>
        <v>0</v>
      </c>
      <c r="J37" s="361">
        <f t="shared" si="18"/>
        <v>0</v>
      </c>
      <c r="K37" s="361">
        <f t="shared" si="8"/>
        <v>0</v>
      </c>
      <c r="L37" s="361">
        <f t="shared" si="19"/>
        <v>0</v>
      </c>
      <c r="M37" s="361">
        <f t="shared" si="9"/>
        <v>0</v>
      </c>
      <c r="N37" s="361"/>
      <c r="O37" s="361">
        <f t="shared" si="10"/>
        <v>0</v>
      </c>
      <c r="P37" s="361">
        <f>INDEX(表6其他费!$G$11:$GK$11,ROW()-5)</f>
        <v>0</v>
      </c>
      <c r="Q37" s="361">
        <f t="shared" si="17"/>
        <v>0</v>
      </c>
      <c r="R37" s="361">
        <f>SUMIFS(计列施工队伍调遣费站点!H:H,计列施工队伍调遣费站点!C:C,工作量总表!C37)</f>
        <v>0</v>
      </c>
      <c r="S37" s="361">
        <f t="shared" si="11"/>
        <v>0</v>
      </c>
      <c r="T37" s="361">
        <f>I37+G37*$F$115+'表二（安全生产费）'!I45/17+M37+L37</f>
        <v>0</v>
      </c>
      <c r="U37" s="361">
        <f t="shared" si="5"/>
        <v>0</v>
      </c>
      <c r="V37" s="361">
        <f t="shared" si="6"/>
        <v>0</v>
      </c>
      <c r="W37" s="361">
        <f t="shared" si="12"/>
        <v>0</v>
      </c>
      <c r="X37" s="366">
        <f t="shared" si="13"/>
        <v>0</v>
      </c>
      <c r="Y37" s="361">
        <f t="shared" si="14"/>
        <v>0</v>
      </c>
      <c r="Z37" s="366">
        <f t="shared" si="15"/>
        <v>0</v>
      </c>
      <c r="AA37" s="368" t="s">
        <v>92</v>
      </c>
    </row>
    <row r="38" s="348" customFormat="1" ht="19.9" hidden="1" customHeight="1" spans="1:27">
      <c r="A38" s="359">
        <v>33</v>
      </c>
      <c r="B38" s="360"/>
      <c r="C38" s="363"/>
      <c r="D38" s="361">
        <f>SUMIFS(表3!$65:$65,表3!$2:$2,工作量总表!C38)</f>
        <v>0</v>
      </c>
      <c r="E38" s="359"/>
      <c r="F38" s="362">
        <f>SUMIFS(表四乙供主材!$11:$11,表四乙供主材!$2:$2,C:C)</f>
        <v>0</v>
      </c>
      <c r="G38" s="361">
        <f t="shared" si="7"/>
        <v>0</v>
      </c>
      <c r="H38" s="361">
        <f>SUMIFS(表3丙!$7:$7,表3丙!$2:$2,工作量总表!C38)</f>
        <v>0</v>
      </c>
      <c r="I38" s="361">
        <f t="shared" si="16"/>
        <v>0</v>
      </c>
      <c r="J38" s="361">
        <f t="shared" si="18"/>
        <v>0</v>
      </c>
      <c r="K38" s="361">
        <f t="shared" si="8"/>
        <v>0</v>
      </c>
      <c r="L38" s="361">
        <f t="shared" si="19"/>
        <v>0</v>
      </c>
      <c r="M38" s="361">
        <f t="shared" si="9"/>
        <v>0</v>
      </c>
      <c r="N38" s="361"/>
      <c r="O38" s="361">
        <f t="shared" si="10"/>
        <v>0</v>
      </c>
      <c r="P38" s="361">
        <f>INDEX(表6其他费!$G$11:$GK$11,ROW()-5)</f>
        <v>0</v>
      </c>
      <c r="Q38" s="361">
        <f t="shared" si="17"/>
        <v>0</v>
      </c>
      <c r="R38" s="361">
        <f>SUMIFS(计列施工队伍调遣费站点!H:H,计列施工队伍调遣费站点!C:C,工作量总表!C38)</f>
        <v>0</v>
      </c>
      <c r="S38" s="361">
        <f t="shared" si="11"/>
        <v>0</v>
      </c>
      <c r="T38" s="361">
        <f>I38+G38*$F$115+'表二（安全生产费）'!I46/17+M38+L38</f>
        <v>0</v>
      </c>
      <c r="U38" s="361">
        <f t="shared" si="5"/>
        <v>0</v>
      </c>
      <c r="V38" s="361">
        <f t="shared" si="6"/>
        <v>0</v>
      </c>
      <c r="W38" s="361">
        <f t="shared" si="12"/>
        <v>0</v>
      </c>
      <c r="X38" s="366">
        <f t="shared" si="13"/>
        <v>0</v>
      </c>
      <c r="Y38" s="361">
        <f t="shared" si="14"/>
        <v>0</v>
      </c>
      <c r="Z38" s="366">
        <f t="shared" si="15"/>
        <v>0</v>
      </c>
      <c r="AA38" s="368" t="s">
        <v>93</v>
      </c>
    </row>
    <row r="39" s="348" customFormat="1" ht="19.9" hidden="1" customHeight="1" spans="1:27">
      <c r="A39" s="359">
        <v>34</v>
      </c>
      <c r="B39" s="360"/>
      <c r="C39" s="363"/>
      <c r="D39" s="361">
        <f>SUMIFS(表3!$65:$65,表3!$2:$2,工作量总表!C39)</f>
        <v>0</v>
      </c>
      <c r="E39" s="359"/>
      <c r="F39" s="362">
        <f>SUMIFS(表四乙供主材!$11:$11,表四乙供主材!$2:$2,C:C)</f>
        <v>0</v>
      </c>
      <c r="G39" s="361">
        <f t="shared" si="7"/>
        <v>0</v>
      </c>
      <c r="H39" s="361">
        <f>SUMIFS(表3丙!$7:$7,表3丙!$2:$2,工作量总表!C39)</f>
        <v>0</v>
      </c>
      <c r="I39" s="361">
        <f t="shared" si="16"/>
        <v>0</v>
      </c>
      <c r="J39" s="361">
        <f t="shared" si="18"/>
        <v>0</v>
      </c>
      <c r="K39" s="361">
        <f t="shared" si="8"/>
        <v>0</v>
      </c>
      <c r="L39" s="361">
        <f t="shared" si="19"/>
        <v>0</v>
      </c>
      <c r="M39" s="361">
        <f t="shared" si="9"/>
        <v>0</v>
      </c>
      <c r="N39" s="361"/>
      <c r="O39" s="361">
        <f t="shared" si="10"/>
        <v>0</v>
      </c>
      <c r="P39" s="361">
        <f>INDEX(表6其他费!$G$11:$GK$11,ROW()-5)</f>
        <v>0</v>
      </c>
      <c r="Q39" s="361">
        <f t="shared" si="17"/>
        <v>0</v>
      </c>
      <c r="R39" s="361">
        <f>SUMIFS(计列施工队伍调遣费站点!H:H,计列施工队伍调遣费站点!C:C,工作量总表!C39)</f>
        <v>0</v>
      </c>
      <c r="S39" s="361">
        <f t="shared" si="11"/>
        <v>0</v>
      </c>
      <c r="T39" s="361">
        <f>I39+G39*$F$115+'表二（安全生产费）'!I47/17+M39+L39</f>
        <v>0</v>
      </c>
      <c r="U39" s="361">
        <f t="shared" si="5"/>
        <v>0</v>
      </c>
      <c r="V39" s="361">
        <f t="shared" si="6"/>
        <v>0</v>
      </c>
      <c r="W39" s="361">
        <f t="shared" si="12"/>
        <v>0</v>
      </c>
      <c r="X39" s="366">
        <f t="shared" ref="X39:X70" si="20">ROUND(U39+F39+O39+Q39+P39,2)</f>
        <v>0</v>
      </c>
      <c r="Y39" s="361">
        <f t="shared" si="14"/>
        <v>0</v>
      </c>
      <c r="Z39" s="366">
        <f t="shared" si="15"/>
        <v>0</v>
      </c>
      <c r="AA39" s="368" t="s">
        <v>94</v>
      </c>
    </row>
    <row r="40" s="348" customFormat="1" ht="19.9" hidden="1" customHeight="1" spans="1:27">
      <c r="A40" s="359">
        <v>35</v>
      </c>
      <c r="B40" s="360"/>
      <c r="C40" s="363"/>
      <c r="D40" s="361">
        <f>SUMIFS(表3!$65:$65,表3!$2:$2,工作量总表!C40)</f>
        <v>0</v>
      </c>
      <c r="E40" s="359"/>
      <c r="F40" s="362">
        <f>SUMIFS(表四乙供主材!$11:$11,表四乙供主材!$2:$2,C:C)</f>
        <v>0</v>
      </c>
      <c r="G40" s="361">
        <f t="shared" ref="G40:G54" si="21">D40*114</f>
        <v>0</v>
      </c>
      <c r="H40" s="361">
        <f>SUMIFS(表3丙!$7:$7,表3丙!$2:$2,工作量总表!C40)</f>
        <v>0</v>
      </c>
      <c r="I40" s="361">
        <f t="shared" si="16"/>
        <v>0</v>
      </c>
      <c r="J40" s="361">
        <f t="shared" ref="J40:J54" si="22">G40*27.4%+R40</f>
        <v>0</v>
      </c>
      <c r="K40" s="361">
        <f t="shared" ref="K40:K54" si="23">I40+J40</f>
        <v>0</v>
      </c>
      <c r="L40" s="361">
        <f t="shared" ref="L40:L54" si="24">G40*61.09%</f>
        <v>0</v>
      </c>
      <c r="M40" s="361">
        <f t="shared" ref="M40:M54" si="25">G40*20%</f>
        <v>0</v>
      </c>
      <c r="N40" s="361"/>
      <c r="O40" s="361">
        <f t="shared" ref="O40:O54" si="26">G40*33.69%</f>
        <v>0</v>
      </c>
      <c r="P40" s="361">
        <f>INDEX(表6其他费!$G$11:$GK$11,ROW()-5)</f>
        <v>0</v>
      </c>
      <c r="Q40" s="361">
        <f t="shared" ref="Q40:Q54" si="27">S40*2%</f>
        <v>0</v>
      </c>
      <c r="R40" s="361">
        <f>SUMIFS(计列施工队伍调遣费站点!H:H,计列施工队伍调遣费站点!C:C,工作量总表!C40)</f>
        <v>0</v>
      </c>
      <c r="S40" s="361">
        <f t="shared" ref="S40:S54" si="28">K40+L40+M40</f>
        <v>0</v>
      </c>
      <c r="T40" s="361">
        <f>I40+G40*$F$115+'表二（安全生产费）'!I48/17+M40+L40</f>
        <v>0</v>
      </c>
      <c r="U40" s="361">
        <f t="shared" si="5"/>
        <v>0</v>
      </c>
      <c r="V40" s="361">
        <f t="shared" si="6"/>
        <v>0</v>
      </c>
      <c r="W40" s="361">
        <f t="shared" ref="W40:W54" si="29">V40*1.09</f>
        <v>0</v>
      </c>
      <c r="X40" s="366">
        <f t="shared" si="20"/>
        <v>0</v>
      </c>
      <c r="Y40" s="361">
        <f t="shared" ref="Y40:Y54" si="30">X40*9%</f>
        <v>0</v>
      </c>
      <c r="Z40" s="366">
        <f t="shared" ref="Z40:Z54" si="31">X40+Y40</f>
        <v>0</v>
      </c>
      <c r="AA40" s="368" t="s">
        <v>95</v>
      </c>
    </row>
    <row r="41" s="348" customFormat="1" ht="19.9" hidden="1" customHeight="1" spans="1:27">
      <c r="A41" s="359">
        <v>36</v>
      </c>
      <c r="B41" s="360"/>
      <c r="C41" s="363"/>
      <c r="D41" s="361">
        <f>SUMIFS(表3!$65:$65,表3!$2:$2,工作量总表!C41)</f>
        <v>0</v>
      </c>
      <c r="E41" s="359"/>
      <c r="F41" s="362">
        <f>SUMIFS(表四乙供主材!$11:$11,表四乙供主材!$2:$2,C:C)</f>
        <v>0</v>
      </c>
      <c r="G41" s="361">
        <f t="shared" si="21"/>
        <v>0</v>
      </c>
      <c r="H41" s="361">
        <f>SUMIFS(表3丙!$7:$7,表3丙!$2:$2,工作量总表!C41)</f>
        <v>0</v>
      </c>
      <c r="I41" s="361">
        <f t="shared" si="16"/>
        <v>0</v>
      </c>
      <c r="J41" s="361">
        <f t="shared" si="22"/>
        <v>0</v>
      </c>
      <c r="K41" s="361">
        <f t="shared" si="23"/>
        <v>0</v>
      </c>
      <c r="L41" s="361">
        <f t="shared" si="24"/>
        <v>0</v>
      </c>
      <c r="M41" s="361">
        <f t="shared" si="25"/>
        <v>0</v>
      </c>
      <c r="N41" s="361"/>
      <c r="O41" s="361">
        <f t="shared" si="26"/>
        <v>0</v>
      </c>
      <c r="P41" s="361">
        <f>INDEX(表6其他费!$G$11:$GK$11,ROW()-5)</f>
        <v>0</v>
      </c>
      <c r="Q41" s="361">
        <f t="shared" si="27"/>
        <v>0</v>
      </c>
      <c r="R41" s="361">
        <f>SUMIFS(计列施工队伍调遣费站点!H:H,计列施工队伍调遣费站点!C:C,工作量总表!C41)</f>
        <v>0</v>
      </c>
      <c r="S41" s="361">
        <f t="shared" si="28"/>
        <v>0</v>
      </c>
      <c r="T41" s="361">
        <f>I41+G41*$F$115+'表二（安全生产费）'!I49/17+M41+L41</f>
        <v>0</v>
      </c>
      <c r="U41" s="361">
        <f t="shared" si="5"/>
        <v>0</v>
      </c>
      <c r="V41" s="361">
        <f t="shared" si="6"/>
        <v>0</v>
      </c>
      <c r="W41" s="361">
        <f t="shared" si="29"/>
        <v>0</v>
      </c>
      <c r="X41" s="366">
        <f t="shared" si="20"/>
        <v>0</v>
      </c>
      <c r="Y41" s="361">
        <f t="shared" si="30"/>
        <v>0</v>
      </c>
      <c r="Z41" s="366">
        <f t="shared" si="31"/>
        <v>0</v>
      </c>
      <c r="AA41" s="368" t="s">
        <v>96</v>
      </c>
    </row>
    <row r="42" s="348" customFormat="1" ht="19.9" hidden="1" customHeight="1" spans="1:27">
      <c r="A42" s="359">
        <v>37</v>
      </c>
      <c r="B42" s="360"/>
      <c r="C42" s="363"/>
      <c r="D42" s="361">
        <f>SUMIFS(表3!$65:$65,表3!$2:$2,工作量总表!C42)</f>
        <v>0</v>
      </c>
      <c r="E42" s="359"/>
      <c r="F42" s="362">
        <f>SUMIFS(表四乙供主材!$11:$11,表四乙供主材!$2:$2,C:C)</f>
        <v>0</v>
      </c>
      <c r="G42" s="361">
        <f t="shared" si="21"/>
        <v>0</v>
      </c>
      <c r="H42" s="361">
        <f>SUMIFS(表3丙!$7:$7,表3丙!$2:$2,工作量总表!C42)</f>
        <v>0</v>
      </c>
      <c r="I42" s="361">
        <f t="shared" si="16"/>
        <v>0</v>
      </c>
      <c r="J42" s="361">
        <f t="shared" si="22"/>
        <v>0</v>
      </c>
      <c r="K42" s="361">
        <f t="shared" si="23"/>
        <v>0</v>
      </c>
      <c r="L42" s="361">
        <f t="shared" si="24"/>
        <v>0</v>
      </c>
      <c r="M42" s="361">
        <f t="shared" si="25"/>
        <v>0</v>
      </c>
      <c r="N42" s="361"/>
      <c r="O42" s="361">
        <f t="shared" si="26"/>
        <v>0</v>
      </c>
      <c r="P42" s="361">
        <f>INDEX(表6其他费!$G$11:$GK$11,ROW()-5)</f>
        <v>0</v>
      </c>
      <c r="Q42" s="361">
        <f t="shared" si="27"/>
        <v>0</v>
      </c>
      <c r="R42" s="361">
        <f>SUMIFS(计列施工队伍调遣费站点!H:H,计列施工队伍调遣费站点!C:C,工作量总表!C42)</f>
        <v>0</v>
      </c>
      <c r="S42" s="361">
        <f t="shared" si="28"/>
        <v>0</v>
      </c>
      <c r="T42" s="361">
        <f>I42+G42*$F$115+'表二（安全生产费）'!I50/17+M42+L42</f>
        <v>0</v>
      </c>
      <c r="U42" s="361">
        <f t="shared" si="5"/>
        <v>0</v>
      </c>
      <c r="V42" s="361">
        <f t="shared" si="6"/>
        <v>0</v>
      </c>
      <c r="W42" s="361">
        <f t="shared" si="29"/>
        <v>0</v>
      </c>
      <c r="X42" s="366">
        <f t="shared" si="20"/>
        <v>0</v>
      </c>
      <c r="Y42" s="361">
        <f t="shared" si="30"/>
        <v>0</v>
      </c>
      <c r="Z42" s="366">
        <f t="shared" si="31"/>
        <v>0</v>
      </c>
      <c r="AA42" s="368" t="s">
        <v>97</v>
      </c>
    </row>
    <row r="43" s="348" customFormat="1" ht="19.9" hidden="1" customHeight="1" spans="1:27">
      <c r="A43" s="359">
        <v>38</v>
      </c>
      <c r="B43" s="360"/>
      <c r="C43" s="363"/>
      <c r="D43" s="361">
        <f>SUMIFS(表3!$65:$65,表3!$2:$2,工作量总表!C43)</f>
        <v>0</v>
      </c>
      <c r="E43" s="359"/>
      <c r="F43" s="362">
        <f>SUMIFS(表四乙供主材!$11:$11,表四乙供主材!$2:$2,C:C)</f>
        <v>0</v>
      </c>
      <c r="G43" s="361">
        <f t="shared" si="21"/>
        <v>0</v>
      </c>
      <c r="H43" s="361">
        <f>SUMIFS(表3丙!$7:$7,表3丙!$2:$2,工作量总表!C43)</f>
        <v>0</v>
      </c>
      <c r="I43" s="361">
        <f t="shared" si="16"/>
        <v>0</v>
      </c>
      <c r="J43" s="361">
        <f t="shared" si="22"/>
        <v>0</v>
      </c>
      <c r="K43" s="361">
        <f t="shared" si="23"/>
        <v>0</v>
      </c>
      <c r="L43" s="361">
        <f t="shared" si="24"/>
        <v>0</v>
      </c>
      <c r="M43" s="361">
        <f t="shared" si="25"/>
        <v>0</v>
      </c>
      <c r="N43" s="361"/>
      <c r="O43" s="361">
        <f t="shared" si="26"/>
        <v>0</v>
      </c>
      <c r="P43" s="361">
        <f>INDEX(表6其他费!$G$11:$GK$11,ROW()-5)</f>
        <v>0</v>
      </c>
      <c r="Q43" s="361">
        <f t="shared" si="27"/>
        <v>0</v>
      </c>
      <c r="R43" s="361">
        <f>SUMIFS(计列施工队伍调遣费站点!H:H,计列施工队伍调遣费站点!C:C,工作量总表!C43)</f>
        <v>0</v>
      </c>
      <c r="S43" s="361">
        <f t="shared" si="28"/>
        <v>0</v>
      </c>
      <c r="T43" s="361">
        <f>I43+G43*$F$115+'表二（安全生产费）'!I51/17+M43+L43</f>
        <v>0</v>
      </c>
      <c r="U43" s="361">
        <f t="shared" si="5"/>
        <v>0</v>
      </c>
      <c r="V43" s="361">
        <f t="shared" si="6"/>
        <v>0</v>
      </c>
      <c r="W43" s="361">
        <f t="shared" si="29"/>
        <v>0</v>
      </c>
      <c r="X43" s="366">
        <f t="shared" si="20"/>
        <v>0</v>
      </c>
      <c r="Y43" s="361">
        <f t="shared" si="30"/>
        <v>0</v>
      </c>
      <c r="Z43" s="366">
        <f t="shared" si="31"/>
        <v>0</v>
      </c>
      <c r="AA43" s="368" t="s">
        <v>98</v>
      </c>
    </row>
    <row r="44" s="348" customFormat="1" ht="19.9" hidden="1" customHeight="1" spans="1:27">
      <c r="A44" s="359">
        <v>39</v>
      </c>
      <c r="B44" s="360"/>
      <c r="C44" s="363"/>
      <c r="D44" s="361">
        <f>SUMIFS(表3!$65:$65,表3!$2:$2,工作量总表!C44)</f>
        <v>0</v>
      </c>
      <c r="E44" s="359"/>
      <c r="F44" s="362">
        <f>SUMIFS(表四乙供主材!$11:$11,表四乙供主材!$2:$2,C:C)</f>
        <v>0</v>
      </c>
      <c r="G44" s="361">
        <f t="shared" si="21"/>
        <v>0</v>
      </c>
      <c r="H44" s="361">
        <f>SUMIFS(表3丙!$7:$7,表3丙!$2:$2,工作量总表!C44)</f>
        <v>0</v>
      </c>
      <c r="I44" s="361">
        <f t="shared" si="16"/>
        <v>0</v>
      </c>
      <c r="J44" s="361">
        <f t="shared" si="22"/>
        <v>0</v>
      </c>
      <c r="K44" s="361">
        <f t="shared" si="23"/>
        <v>0</v>
      </c>
      <c r="L44" s="361">
        <f t="shared" si="24"/>
        <v>0</v>
      </c>
      <c r="M44" s="361">
        <f t="shared" si="25"/>
        <v>0</v>
      </c>
      <c r="N44" s="361"/>
      <c r="O44" s="361">
        <f t="shared" si="26"/>
        <v>0</v>
      </c>
      <c r="P44" s="361">
        <f>INDEX(表6其他费!$G$11:$GK$11,ROW()-5)</f>
        <v>0</v>
      </c>
      <c r="Q44" s="361">
        <f t="shared" si="27"/>
        <v>0</v>
      </c>
      <c r="R44" s="361">
        <f>SUMIFS(计列施工队伍调遣费站点!H:H,计列施工队伍调遣费站点!C:C,工作量总表!C44)</f>
        <v>0</v>
      </c>
      <c r="S44" s="361">
        <f t="shared" si="28"/>
        <v>0</v>
      </c>
      <c r="T44" s="361">
        <f>I44+G44*$F$115+'表二（安全生产费）'!I52/17+M44+L44</f>
        <v>0</v>
      </c>
      <c r="U44" s="361">
        <f t="shared" si="5"/>
        <v>0</v>
      </c>
      <c r="V44" s="361">
        <f t="shared" si="6"/>
        <v>0</v>
      </c>
      <c r="W44" s="361">
        <f t="shared" si="29"/>
        <v>0</v>
      </c>
      <c r="X44" s="366">
        <f t="shared" si="20"/>
        <v>0</v>
      </c>
      <c r="Y44" s="361">
        <f t="shared" si="30"/>
        <v>0</v>
      </c>
      <c r="Z44" s="366">
        <f t="shared" si="31"/>
        <v>0</v>
      </c>
      <c r="AA44" s="368" t="s">
        <v>99</v>
      </c>
    </row>
    <row r="45" s="348" customFormat="1" ht="19.9" hidden="1" customHeight="1" spans="1:27">
      <c r="A45" s="359">
        <v>40</v>
      </c>
      <c r="B45" s="360"/>
      <c r="C45" s="363"/>
      <c r="D45" s="361">
        <f>SUMIFS(表3!$65:$65,表3!$2:$2,工作量总表!C45)</f>
        <v>0</v>
      </c>
      <c r="E45" s="359"/>
      <c r="F45" s="362">
        <f>SUMIFS(表四乙供主材!$11:$11,表四乙供主材!$2:$2,C:C)</f>
        <v>0</v>
      </c>
      <c r="G45" s="361">
        <f t="shared" si="21"/>
        <v>0</v>
      </c>
      <c r="H45" s="361">
        <f>SUMIFS(表3丙!$7:$7,表3丙!$2:$2,工作量总表!C45)</f>
        <v>0</v>
      </c>
      <c r="I45" s="361">
        <f t="shared" si="16"/>
        <v>0</v>
      </c>
      <c r="J45" s="361">
        <f t="shared" si="22"/>
        <v>0</v>
      </c>
      <c r="K45" s="361">
        <f t="shared" si="23"/>
        <v>0</v>
      </c>
      <c r="L45" s="361">
        <f t="shared" si="24"/>
        <v>0</v>
      </c>
      <c r="M45" s="361">
        <f t="shared" si="25"/>
        <v>0</v>
      </c>
      <c r="N45" s="361"/>
      <c r="O45" s="361">
        <f t="shared" si="26"/>
        <v>0</v>
      </c>
      <c r="P45" s="361">
        <f>INDEX(表6其他费!$G$11:$GK$11,ROW()-5)</f>
        <v>0</v>
      </c>
      <c r="Q45" s="361">
        <f t="shared" si="27"/>
        <v>0</v>
      </c>
      <c r="R45" s="361">
        <f>SUMIFS(计列施工队伍调遣费站点!H:H,计列施工队伍调遣费站点!C:C,工作量总表!C45)</f>
        <v>0</v>
      </c>
      <c r="S45" s="361">
        <f t="shared" si="28"/>
        <v>0</v>
      </c>
      <c r="T45" s="361">
        <f>I45+G45*$F$115+'表二（安全生产费）'!I53/17+M45+L45</f>
        <v>0</v>
      </c>
      <c r="U45" s="361">
        <f t="shared" si="5"/>
        <v>0</v>
      </c>
      <c r="V45" s="361">
        <f t="shared" si="6"/>
        <v>0</v>
      </c>
      <c r="W45" s="361">
        <f t="shared" si="29"/>
        <v>0</v>
      </c>
      <c r="X45" s="366">
        <f t="shared" si="20"/>
        <v>0</v>
      </c>
      <c r="Y45" s="361">
        <f t="shared" si="30"/>
        <v>0</v>
      </c>
      <c r="Z45" s="366">
        <f t="shared" si="31"/>
        <v>0</v>
      </c>
      <c r="AA45" s="368" t="s">
        <v>100</v>
      </c>
    </row>
    <row r="46" s="348" customFormat="1" ht="19.9" hidden="1" customHeight="1" spans="1:27">
      <c r="A46" s="359">
        <v>41</v>
      </c>
      <c r="B46" s="360"/>
      <c r="C46" s="363"/>
      <c r="D46" s="361">
        <f>SUMIFS(表3!$65:$65,表3!$2:$2,工作量总表!C46)</f>
        <v>0</v>
      </c>
      <c r="E46" s="359"/>
      <c r="F46" s="362">
        <f>SUMIFS(表四乙供主材!$11:$11,表四乙供主材!$2:$2,C:C)</f>
        <v>0</v>
      </c>
      <c r="G46" s="361">
        <f t="shared" si="21"/>
        <v>0</v>
      </c>
      <c r="H46" s="361">
        <f>SUMIFS(表3丙!$7:$7,表3丙!$2:$2,工作量总表!C46)</f>
        <v>0</v>
      </c>
      <c r="I46" s="361">
        <f t="shared" si="16"/>
        <v>0</v>
      </c>
      <c r="J46" s="361">
        <f t="shared" si="22"/>
        <v>0</v>
      </c>
      <c r="K46" s="361">
        <f t="shared" si="23"/>
        <v>0</v>
      </c>
      <c r="L46" s="361">
        <f t="shared" si="24"/>
        <v>0</v>
      </c>
      <c r="M46" s="361">
        <f t="shared" si="25"/>
        <v>0</v>
      </c>
      <c r="N46" s="361"/>
      <c r="O46" s="361">
        <f t="shared" si="26"/>
        <v>0</v>
      </c>
      <c r="P46" s="361">
        <f>INDEX(表6其他费!$G$11:$GK$11,ROW()-5)</f>
        <v>0</v>
      </c>
      <c r="Q46" s="361">
        <f t="shared" si="27"/>
        <v>0</v>
      </c>
      <c r="R46" s="361">
        <f>SUMIFS(计列施工队伍调遣费站点!H:H,计列施工队伍调遣费站点!C:C,工作量总表!C46)</f>
        <v>0</v>
      </c>
      <c r="S46" s="361">
        <f t="shared" si="28"/>
        <v>0</v>
      </c>
      <c r="T46" s="361">
        <f>I46+G46*$F$115+'表二（安全生产费）'!I54/17+M46+L46</f>
        <v>0</v>
      </c>
      <c r="U46" s="361">
        <f t="shared" si="5"/>
        <v>0</v>
      </c>
      <c r="V46" s="361">
        <f t="shared" si="6"/>
        <v>0</v>
      </c>
      <c r="W46" s="361">
        <f t="shared" si="29"/>
        <v>0</v>
      </c>
      <c r="X46" s="366">
        <f t="shared" si="20"/>
        <v>0</v>
      </c>
      <c r="Y46" s="361">
        <f t="shared" si="30"/>
        <v>0</v>
      </c>
      <c r="Z46" s="366">
        <f t="shared" si="31"/>
        <v>0</v>
      </c>
      <c r="AA46" s="368" t="s">
        <v>101</v>
      </c>
    </row>
    <row r="47" s="348" customFormat="1" ht="19.9" hidden="1" customHeight="1" spans="1:27">
      <c r="A47" s="359">
        <v>42</v>
      </c>
      <c r="B47" s="360"/>
      <c r="C47" s="363"/>
      <c r="D47" s="361">
        <f>SUMIFS(表3!$65:$65,表3!$2:$2,工作量总表!C47)</f>
        <v>0</v>
      </c>
      <c r="E47" s="359"/>
      <c r="F47" s="362">
        <f>SUMIFS(表四乙供主材!$11:$11,表四乙供主材!$2:$2,C:C)</f>
        <v>0</v>
      </c>
      <c r="G47" s="361">
        <f t="shared" si="21"/>
        <v>0</v>
      </c>
      <c r="H47" s="361">
        <f>SUMIFS(表3丙!$7:$7,表3丙!$2:$2,工作量总表!C47)</f>
        <v>0</v>
      </c>
      <c r="I47" s="361">
        <f t="shared" si="16"/>
        <v>0</v>
      </c>
      <c r="J47" s="361">
        <f t="shared" si="22"/>
        <v>0</v>
      </c>
      <c r="K47" s="361">
        <f t="shared" si="23"/>
        <v>0</v>
      </c>
      <c r="L47" s="361">
        <f t="shared" si="24"/>
        <v>0</v>
      </c>
      <c r="M47" s="361">
        <f t="shared" si="25"/>
        <v>0</v>
      </c>
      <c r="N47" s="361"/>
      <c r="O47" s="361">
        <f t="shared" si="26"/>
        <v>0</v>
      </c>
      <c r="P47" s="361">
        <f>INDEX(表6其他费!$G$11:$GK$11,ROW()-5)</f>
        <v>0</v>
      </c>
      <c r="Q47" s="361">
        <f t="shared" si="27"/>
        <v>0</v>
      </c>
      <c r="R47" s="361">
        <f>SUMIFS(计列施工队伍调遣费站点!H:H,计列施工队伍调遣费站点!C:C,工作量总表!C47)</f>
        <v>0</v>
      </c>
      <c r="S47" s="361">
        <f t="shared" si="28"/>
        <v>0</v>
      </c>
      <c r="T47" s="361">
        <f>I47+G47*$F$115+'表二（安全生产费）'!I55/17+M47+L47</f>
        <v>0</v>
      </c>
      <c r="U47" s="361">
        <f t="shared" si="5"/>
        <v>0</v>
      </c>
      <c r="V47" s="361">
        <f t="shared" si="6"/>
        <v>0</v>
      </c>
      <c r="W47" s="361">
        <f t="shared" si="29"/>
        <v>0</v>
      </c>
      <c r="X47" s="366">
        <f t="shared" si="20"/>
        <v>0</v>
      </c>
      <c r="Y47" s="361">
        <f t="shared" si="30"/>
        <v>0</v>
      </c>
      <c r="Z47" s="366">
        <f t="shared" si="31"/>
        <v>0</v>
      </c>
      <c r="AA47" s="368" t="s">
        <v>102</v>
      </c>
    </row>
    <row r="48" s="348" customFormat="1" ht="19.9" hidden="1" customHeight="1" spans="1:27">
      <c r="A48" s="359">
        <v>43</v>
      </c>
      <c r="B48" s="360"/>
      <c r="C48" s="364"/>
      <c r="D48" s="361">
        <f>SUMIFS(表3!$65:$65,表3!$2:$2,工作量总表!C48)</f>
        <v>0</v>
      </c>
      <c r="E48" s="359"/>
      <c r="F48" s="362">
        <f>SUMIFS(表四乙供主材!$11:$11,表四乙供主材!$2:$2,C:C)</f>
        <v>0</v>
      </c>
      <c r="G48" s="361">
        <f t="shared" si="21"/>
        <v>0</v>
      </c>
      <c r="H48" s="361">
        <f>SUMIFS(表3丙!$7:$7,表3丙!$2:$2,工作量总表!C48)</f>
        <v>0</v>
      </c>
      <c r="I48" s="361">
        <f t="shared" si="16"/>
        <v>0</v>
      </c>
      <c r="J48" s="361">
        <f t="shared" si="22"/>
        <v>0</v>
      </c>
      <c r="K48" s="361">
        <f t="shared" si="23"/>
        <v>0</v>
      </c>
      <c r="L48" s="361">
        <f t="shared" si="24"/>
        <v>0</v>
      </c>
      <c r="M48" s="361">
        <f t="shared" si="25"/>
        <v>0</v>
      </c>
      <c r="N48" s="361"/>
      <c r="O48" s="361">
        <f t="shared" si="26"/>
        <v>0</v>
      </c>
      <c r="P48" s="361">
        <f>INDEX(表6其他费!$G$11:$GK$11,ROW()-5)</f>
        <v>0</v>
      </c>
      <c r="Q48" s="361">
        <f t="shared" si="27"/>
        <v>0</v>
      </c>
      <c r="R48" s="361">
        <f>SUMIFS(计列施工队伍调遣费站点!H:H,计列施工队伍调遣费站点!C:C,工作量总表!C48)</f>
        <v>0</v>
      </c>
      <c r="S48" s="361">
        <f t="shared" si="28"/>
        <v>0</v>
      </c>
      <c r="T48" s="361">
        <f>I48+G48*$F$115+'表二（安全生产费）'!I56/17+M48+L48</f>
        <v>0</v>
      </c>
      <c r="U48" s="361">
        <f t="shared" si="5"/>
        <v>0</v>
      </c>
      <c r="V48" s="361">
        <f t="shared" si="6"/>
        <v>0</v>
      </c>
      <c r="W48" s="361">
        <f t="shared" si="29"/>
        <v>0</v>
      </c>
      <c r="X48" s="366">
        <f t="shared" si="20"/>
        <v>0</v>
      </c>
      <c r="Y48" s="361">
        <f t="shared" si="30"/>
        <v>0</v>
      </c>
      <c r="Z48" s="366">
        <f t="shared" si="31"/>
        <v>0</v>
      </c>
      <c r="AA48" s="348" t="s">
        <v>103</v>
      </c>
    </row>
    <row r="49" s="348" customFormat="1" ht="19.9" hidden="1" customHeight="1" spans="1:27">
      <c r="A49" s="359">
        <v>44</v>
      </c>
      <c r="B49" s="360"/>
      <c r="C49" s="365"/>
      <c r="D49" s="361">
        <f>SUMIFS(表3!$65:$65,表3!$2:$2,工作量总表!C49)</f>
        <v>0</v>
      </c>
      <c r="E49" s="359"/>
      <c r="F49" s="362">
        <f>SUMIFS(表四乙供主材!$11:$11,表四乙供主材!$2:$2,C:C)</f>
        <v>0</v>
      </c>
      <c r="G49" s="361">
        <f t="shared" si="21"/>
        <v>0</v>
      </c>
      <c r="H49" s="361">
        <f>SUMIFS(表3丙!$7:$7,表3丙!$2:$2,工作量总表!C49)</f>
        <v>0</v>
      </c>
      <c r="I49" s="361">
        <f t="shared" si="16"/>
        <v>0</v>
      </c>
      <c r="J49" s="361">
        <f t="shared" si="22"/>
        <v>0</v>
      </c>
      <c r="K49" s="361">
        <f t="shared" si="23"/>
        <v>0</v>
      </c>
      <c r="L49" s="361">
        <f t="shared" si="24"/>
        <v>0</v>
      </c>
      <c r="M49" s="361">
        <f t="shared" si="25"/>
        <v>0</v>
      </c>
      <c r="N49" s="361"/>
      <c r="O49" s="361">
        <f t="shared" si="26"/>
        <v>0</v>
      </c>
      <c r="P49" s="361">
        <f>INDEX(表6其他费!$G$11:$GK$11,ROW()-5)</f>
        <v>0</v>
      </c>
      <c r="Q49" s="361">
        <f t="shared" si="27"/>
        <v>0</v>
      </c>
      <c r="R49" s="361">
        <f>SUMIFS(计列施工队伍调遣费站点!H:H,计列施工队伍调遣费站点!C:C,工作量总表!C49)</f>
        <v>0</v>
      </c>
      <c r="S49" s="361">
        <f t="shared" si="28"/>
        <v>0</v>
      </c>
      <c r="T49" s="361">
        <f>I49+G49*$F$115+'表二（安全生产费）'!I57/17+M49+L49</f>
        <v>0</v>
      </c>
      <c r="U49" s="361">
        <f t="shared" si="5"/>
        <v>0</v>
      </c>
      <c r="V49" s="361">
        <f t="shared" si="6"/>
        <v>0</v>
      </c>
      <c r="W49" s="361">
        <f t="shared" si="29"/>
        <v>0</v>
      </c>
      <c r="X49" s="366">
        <f t="shared" si="20"/>
        <v>0</v>
      </c>
      <c r="Y49" s="361">
        <f t="shared" si="30"/>
        <v>0</v>
      </c>
      <c r="Z49" s="366">
        <f t="shared" si="31"/>
        <v>0</v>
      </c>
      <c r="AA49" s="348" t="s">
        <v>104</v>
      </c>
    </row>
    <row r="50" s="348" customFormat="1" ht="19.9" hidden="1" customHeight="1" spans="1:27">
      <c r="A50" s="359">
        <v>45</v>
      </c>
      <c r="B50" s="360"/>
      <c r="C50" s="365"/>
      <c r="D50" s="361">
        <f>SUMIFS(表3!$65:$65,表3!$2:$2,工作量总表!C50)</f>
        <v>0</v>
      </c>
      <c r="E50" s="359"/>
      <c r="F50" s="362">
        <f>SUMIFS(表四乙供主材!$11:$11,表四乙供主材!$2:$2,C:C)</f>
        <v>0</v>
      </c>
      <c r="G50" s="361">
        <f t="shared" si="21"/>
        <v>0</v>
      </c>
      <c r="H50" s="361">
        <f>SUMIFS(表3丙!$7:$7,表3丙!$2:$2,工作量总表!C50)</f>
        <v>0</v>
      </c>
      <c r="I50" s="361">
        <f t="shared" si="16"/>
        <v>0</v>
      </c>
      <c r="J50" s="361">
        <f t="shared" si="22"/>
        <v>0</v>
      </c>
      <c r="K50" s="361">
        <f t="shared" si="23"/>
        <v>0</v>
      </c>
      <c r="L50" s="361">
        <f t="shared" si="24"/>
        <v>0</v>
      </c>
      <c r="M50" s="361">
        <f t="shared" si="25"/>
        <v>0</v>
      </c>
      <c r="N50" s="361"/>
      <c r="O50" s="361">
        <f t="shared" si="26"/>
        <v>0</v>
      </c>
      <c r="P50" s="361">
        <f>INDEX(表6其他费!$G$11:$GK$11,ROW()-5)</f>
        <v>0</v>
      </c>
      <c r="Q50" s="361">
        <f t="shared" si="27"/>
        <v>0</v>
      </c>
      <c r="R50" s="361">
        <f>SUMIFS(计列施工队伍调遣费站点!H:H,计列施工队伍调遣费站点!C:C,工作量总表!C50)</f>
        <v>0</v>
      </c>
      <c r="S50" s="361">
        <f t="shared" si="28"/>
        <v>0</v>
      </c>
      <c r="T50" s="361">
        <f>I50+G50*$F$115+'表二（安全生产费）'!I58/17+M50+L50</f>
        <v>0</v>
      </c>
      <c r="U50" s="361">
        <f t="shared" si="5"/>
        <v>0</v>
      </c>
      <c r="V50" s="361">
        <f t="shared" si="6"/>
        <v>0</v>
      </c>
      <c r="W50" s="361">
        <f t="shared" si="29"/>
        <v>0</v>
      </c>
      <c r="X50" s="366">
        <f t="shared" si="20"/>
        <v>0</v>
      </c>
      <c r="Y50" s="361">
        <f t="shared" si="30"/>
        <v>0</v>
      </c>
      <c r="Z50" s="366">
        <f t="shared" si="31"/>
        <v>0</v>
      </c>
      <c r="AA50" s="348" t="s">
        <v>105</v>
      </c>
    </row>
    <row r="51" s="348" customFormat="1" ht="19.9" hidden="1" customHeight="1" spans="1:27">
      <c r="A51" s="359">
        <v>46</v>
      </c>
      <c r="B51" s="360"/>
      <c r="C51" s="365"/>
      <c r="D51" s="361">
        <f>SUMIFS(表3!$65:$65,表3!$2:$2,工作量总表!C51)</f>
        <v>0</v>
      </c>
      <c r="E51" s="359"/>
      <c r="F51" s="362">
        <f>SUMIFS(表四乙供主材!$11:$11,表四乙供主材!$2:$2,C:C)</f>
        <v>0</v>
      </c>
      <c r="G51" s="361">
        <f t="shared" ref="G51:G93" si="32">D51*114</f>
        <v>0</v>
      </c>
      <c r="H51" s="361">
        <f>SUMIFS(表3丙!$7:$7,表3丙!$2:$2,工作量总表!C51)</f>
        <v>0</v>
      </c>
      <c r="I51" s="361">
        <f t="shared" si="16"/>
        <v>0</v>
      </c>
      <c r="J51" s="361">
        <f t="shared" ref="J51:J93" si="33">G51*27.4%+R51</f>
        <v>0</v>
      </c>
      <c r="K51" s="361">
        <f t="shared" ref="K51:K93" si="34">I51+J51</f>
        <v>0</v>
      </c>
      <c r="L51" s="361">
        <f t="shared" ref="L51:L93" si="35">G51*61.09%</f>
        <v>0</v>
      </c>
      <c r="M51" s="361">
        <f t="shared" ref="M51:M93" si="36">G51*20%</f>
        <v>0</v>
      </c>
      <c r="N51" s="361"/>
      <c r="O51" s="361">
        <f t="shared" ref="O51:O93" si="37">G51*33.69%</f>
        <v>0</v>
      </c>
      <c r="P51" s="361">
        <f>INDEX(表6其他费!$G$11:$GK$11,ROW()-5)</f>
        <v>0</v>
      </c>
      <c r="Q51" s="361">
        <f t="shared" ref="Q51:Q93" si="38">S51*2%</f>
        <v>0</v>
      </c>
      <c r="R51" s="361">
        <f>SUMIFS(计列施工队伍调遣费站点!H:H,计列施工队伍调遣费站点!C:C,工作量总表!C51)</f>
        <v>0</v>
      </c>
      <c r="S51" s="361">
        <f t="shared" ref="S51:S93" si="39">K51+L51+M51</f>
        <v>0</v>
      </c>
      <c r="T51" s="361">
        <f>I51+G51*$F$115+'表二（安全生产费）'!I59/17+M51+L51</f>
        <v>0</v>
      </c>
      <c r="U51" s="361">
        <f t="shared" si="5"/>
        <v>0</v>
      </c>
      <c r="V51" s="361">
        <f t="shared" si="6"/>
        <v>0</v>
      </c>
      <c r="W51" s="361">
        <f t="shared" ref="W51:W93" si="40">V51*1.09</f>
        <v>0</v>
      </c>
      <c r="X51" s="366">
        <f t="shared" si="20"/>
        <v>0</v>
      </c>
      <c r="Y51" s="361">
        <f t="shared" ref="Y51:Y93" si="41">X51*9%</f>
        <v>0</v>
      </c>
      <c r="Z51" s="366">
        <f t="shared" ref="Z51:Z93" si="42">X51+Y51</f>
        <v>0</v>
      </c>
      <c r="AA51" s="348" t="s">
        <v>106</v>
      </c>
    </row>
    <row r="52" s="348" customFormat="1" ht="19.9" hidden="1" customHeight="1" spans="1:27">
      <c r="A52" s="359">
        <v>47</v>
      </c>
      <c r="B52" s="360"/>
      <c r="C52" s="365"/>
      <c r="D52" s="361">
        <f>SUMIFS(表3!$65:$65,表3!$2:$2,工作量总表!C52)</f>
        <v>0</v>
      </c>
      <c r="E52" s="359"/>
      <c r="F52" s="362">
        <f>SUMIFS(表四乙供主材!$11:$11,表四乙供主材!$2:$2,C:C)</f>
        <v>0</v>
      </c>
      <c r="G52" s="361">
        <f t="shared" si="32"/>
        <v>0</v>
      </c>
      <c r="H52" s="361">
        <f>SUMIFS(表3丙!$7:$7,表3丙!$2:$2,工作量总表!C52)</f>
        <v>0</v>
      </c>
      <c r="I52" s="361">
        <f t="shared" si="16"/>
        <v>0</v>
      </c>
      <c r="J52" s="361">
        <f t="shared" si="33"/>
        <v>0</v>
      </c>
      <c r="K52" s="361">
        <f t="shared" si="34"/>
        <v>0</v>
      </c>
      <c r="L52" s="361">
        <f t="shared" si="35"/>
        <v>0</v>
      </c>
      <c r="M52" s="361">
        <f t="shared" si="36"/>
        <v>0</v>
      </c>
      <c r="N52" s="361"/>
      <c r="O52" s="361">
        <f t="shared" si="37"/>
        <v>0</v>
      </c>
      <c r="P52" s="361">
        <f>INDEX(表6其他费!$G$11:$GK$11,ROW()-5)</f>
        <v>0</v>
      </c>
      <c r="Q52" s="361">
        <f t="shared" si="38"/>
        <v>0</v>
      </c>
      <c r="R52" s="361">
        <f>SUMIFS(计列施工队伍调遣费站点!H:H,计列施工队伍调遣费站点!C:C,工作量总表!C52)</f>
        <v>0</v>
      </c>
      <c r="S52" s="361">
        <f t="shared" si="39"/>
        <v>0</v>
      </c>
      <c r="T52" s="361">
        <f>I52+G52*$F$115+'表二（安全生产费）'!I60/17+M52+L52</f>
        <v>0</v>
      </c>
      <c r="U52" s="361">
        <f t="shared" si="5"/>
        <v>0</v>
      </c>
      <c r="V52" s="361">
        <f t="shared" si="6"/>
        <v>0</v>
      </c>
      <c r="W52" s="361">
        <f t="shared" si="40"/>
        <v>0</v>
      </c>
      <c r="X52" s="366">
        <f t="shared" si="20"/>
        <v>0</v>
      </c>
      <c r="Y52" s="361">
        <f t="shared" si="41"/>
        <v>0</v>
      </c>
      <c r="Z52" s="366">
        <f t="shared" si="42"/>
        <v>0</v>
      </c>
      <c r="AA52" s="348" t="s">
        <v>107</v>
      </c>
    </row>
    <row r="53" s="348" customFormat="1" ht="19.9" hidden="1" customHeight="1" spans="1:27">
      <c r="A53" s="359">
        <v>48</v>
      </c>
      <c r="B53" s="360"/>
      <c r="C53" s="365"/>
      <c r="D53" s="361">
        <f>SUMIFS(表3!$65:$65,表3!$2:$2,工作量总表!C53)</f>
        <v>0</v>
      </c>
      <c r="E53" s="359"/>
      <c r="F53" s="362">
        <f>SUMIFS(表四乙供主材!$11:$11,表四乙供主材!$2:$2,C:C)</f>
        <v>0</v>
      </c>
      <c r="G53" s="361">
        <f t="shared" si="32"/>
        <v>0</v>
      </c>
      <c r="H53" s="361">
        <f>SUMIFS(表3丙!$7:$7,表3丙!$2:$2,工作量总表!C53)</f>
        <v>0</v>
      </c>
      <c r="I53" s="361">
        <f t="shared" si="16"/>
        <v>0</v>
      </c>
      <c r="J53" s="361">
        <f t="shared" si="33"/>
        <v>0</v>
      </c>
      <c r="K53" s="361">
        <f t="shared" si="34"/>
        <v>0</v>
      </c>
      <c r="L53" s="361">
        <f t="shared" si="35"/>
        <v>0</v>
      </c>
      <c r="M53" s="361">
        <f t="shared" si="36"/>
        <v>0</v>
      </c>
      <c r="N53" s="361"/>
      <c r="O53" s="361">
        <f t="shared" si="37"/>
        <v>0</v>
      </c>
      <c r="P53" s="361">
        <f>INDEX(表6其他费!$G$11:$GK$11,ROW()-5)</f>
        <v>0</v>
      </c>
      <c r="Q53" s="361">
        <f t="shared" si="38"/>
        <v>0</v>
      </c>
      <c r="R53" s="361">
        <f>SUMIFS(计列施工队伍调遣费站点!H:H,计列施工队伍调遣费站点!C:C,工作量总表!C53)</f>
        <v>0</v>
      </c>
      <c r="S53" s="361">
        <f t="shared" si="39"/>
        <v>0</v>
      </c>
      <c r="T53" s="361">
        <f>I53+G53*$F$115+'表二（安全生产费）'!I61/17+M53+L53</f>
        <v>0</v>
      </c>
      <c r="U53" s="361">
        <f t="shared" si="5"/>
        <v>0</v>
      </c>
      <c r="V53" s="361">
        <f t="shared" si="6"/>
        <v>0</v>
      </c>
      <c r="W53" s="361">
        <f t="shared" si="40"/>
        <v>0</v>
      </c>
      <c r="X53" s="366">
        <f t="shared" si="20"/>
        <v>0</v>
      </c>
      <c r="Y53" s="361">
        <f t="shared" si="41"/>
        <v>0</v>
      </c>
      <c r="Z53" s="366">
        <f t="shared" si="42"/>
        <v>0</v>
      </c>
      <c r="AA53" s="348" t="s">
        <v>108</v>
      </c>
    </row>
    <row r="54" s="348" customFormat="1" ht="19.9" hidden="1" customHeight="1" spans="1:27">
      <c r="A54" s="359">
        <v>49</v>
      </c>
      <c r="B54" s="360"/>
      <c r="C54" s="365"/>
      <c r="D54" s="361">
        <f>SUMIFS(表3!$65:$65,表3!$2:$2,工作量总表!C54)</f>
        <v>0</v>
      </c>
      <c r="E54" s="359"/>
      <c r="F54" s="362">
        <f>SUMIFS(表四乙供主材!$11:$11,表四乙供主材!$2:$2,C:C)</f>
        <v>0</v>
      </c>
      <c r="G54" s="361">
        <f t="shared" si="32"/>
        <v>0</v>
      </c>
      <c r="H54" s="361">
        <f>SUMIFS(表3丙!$7:$7,表3丙!$2:$2,工作量总表!C54)</f>
        <v>0</v>
      </c>
      <c r="I54" s="361">
        <f t="shared" si="16"/>
        <v>0</v>
      </c>
      <c r="J54" s="361">
        <f t="shared" si="33"/>
        <v>0</v>
      </c>
      <c r="K54" s="361">
        <f t="shared" si="34"/>
        <v>0</v>
      </c>
      <c r="L54" s="361">
        <f t="shared" si="35"/>
        <v>0</v>
      </c>
      <c r="M54" s="361">
        <f t="shared" si="36"/>
        <v>0</v>
      </c>
      <c r="N54" s="361"/>
      <c r="O54" s="361">
        <f t="shared" si="37"/>
        <v>0</v>
      </c>
      <c r="P54" s="361">
        <f>INDEX(表6其他费!$G$11:$GK$11,ROW()-5)</f>
        <v>0</v>
      </c>
      <c r="Q54" s="361">
        <f t="shared" si="38"/>
        <v>0</v>
      </c>
      <c r="R54" s="361">
        <f>SUMIFS(计列施工队伍调遣费站点!H:H,计列施工队伍调遣费站点!C:C,工作量总表!C54)</f>
        <v>0</v>
      </c>
      <c r="S54" s="361">
        <f t="shared" si="39"/>
        <v>0</v>
      </c>
      <c r="T54" s="361">
        <f>I54+G54*$F$115+'表二（安全生产费）'!I62/17+M54+L54</f>
        <v>0</v>
      </c>
      <c r="U54" s="361">
        <f t="shared" si="5"/>
        <v>0</v>
      </c>
      <c r="V54" s="361">
        <f t="shared" si="6"/>
        <v>0</v>
      </c>
      <c r="W54" s="361">
        <f t="shared" si="40"/>
        <v>0</v>
      </c>
      <c r="X54" s="366">
        <f t="shared" si="20"/>
        <v>0</v>
      </c>
      <c r="Y54" s="361">
        <f t="shared" si="41"/>
        <v>0</v>
      </c>
      <c r="Z54" s="366">
        <f t="shared" si="42"/>
        <v>0</v>
      </c>
      <c r="AA54" s="348" t="s">
        <v>109</v>
      </c>
    </row>
    <row r="55" s="348" customFormat="1" ht="19.9" hidden="1" customHeight="1" spans="1:27">
      <c r="A55" s="359">
        <v>50</v>
      </c>
      <c r="B55" s="360"/>
      <c r="C55" s="365"/>
      <c r="D55" s="361">
        <f>SUMIFS(表3!$65:$65,表3!$2:$2,工作量总表!C55)</f>
        <v>0</v>
      </c>
      <c r="E55" s="359"/>
      <c r="F55" s="362">
        <f>SUMIFS(表四乙供主材!$11:$11,表四乙供主材!$2:$2,C:C)</f>
        <v>0</v>
      </c>
      <c r="G55" s="361">
        <f t="shared" si="32"/>
        <v>0</v>
      </c>
      <c r="H55" s="361">
        <f>SUMIFS(表3丙!$7:$7,表3丙!$2:$2,工作量总表!C55)</f>
        <v>0</v>
      </c>
      <c r="I55" s="361">
        <f t="shared" ref="I55:I93" si="43">F55+G55+H55</f>
        <v>0</v>
      </c>
      <c r="J55" s="361">
        <f t="shared" si="33"/>
        <v>0</v>
      </c>
      <c r="K55" s="361">
        <f t="shared" si="34"/>
        <v>0</v>
      </c>
      <c r="L55" s="361">
        <f t="shared" si="35"/>
        <v>0</v>
      </c>
      <c r="M55" s="361">
        <f t="shared" si="36"/>
        <v>0</v>
      </c>
      <c r="N55" s="361"/>
      <c r="O55" s="361">
        <f t="shared" si="37"/>
        <v>0</v>
      </c>
      <c r="P55" s="361">
        <f>INDEX(表6其他费!$G$11:$GK$11,ROW()-5)</f>
        <v>0</v>
      </c>
      <c r="Q55" s="361">
        <f t="shared" si="38"/>
        <v>0</v>
      </c>
      <c r="R55" s="361">
        <f>SUMIFS(计列施工队伍调遣费站点!H:H,计列施工队伍调遣费站点!C:C,工作量总表!C55)</f>
        <v>0</v>
      </c>
      <c r="S55" s="361">
        <f t="shared" si="39"/>
        <v>0</v>
      </c>
      <c r="T55" s="361">
        <f>I55+G55*$F$115+'表二（安全生产费）'!I63/17+M55+L55</f>
        <v>0</v>
      </c>
      <c r="U55" s="361">
        <f t="shared" si="5"/>
        <v>0</v>
      </c>
      <c r="V55" s="361">
        <f t="shared" si="6"/>
        <v>0</v>
      </c>
      <c r="W55" s="361">
        <f t="shared" si="40"/>
        <v>0</v>
      </c>
      <c r="X55" s="366">
        <f t="shared" si="20"/>
        <v>0</v>
      </c>
      <c r="Y55" s="361">
        <f t="shared" si="41"/>
        <v>0</v>
      </c>
      <c r="Z55" s="366">
        <f t="shared" si="42"/>
        <v>0</v>
      </c>
      <c r="AA55" s="348" t="s">
        <v>110</v>
      </c>
    </row>
    <row r="56" s="348" customFormat="1" ht="19.9" hidden="1" customHeight="1" spans="1:27">
      <c r="A56" s="359">
        <v>51</v>
      </c>
      <c r="B56" s="360"/>
      <c r="C56" s="365"/>
      <c r="D56" s="361">
        <f>SUMIFS(表3!$65:$65,表3!$2:$2,工作量总表!C56)</f>
        <v>0</v>
      </c>
      <c r="E56" s="359"/>
      <c r="F56" s="362">
        <f>SUMIFS(表四乙供主材!$11:$11,表四乙供主材!$2:$2,C:C)</f>
        <v>0</v>
      </c>
      <c r="G56" s="361">
        <f t="shared" si="32"/>
        <v>0</v>
      </c>
      <c r="H56" s="361">
        <f>SUMIFS(表3丙!$7:$7,表3丙!$2:$2,工作量总表!C56)</f>
        <v>0</v>
      </c>
      <c r="I56" s="361">
        <f t="shared" si="43"/>
        <v>0</v>
      </c>
      <c r="J56" s="361">
        <f t="shared" si="33"/>
        <v>0</v>
      </c>
      <c r="K56" s="361">
        <f t="shared" si="34"/>
        <v>0</v>
      </c>
      <c r="L56" s="361">
        <f t="shared" si="35"/>
        <v>0</v>
      </c>
      <c r="M56" s="361">
        <f t="shared" si="36"/>
        <v>0</v>
      </c>
      <c r="N56" s="361"/>
      <c r="O56" s="361">
        <f t="shared" si="37"/>
        <v>0</v>
      </c>
      <c r="P56" s="361">
        <f>INDEX(表6其他费!$G$11:$GK$11,ROW()-5)</f>
        <v>0</v>
      </c>
      <c r="Q56" s="361">
        <f t="shared" si="38"/>
        <v>0</v>
      </c>
      <c r="R56" s="361">
        <f>SUMIFS(计列施工队伍调遣费站点!H:H,计列施工队伍调遣费站点!C:C,工作量总表!C56)</f>
        <v>0</v>
      </c>
      <c r="S56" s="361">
        <f t="shared" si="39"/>
        <v>0</v>
      </c>
      <c r="T56" s="361">
        <f>I56+G56*$F$115+'表二（安全生产费）'!I64/17+M56+L56</f>
        <v>0</v>
      </c>
      <c r="U56" s="361">
        <f t="shared" si="5"/>
        <v>0</v>
      </c>
      <c r="V56" s="361">
        <f t="shared" si="6"/>
        <v>0</v>
      </c>
      <c r="W56" s="361">
        <f t="shared" si="40"/>
        <v>0</v>
      </c>
      <c r="X56" s="366">
        <f t="shared" si="20"/>
        <v>0</v>
      </c>
      <c r="Y56" s="361">
        <f t="shared" si="41"/>
        <v>0</v>
      </c>
      <c r="Z56" s="366">
        <f t="shared" si="42"/>
        <v>0</v>
      </c>
      <c r="AA56" s="348" t="s">
        <v>111</v>
      </c>
    </row>
    <row r="57" s="348" customFormat="1" ht="19.9" hidden="1" customHeight="1" spans="1:27">
      <c r="A57" s="359">
        <v>52</v>
      </c>
      <c r="B57" s="360"/>
      <c r="C57" s="365"/>
      <c r="D57" s="361">
        <f>SUMIFS(表3!$65:$65,表3!$2:$2,工作量总表!C57)</f>
        <v>0</v>
      </c>
      <c r="E57" s="359"/>
      <c r="F57" s="362">
        <f>SUMIFS(表四乙供主材!$11:$11,表四乙供主材!$2:$2,C:C)</f>
        <v>0</v>
      </c>
      <c r="G57" s="361">
        <f t="shared" si="32"/>
        <v>0</v>
      </c>
      <c r="H57" s="361">
        <f>SUMIFS(表3丙!$7:$7,表3丙!$2:$2,工作量总表!C57)</f>
        <v>0</v>
      </c>
      <c r="I57" s="361">
        <f t="shared" si="43"/>
        <v>0</v>
      </c>
      <c r="J57" s="361">
        <f t="shared" si="33"/>
        <v>0</v>
      </c>
      <c r="K57" s="361">
        <f t="shared" si="34"/>
        <v>0</v>
      </c>
      <c r="L57" s="361">
        <f t="shared" si="35"/>
        <v>0</v>
      </c>
      <c r="M57" s="361">
        <f t="shared" si="36"/>
        <v>0</v>
      </c>
      <c r="N57" s="361"/>
      <c r="O57" s="361">
        <f t="shared" si="37"/>
        <v>0</v>
      </c>
      <c r="P57" s="361">
        <f>INDEX(表6其他费!$G$11:$GK$11,ROW()-5)</f>
        <v>0</v>
      </c>
      <c r="Q57" s="361">
        <f t="shared" si="38"/>
        <v>0</v>
      </c>
      <c r="R57" s="361">
        <f>SUMIFS(计列施工队伍调遣费站点!H:H,计列施工队伍调遣费站点!C:C,工作量总表!C57)</f>
        <v>0</v>
      </c>
      <c r="S57" s="361">
        <f t="shared" si="39"/>
        <v>0</v>
      </c>
      <c r="T57" s="361">
        <f>I57+G57*$F$115+'表二（安全生产费）'!I65/17+M57+L57</f>
        <v>0</v>
      </c>
      <c r="U57" s="361">
        <f t="shared" si="5"/>
        <v>0</v>
      </c>
      <c r="V57" s="361">
        <f t="shared" si="6"/>
        <v>0</v>
      </c>
      <c r="W57" s="361">
        <f t="shared" si="40"/>
        <v>0</v>
      </c>
      <c r="X57" s="366">
        <f t="shared" si="20"/>
        <v>0</v>
      </c>
      <c r="Y57" s="361">
        <f t="shared" si="41"/>
        <v>0</v>
      </c>
      <c r="Z57" s="366">
        <f t="shared" si="42"/>
        <v>0</v>
      </c>
      <c r="AA57" s="348" t="s">
        <v>112</v>
      </c>
    </row>
    <row r="58" s="348" customFormat="1" ht="19.9" hidden="1" customHeight="1" spans="1:27">
      <c r="A58" s="359">
        <v>53</v>
      </c>
      <c r="B58" s="360"/>
      <c r="C58" s="365"/>
      <c r="D58" s="361">
        <f>SUMIFS(表3!$65:$65,表3!$2:$2,工作量总表!C58)</f>
        <v>0</v>
      </c>
      <c r="E58" s="359"/>
      <c r="F58" s="362">
        <f>SUMIFS(表四乙供主材!$11:$11,表四乙供主材!$2:$2,C:C)</f>
        <v>0</v>
      </c>
      <c r="G58" s="361">
        <f t="shared" si="32"/>
        <v>0</v>
      </c>
      <c r="H58" s="361">
        <f>SUMIFS(表3丙!$7:$7,表3丙!$2:$2,工作量总表!C58)</f>
        <v>0</v>
      </c>
      <c r="I58" s="361">
        <f t="shared" si="43"/>
        <v>0</v>
      </c>
      <c r="J58" s="361">
        <f t="shared" si="33"/>
        <v>0</v>
      </c>
      <c r="K58" s="361">
        <f t="shared" si="34"/>
        <v>0</v>
      </c>
      <c r="L58" s="361">
        <f t="shared" si="35"/>
        <v>0</v>
      </c>
      <c r="M58" s="361">
        <f t="shared" si="36"/>
        <v>0</v>
      </c>
      <c r="N58" s="361"/>
      <c r="O58" s="361">
        <f t="shared" si="37"/>
        <v>0</v>
      </c>
      <c r="P58" s="361">
        <f>INDEX(表6其他费!$G$11:$GK$11,ROW()-5)</f>
        <v>0</v>
      </c>
      <c r="Q58" s="361">
        <f t="shared" si="38"/>
        <v>0</v>
      </c>
      <c r="R58" s="361">
        <f>SUMIFS(计列施工队伍调遣费站点!H:H,计列施工队伍调遣费站点!C:C,工作量总表!C58)</f>
        <v>0</v>
      </c>
      <c r="S58" s="361">
        <f t="shared" si="39"/>
        <v>0</v>
      </c>
      <c r="T58" s="361">
        <f>I58+G58*$F$115+'表二（安全生产费）'!I66/17+M58+L58</f>
        <v>0</v>
      </c>
      <c r="U58" s="361">
        <f t="shared" si="5"/>
        <v>0</v>
      </c>
      <c r="V58" s="361">
        <f t="shared" si="6"/>
        <v>0</v>
      </c>
      <c r="W58" s="361">
        <f t="shared" si="40"/>
        <v>0</v>
      </c>
      <c r="X58" s="366">
        <f t="shared" si="20"/>
        <v>0</v>
      </c>
      <c r="Y58" s="361">
        <f t="shared" si="41"/>
        <v>0</v>
      </c>
      <c r="Z58" s="366">
        <f t="shared" si="42"/>
        <v>0</v>
      </c>
      <c r="AA58" s="348" t="s">
        <v>113</v>
      </c>
    </row>
    <row r="59" s="348" customFormat="1" ht="19.9" hidden="1" customHeight="1" spans="1:27">
      <c r="A59" s="359">
        <v>54</v>
      </c>
      <c r="B59" s="360"/>
      <c r="C59" s="365"/>
      <c r="D59" s="361">
        <f>SUMIFS(表3!$65:$65,表3!$2:$2,工作量总表!C59)</f>
        <v>0</v>
      </c>
      <c r="E59" s="359"/>
      <c r="F59" s="362">
        <f>SUMIFS(表四乙供主材!$11:$11,表四乙供主材!$2:$2,C:C)</f>
        <v>0</v>
      </c>
      <c r="G59" s="361">
        <f t="shared" si="32"/>
        <v>0</v>
      </c>
      <c r="H59" s="361">
        <f>SUMIFS(表3丙!$7:$7,表3丙!$2:$2,工作量总表!C59)</f>
        <v>0</v>
      </c>
      <c r="I59" s="361">
        <f t="shared" si="43"/>
        <v>0</v>
      </c>
      <c r="J59" s="361">
        <f t="shared" si="33"/>
        <v>0</v>
      </c>
      <c r="K59" s="361">
        <f t="shared" si="34"/>
        <v>0</v>
      </c>
      <c r="L59" s="361">
        <f t="shared" si="35"/>
        <v>0</v>
      </c>
      <c r="M59" s="361">
        <f t="shared" si="36"/>
        <v>0</v>
      </c>
      <c r="N59" s="361"/>
      <c r="O59" s="361">
        <f t="shared" si="37"/>
        <v>0</v>
      </c>
      <c r="P59" s="361">
        <f>INDEX(表6其他费!$G$11:$GK$11,ROW()-5)</f>
        <v>0</v>
      </c>
      <c r="Q59" s="361">
        <f t="shared" si="38"/>
        <v>0</v>
      </c>
      <c r="R59" s="361">
        <f>SUMIFS(计列施工队伍调遣费站点!H:H,计列施工队伍调遣费站点!C:C,工作量总表!C59)</f>
        <v>0</v>
      </c>
      <c r="S59" s="361">
        <f t="shared" si="39"/>
        <v>0</v>
      </c>
      <c r="T59" s="361">
        <f>I59+G59*$F$115+'表二（安全生产费）'!I67/17+M59+L59</f>
        <v>0</v>
      </c>
      <c r="U59" s="361">
        <f t="shared" si="5"/>
        <v>0</v>
      </c>
      <c r="V59" s="361">
        <f t="shared" si="6"/>
        <v>0</v>
      </c>
      <c r="W59" s="361">
        <f t="shared" si="40"/>
        <v>0</v>
      </c>
      <c r="X59" s="366">
        <f t="shared" si="20"/>
        <v>0</v>
      </c>
      <c r="Y59" s="361">
        <f t="shared" si="41"/>
        <v>0</v>
      </c>
      <c r="Z59" s="366">
        <f t="shared" si="42"/>
        <v>0</v>
      </c>
      <c r="AA59" s="348" t="s">
        <v>114</v>
      </c>
    </row>
    <row r="60" s="348" customFormat="1" ht="19.9" hidden="1" customHeight="1" spans="1:27">
      <c r="A60" s="359">
        <v>55</v>
      </c>
      <c r="B60" s="360"/>
      <c r="C60" s="365"/>
      <c r="D60" s="361">
        <f>SUMIFS(表3!$65:$65,表3!$2:$2,工作量总表!C60)</f>
        <v>0</v>
      </c>
      <c r="E60" s="359"/>
      <c r="F60" s="362">
        <f>SUMIFS(表四乙供主材!$11:$11,表四乙供主材!$2:$2,C:C)</f>
        <v>0</v>
      </c>
      <c r="G60" s="361">
        <f t="shared" si="32"/>
        <v>0</v>
      </c>
      <c r="H60" s="361">
        <f>SUMIFS(表3丙!$7:$7,表3丙!$2:$2,工作量总表!C60)</f>
        <v>0</v>
      </c>
      <c r="I60" s="361">
        <f t="shared" si="43"/>
        <v>0</v>
      </c>
      <c r="J60" s="361">
        <f t="shared" si="33"/>
        <v>0</v>
      </c>
      <c r="K60" s="361">
        <f t="shared" si="34"/>
        <v>0</v>
      </c>
      <c r="L60" s="361">
        <f t="shared" si="35"/>
        <v>0</v>
      </c>
      <c r="M60" s="361">
        <f t="shared" si="36"/>
        <v>0</v>
      </c>
      <c r="N60" s="361"/>
      <c r="O60" s="361">
        <f t="shared" si="37"/>
        <v>0</v>
      </c>
      <c r="P60" s="361">
        <f>INDEX(表6其他费!$G$11:$GK$11,ROW()-5)</f>
        <v>0</v>
      </c>
      <c r="Q60" s="361">
        <f t="shared" si="38"/>
        <v>0</v>
      </c>
      <c r="R60" s="361">
        <f>SUMIFS(计列施工队伍调遣费站点!H:H,计列施工队伍调遣费站点!C:C,工作量总表!C60)</f>
        <v>0</v>
      </c>
      <c r="S60" s="361">
        <f t="shared" si="39"/>
        <v>0</v>
      </c>
      <c r="T60" s="361">
        <f>I60+G60*$F$115+'表二（安全生产费）'!I68/17+M60+L60</f>
        <v>0</v>
      </c>
      <c r="U60" s="361">
        <f t="shared" si="5"/>
        <v>0</v>
      </c>
      <c r="V60" s="361">
        <f t="shared" si="6"/>
        <v>0</v>
      </c>
      <c r="W60" s="361">
        <f t="shared" si="40"/>
        <v>0</v>
      </c>
      <c r="X60" s="366">
        <f t="shared" si="20"/>
        <v>0</v>
      </c>
      <c r="Y60" s="361">
        <f t="shared" si="41"/>
        <v>0</v>
      </c>
      <c r="Z60" s="366">
        <f t="shared" si="42"/>
        <v>0</v>
      </c>
      <c r="AA60" s="348" t="s">
        <v>115</v>
      </c>
    </row>
    <row r="61" s="348" customFormat="1" ht="19.9" hidden="1" customHeight="1" spans="1:27">
      <c r="A61" s="359">
        <v>56</v>
      </c>
      <c r="B61" s="360"/>
      <c r="C61" s="365"/>
      <c r="D61" s="361">
        <f>SUMIFS(表3!$65:$65,表3!$2:$2,工作量总表!C61)</f>
        <v>0</v>
      </c>
      <c r="E61" s="359"/>
      <c r="F61" s="362">
        <f>SUMIFS(表四乙供主材!$11:$11,表四乙供主材!$2:$2,C:C)</f>
        <v>0</v>
      </c>
      <c r="G61" s="361">
        <f t="shared" si="32"/>
        <v>0</v>
      </c>
      <c r="H61" s="361">
        <f>SUMIFS(表3丙!$7:$7,表3丙!$2:$2,工作量总表!C61)</f>
        <v>0</v>
      </c>
      <c r="I61" s="361">
        <f t="shared" si="43"/>
        <v>0</v>
      </c>
      <c r="J61" s="361">
        <f t="shared" si="33"/>
        <v>0</v>
      </c>
      <c r="K61" s="361">
        <f t="shared" si="34"/>
        <v>0</v>
      </c>
      <c r="L61" s="361">
        <f t="shared" si="35"/>
        <v>0</v>
      </c>
      <c r="M61" s="361">
        <f t="shared" si="36"/>
        <v>0</v>
      </c>
      <c r="N61" s="361"/>
      <c r="O61" s="361">
        <f t="shared" si="37"/>
        <v>0</v>
      </c>
      <c r="P61" s="361">
        <f>INDEX(表6其他费!$G$11:$GK$11,ROW()-5)</f>
        <v>0</v>
      </c>
      <c r="Q61" s="361">
        <f t="shared" si="38"/>
        <v>0</v>
      </c>
      <c r="R61" s="361">
        <f>SUMIFS(计列施工队伍调遣费站点!H:H,计列施工队伍调遣费站点!C:C,工作量总表!C61)</f>
        <v>0</v>
      </c>
      <c r="S61" s="361">
        <f t="shared" si="39"/>
        <v>0</v>
      </c>
      <c r="T61" s="361">
        <f>I61+G61*$F$115+'表二（安全生产费）'!I69/17+M61+L61</f>
        <v>0</v>
      </c>
      <c r="U61" s="361">
        <f t="shared" si="5"/>
        <v>0</v>
      </c>
      <c r="V61" s="361">
        <f t="shared" si="6"/>
        <v>0</v>
      </c>
      <c r="W61" s="361">
        <f t="shared" si="40"/>
        <v>0</v>
      </c>
      <c r="X61" s="366">
        <f t="shared" si="20"/>
        <v>0</v>
      </c>
      <c r="Y61" s="361">
        <f t="shared" si="41"/>
        <v>0</v>
      </c>
      <c r="Z61" s="366">
        <f t="shared" si="42"/>
        <v>0</v>
      </c>
      <c r="AA61" s="348" t="s">
        <v>116</v>
      </c>
    </row>
    <row r="62" s="348" customFormat="1" ht="19.9" hidden="1" customHeight="1" spans="1:27">
      <c r="A62" s="359">
        <v>57</v>
      </c>
      <c r="B62" s="360"/>
      <c r="C62" s="365"/>
      <c r="D62" s="361">
        <f>SUMIFS(表3!$65:$65,表3!$2:$2,工作量总表!C62)</f>
        <v>0</v>
      </c>
      <c r="E62" s="359"/>
      <c r="F62" s="362">
        <f>SUMIFS(表四乙供主材!$11:$11,表四乙供主材!$2:$2,C:C)</f>
        <v>0</v>
      </c>
      <c r="G62" s="361">
        <f t="shared" si="32"/>
        <v>0</v>
      </c>
      <c r="H62" s="361">
        <f>SUMIFS(表3丙!$7:$7,表3丙!$2:$2,工作量总表!C62)</f>
        <v>0</v>
      </c>
      <c r="I62" s="361">
        <f t="shared" si="43"/>
        <v>0</v>
      </c>
      <c r="J62" s="361">
        <f t="shared" si="33"/>
        <v>0</v>
      </c>
      <c r="K62" s="361">
        <f t="shared" si="34"/>
        <v>0</v>
      </c>
      <c r="L62" s="361">
        <f t="shared" si="35"/>
        <v>0</v>
      </c>
      <c r="M62" s="361">
        <f t="shared" si="36"/>
        <v>0</v>
      </c>
      <c r="N62" s="361"/>
      <c r="O62" s="361">
        <f t="shared" si="37"/>
        <v>0</v>
      </c>
      <c r="P62" s="361">
        <f>INDEX(表6其他费!$G$11:$GK$11,ROW()-5)</f>
        <v>0</v>
      </c>
      <c r="Q62" s="361">
        <f t="shared" si="38"/>
        <v>0</v>
      </c>
      <c r="R62" s="361">
        <f>SUMIFS(计列施工队伍调遣费站点!H:H,计列施工队伍调遣费站点!C:C,工作量总表!C62)</f>
        <v>0</v>
      </c>
      <c r="S62" s="361">
        <f t="shared" si="39"/>
        <v>0</v>
      </c>
      <c r="T62" s="361">
        <f>I62+G62*$F$115+'表二（安全生产费）'!I70/17+M62+L62</f>
        <v>0</v>
      </c>
      <c r="U62" s="361">
        <f t="shared" si="5"/>
        <v>0</v>
      </c>
      <c r="V62" s="361">
        <f t="shared" si="6"/>
        <v>0</v>
      </c>
      <c r="W62" s="361">
        <f t="shared" si="40"/>
        <v>0</v>
      </c>
      <c r="X62" s="366">
        <f t="shared" si="20"/>
        <v>0</v>
      </c>
      <c r="Y62" s="361">
        <f t="shared" si="41"/>
        <v>0</v>
      </c>
      <c r="Z62" s="366">
        <f t="shared" si="42"/>
        <v>0</v>
      </c>
      <c r="AA62" s="348" t="s">
        <v>117</v>
      </c>
    </row>
    <row r="63" s="348" customFormat="1" ht="19.9" hidden="1" customHeight="1" spans="1:27">
      <c r="A63" s="359">
        <v>58</v>
      </c>
      <c r="B63" s="360"/>
      <c r="C63" s="365"/>
      <c r="D63" s="361">
        <f>SUMIFS(表3!$65:$65,表3!$2:$2,工作量总表!C63)</f>
        <v>0</v>
      </c>
      <c r="E63" s="359"/>
      <c r="F63" s="362">
        <f>SUMIFS(表四乙供主材!$11:$11,表四乙供主材!$2:$2,C:C)</f>
        <v>0</v>
      </c>
      <c r="G63" s="361">
        <f t="shared" si="32"/>
        <v>0</v>
      </c>
      <c r="H63" s="361">
        <f>SUMIFS(表3丙!$7:$7,表3丙!$2:$2,工作量总表!C63)</f>
        <v>0</v>
      </c>
      <c r="I63" s="361">
        <f t="shared" si="43"/>
        <v>0</v>
      </c>
      <c r="J63" s="361">
        <f t="shared" si="33"/>
        <v>0</v>
      </c>
      <c r="K63" s="361">
        <f t="shared" si="34"/>
        <v>0</v>
      </c>
      <c r="L63" s="361">
        <f t="shared" si="35"/>
        <v>0</v>
      </c>
      <c r="M63" s="361">
        <f t="shared" si="36"/>
        <v>0</v>
      </c>
      <c r="N63" s="361"/>
      <c r="O63" s="361">
        <f t="shared" si="37"/>
        <v>0</v>
      </c>
      <c r="P63" s="361">
        <f>INDEX(表6其他费!$G$11:$GK$11,ROW()-5)</f>
        <v>0</v>
      </c>
      <c r="Q63" s="361">
        <f t="shared" si="38"/>
        <v>0</v>
      </c>
      <c r="R63" s="361">
        <f>SUMIFS(计列施工队伍调遣费站点!H:H,计列施工队伍调遣费站点!C:C,工作量总表!C63)</f>
        <v>0</v>
      </c>
      <c r="S63" s="361">
        <f t="shared" si="39"/>
        <v>0</v>
      </c>
      <c r="T63" s="361">
        <f>I63+G63*$F$115+'表二（安全生产费）'!I71/17+M63+L63</f>
        <v>0</v>
      </c>
      <c r="U63" s="361">
        <f t="shared" si="5"/>
        <v>0</v>
      </c>
      <c r="V63" s="361">
        <f t="shared" si="6"/>
        <v>0</v>
      </c>
      <c r="W63" s="361">
        <f t="shared" si="40"/>
        <v>0</v>
      </c>
      <c r="X63" s="366">
        <f t="shared" si="20"/>
        <v>0</v>
      </c>
      <c r="Y63" s="361">
        <f t="shared" si="41"/>
        <v>0</v>
      </c>
      <c r="Z63" s="366">
        <f t="shared" si="42"/>
        <v>0</v>
      </c>
      <c r="AA63" s="348" t="s">
        <v>118</v>
      </c>
    </row>
    <row r="64" s="348" customFormat="1" ht="19.9" hidden="1" customHeight="1" spans="1:27">
      <c r="A64" s="359">
        <v>59</v>
      </c>
      <c r="B64" s="360"/>
      <c r="C64" s="365"/>
      <c r="D64" s="361">
        <f>SUMIFS(表3!$65:$65,表3!$2:$2,工作量总表!C64)</f>
        <v>0</v>
      </c>
      <c r="E64" s="359"/>
      <c r="F64" s="362">
        <f>SUMIFS(表四乙供主材!$11:$11,表四乙供主材!$2:$2,C:C)</f>
        <v>0</v>
      </c>
      <c r="G64" s="361">
        <f t="shared" si="32"/>
        <v>0</v>
      </c>
      <c r="H64" s="361">
        <f>SUMIFS(表3丙!$7:$7,表3丙!$2:$2,工作量总表!C64)</f>
        <v>0</v>
      </c>
      <c r="I64" s="361">
        <f t="shared" si="43"/>
        <v>0</v>
      </c>
      <c r="J64" s="361">
        <f t="shared" si="33"/>
        <v>0</v>
      </c>
      <c r="K64" s="361">
        <f t="shared" si="34"/>
        <v>0</v>
      </c>
      <c r="L64" s="361">
        <f t="shared" si="35"/>
        <v>0</v>
      </c>
      <c r="M64" s="361">
        <f t="shared" si="36"/>
        <v>0</v>
      </c>
      <c r="N64" s="361"/>
      <c r="O64" s="361">
        <f t="shared" si="37"/>
        <v>0</v>
      </c>
      <c r="P64" s="361">
        <f>INDEX(表6其他费!$G$11:$GK$11,ROW()-5)</f>
        <v>0</v>
      </c>
      <c r="Q64" s="361">
        <f t="shared" si="38"/>
        <v>0</v>
      </c>
      <c r="R64" s="361">
        <f>SUMIFS(计列施工队伍调遣费站点!H:H,计列施工队伍调遣费站点!C:C,工作量总表!C64)</f>
        <v>0</v>
      </c>
      <c r="S64" s="361">
        <f t="shared" si="39"/>
        <v>0</v>
      </c>
      <c r="T64" s="361">
        <f>I64+G64*$F$115+'表二（安全生产费）'!I72/17+M64+L64</f>
        <v>0</v>
      </c>
      <c r="U64" s="361">
        <f t="shared" si="5"/>
        <v>0</v>
      </c>
      <c r="V64" s="361">
        <f t="shared" si="6"/>
        <v>0</v>
      </c>
      <c r="W64" s="361">
        <f t="shared" si="40"/>
        <v>0</v>
      </c>
      <c r="X64" s="366">
        <f t="shared" si="20"/>
        <v>0</v>
      </c>
      <c r="Y64" s="361">
        <f t="shared" si="41"/>
        <v>0</v>
      </c>
      <c r="Z64" s="366">
        <f t="shared" si="42"/>
        <v>0</v>
      </c>
      <c r="AA64" s="348" t="s">
        <v>119</v>
      </c>
    </row>
    <row r="65" s="348" customFormat="1" ht="19.9" hidden="1" customHeight="1" spans="1:27">
      <c r="A65" s="359">
        <v>60</v>
      </c>
      <c r="B65" s="360"/>
      <c r="C65" s="365"/>
      <c r="D65" s="361">
        <f>SUMIFS(表3!$65:$65,表3!$2:$2,工作量总表!C65)</f>
        <v>0</v>
      </c>
      <c r="E65" s="359"/>
      <c r="F65" s="362">
        <f>SUMIFS(表四乙供主材!$11:$11,表四乙供主材!$2:$2,C:C)</f>
        <v>0</v>
      </c>
      <c r="G65" s="361">
        <f t="shared" si="32"/>
        <v>0</v>
      </c>
      <c r="H65" s="361">
        <f>SUMIFS(表3丙!$7:$7,表3丙!$2:$2,工作量总表!C65)</f>
        <v>0</v>
      </c>
      <c r="I65" s="361">
        <f t="shared" si="43"/>
        <v>0</v>
      </c>
      <c r="J65" s="361">
        <f t="shared" si="33"/>
        <v>0</v>
      </c>
      <c r="K65" s="361">
        <f t="shared" si="34"/>
        <v>0</v>
      </c>
      <c r="L65" s="361">
        <f t="shared" si="35"/>
        <v>0</v>
      </c>
      <c r="M65" s="361">
        <f t="shared" si="36"/>
        <v>0</v>
      </c>
      <c r="N65" s="361"/>
      <c r="O65" s="361">
        <f t="shared" si="37"/>
        <v>0</v>
      </c>
      <c r="P65" s="361">
        <f>INDEX(表6其他费!$G$11:$GK$11,ROW()-5)</f>
        <v>0</v>
      </c>
      <c r="Q65" s="361">
        <f t="shared" si="38"/>
        <v>0</v>
      </c>
      <c r="R65" s="361">
        <f>SUMIFS(计列施工队伍调遣费站点!H:H,计列施工队伍调遣费站点!C:C,工作量总表!C65)</f>
        <v>0</v>
      </c>
      <c r="S65" s="361">
        <f t="shared" si="39"/>
        <v>0</v>
      </c>
      <c r="T65" s="361">
        <f>I65+G65*$F$115+'表二（安全生产费）'!I73/17+M65+L65</f>
        <v>0</v>
      </c>
      <c r="U65" s="361">
        <f t="shared" si="5"/>
        <v>0</v>
      </c>
      <c r="V65" s="361">
        <f t="shared" si="6"/>
        <v>0</v>
      </c>
      <c r="W65" s="361">
        <f t="shared" si="40"/>
        <v>0</v>
      </c>
      <c r="X65" s="366">
        <f t="shared" si="20"/>
        <v>0</v>
      </c>
      <c r="Y65" s="361">
        <f t="shared" si="41"/>
        <v>0</v>
      </c>
      <c r="Z65" s="366">
        <f t="shared" si="42"/>
        <v>0</v>
      </c>
      <c r="AA65" s="348" t="s">
        <v>120</v>
      </c>
    </row>
    <row r="66" s="348" customFormat="1" ht="19.9" hidden="1" customHeight="1" spans="1:27">
      <c r="A66" s="359">
        <v>61</v>
      </c>
      <c r="B66" s="360"/>
      <c r="C66" s="365"/>
      <c r="D66" s="361">
        <f>SUMIFS(表3!$65:$65,表3!$2:$2,工作量总表!C66)</f>
        <v>0</v>
      </c>
      <c r="E66" s="359"/>
      <c r="F66" s="362">
        <f>SUMIFS(表四乙供主材!$11:$11,表四乙供主材!$2:$2,C:C)</f>
        <v>0</v>
      </c>
      <c r="G66" s="361">
        <f t="shared" si="32"/>
        <v>0</v>
      </c>
      <c r="H66" s="361">
        <f>SUMIFS(表3丙!$7:$7,表3丙!$2:$2,工作量总表!C66)</f>
        <v>0</v>
      </c>
      <c r="I66" s="361">
        <f t="shared" si="43"/>
        <v>0</v>
      </c>
      <c r="J66" s="361">
        <f t="shared" si="33"/>
        <v>0</v>
      </c>
      <c r="K66" s="361">
        <f t="shared" si="34"/>
        <v>0</v>
      </c>
      <c r="L66" s="361">
        <f t="shared" si="35"/>
        <v>0</v>
      </c>
      <c r="M66" s="361">
        <f t="shared" si="36"/>
        <v>0</v>
      </c>
      <c r="N66" s="361"/>
      <c r="O66" s="361">
        <f t="shared" si="37"/>
        <v>0</v>
      </c>
      <c r="P66" s="361">
        <f>INDEX(表6其他费!$G$11:$GK$11,ROW()-5)</f>
        <v>0</v>
      </c>
      <c r="Q66" s="361">
        <f t="shared" si="38"/>
        <v>0</v>
      </c>
      <c r="R66" s="361">
        <f>SUMIFS(计列施工队伍调遣费站点!H:H,计列施工队伍调遣费站点!C:C,工作量总表!C66)</f>
        <v>0</v>
      </c>
      <c r="S66" s="361">
        <f t="shared" si="39"/>
        <v>0</v>
      </c>
      <c r="T66" s="361">
        <f>I66+G66*$F$115+'表二（安全生产费）'!I74/17+M66+L66</f>
        <v>0</v>
      </c>
      <c r="U66" s="361">
        <f t="shared" si="5"/>
        <v>0</v>
      </c>
      <c r="V66" s="361">
        <f t="shared" si="6"/>
        <v>0</v>
      </c>
      <c r="W66" s="361">
        <f t="shared" si="40"/>
        <v>0</v>
      </c>
      <c r="X66" s="366">
        <f t="shared" si="20"/>
        <v>0</v>
      </c>
      <c r="Y66" s="361">
        <f t="shared" si="41"/>
        <v>0</v>
      </c>
      <c r="Z66" s="366">
        <f t="shared" si="42"/>
        <v>0</v>
      </c>
      <c r="AA66" s="348" t="s">
        <v>121</v>
      </c>
    </row>
    <row r="67" s="348" customFormat="1" ht="19.9" hidden="1" customHeight="1" spans="1:27">
      <c r="A67" s="359">
        <v>62</v>
      </c>
      <c r="B67" s="360"/>
      <c r="C67" s="365"/>
      <c r="D67" s="361">
        <f>SUMIFS(表3!$65:$65,表3!$2:$2,工作量总表!C67)</f>
        <v>0</v>
      </c>
      <c r="E67" s="359"/>
      <c r="F67" s="362">
        <f>SUMIFS(表四乙供主材!$11:$11,表四乙供主材!$2:$2,C:C)</f>
        <v>0</v>
      </c>
      <c r="G67" s="361">
        <f t="shared" si="32"/>
        <v>0</v>
      </c>
      <c r="H67" s="361">
        <f>SUMIFS(表3丙!$7:$7,表3丙!$2:$2,工作量总表!C67)</f>
        <v>0</v>
      </c>
      <c r="I67" s="361">
        <f t="shared" si="43"/>
        <v>0</v>
      </c>
      <c r="J67" s="361">
        <f t="shared" si="33"/>
        <v>0</v>
      </c>
      <c r="K67" s="361">
        <f t="shared" si="34"/>
        <v>0</v>
      </c>
      <c r="L67" s="361">
        <f t="shared" si="35"/>
        <v>0</v>
      </c>
      <c r="M67" s="361">
        <f t="shared" si="36"/>
        <v>0</v>
      </c>
      <c r="N67" s="361"/>
      <c r="O67" s="361">
        <f t="shared" si="37"/>
        <v>0</v>
      </c>
      <c r="P67" s="361">
        <f>INDEX(表6其他费!$G$11:$GK$11,ROW()-5)</f>
        <v>0</v>
      </c>
      <c r="Q67" s="361">
        <f t="shared" si="38"/>
        <v>0</v>
      </c>
      <c r="R67" s="361">
        <f>SUMIFS(计列施工队伍调遣费站点!H:H,计列施工队伍调遣费站点!C:C,工作量总表!C67)</f>
        <v>0</v>
      </c>
      <c r="S67" s="361">
        <f t="shared" si="39"/>
        <v>0</v>
      </c>
      <c r="T67" s="361">
        <f>I67+G67*$F$115+'表二（安全生产费）'!I75/17+M67+L67</f>
        <v>0</v>
      </c>
      <c r="U67" s="361">
        <f t="shared" si="5"/>
        <v>0</v>
      </c>
      <c r="V67" s="361">
        <f t="shared" si="6"/>
        <v>0</v>
      </c>
      <c r="W67" s="361">
        <f t="shared" si="40"/>
        <v>0</v>
      </c>
      <c r="X67" s="366">
        <f t="shared" si="20"/>
        <v>0</v>
      </c>
      <c r="Y67" s="361">
        <f t="shared" si="41"/>
        <v>0</v>
      </c>
      <c r="Z67" s="366">
        <f t="shared" si="42"/>
        <v>0</v>
      </c>
      <c r="AA67" s="348" t="s">
        <v>122</v>
      </c>
    </row>
    <row r="68" s="348" customFormat="1" ht="19.9" hidden="1" customHeight="1" spans="1:27">
      <c r="A68" s="359">
        <v>63</v>
      </c>
      <c r="B68" s="360"/>
      <c r="C68" s="365"/>
      <c r="D68" s="361">
        <f>SUMIFS(表3!$65:$65,表3!$2:$2,工作量总表!C68)</f>
        <v>0</v>
      </c>
      <c r="E68" s="359"/>
      <c r="F68" s="362">
        <f>SUMIFS(表四乙供主材!$11:$11,表四乙供主材!$2:$2,C:C)</f>
        <v>0</v>
      </c>
      <c r="G68" s="361">
        <f t="shared" si="32"/>
        <v>0</v>
      </c>
      <c r="H68" s="361">
        <f>SUMIFS(表3丙!$7:$7,表3丙!$2:$2,工作量总表!C68)</f>
        <v>0</v>
      </c>
      <c r="I68" s="361">
        <f t="shared" si="43"/>
        <v>0</v>
      </c>
      <c r="J68" s="361">
        <f t="shared" si="33"/>
        <v>0</v>
      </c>
      <c r="K68" s="361">
        <f t="shared" si="34"/>
        <v>0</v>
      </c>
      <c r="L68" s="361">
        <f t="shared" si="35"/>
        <v>0</v>
      </c>
      <c r="M68" s="361">
        <f t="shared" si="36"/>
        <v>0</v>
      </c>
      <c r="N68" s="361"/>
      <c r="O68" s="361">
        <f t="shared" si="37"/>
        <v>0</v>
      </c>
      <c r="P68" s="361">
        <f>INDEX(表6其他费!$G$11:$GK$11,ROW()-5)</f>
        <v>0</v>
      </c>
      <c r="Q68" s="361">
        <f t="shared" si="38"/>
        <v>0</v>
      </c>
      <c r="R68" s="361">
        <f>SUMIFS(计列施工队伍调遣费站点!H:H,计列施工队伍调遣费站点!C:C,工作量总表!C68)</f>
        <v>0</v>
      </c>
      <c r="S68" s="361">
        <f t="shared" si="39"/>
        <v>0</v>
      </c>
      <c r="T68" s="361">
        <f>I68+G68*$F$115+'表二（安全生产费）'!I76/17+M68+L68</f>
        <v>0</v>
      </c>
      <c r="U68" s="361">
        <f t="shared" si="5"/>
        <v>0</v>
      </c>
      <c r="V68" s="361">
        <f t="shared" si="6"/>
        <v>0</v>
      </c>
      <c r="W68" s="361">
        <f t="shared" si="40"/>
        <v>0</v>
      </c>
      <c r="X68" s="366">
        <f t="shared" si="20"/>
        <v>0</v>
      </c>
      <c r="Y68" s="361">
        <f t="shared" si="41"/>
        <v>0</v>
      </c>
      <c r="Z68" s="366">
        <f t="shared" si="42"/>
        <v>0</v>
      </c>
      <c r="AA68" s="348" t="s">
        <v>123</v>
      </c>
    </row>
    <row r="69" s="348" customFormat="1" ht="19.9" hidden="1" customHeight="1" spans="1:27">
      <c r="A69" s="359">
        <v>64</v>
      </c>
      <c r="B69" s="360"/>
      <c r="C69" s="365"/>
      <c r="D69" s="361">
        <f>SUMIFS(表3!$65:$65,表3!$2:$2,工作量总表!C69)</f>
        <v>0</v>
      </c>
      <c r="E69" s="359"/>
      <c r="F69" s="362">
        <f>SUMIFS(表四乙供主材!$11:$11,表四乙供主材!$2:$2,C:C)</f>
        <v>0</v>
      </c>
      <c r="G69" s="361">
        <f t="shared" si="32"/>
        <v>0</v>
      </c>
      <c r="H69" s="361">
        <f>SUMIFS(表3丙!$7:$7,表3丙!$2:$2,工作量总表!C69)</f>
        <v>0</v>
      </c>
      <c r="I69" s="361">
        <f t="shared" si="43"/>
        <v>0</v>
      </c>
      <c r="J69" s="361">
        <f t="shared" si="33"/>
        <v>0</v>
      </c>
      <c r="K69" s="361">
        <f t="shared" si="34"/>
        <v>0</v>
      </c>
      <c r="L69" s="361">
        <f t="shared" si="35"/>
        <v>0</v>
      </c>
      <c r="M69" s="361">
        <f t="shared" si="36"/>
        <v>0</v>
      </c>
      <c r="N69" s="361"/>
      <c r="O69" s="361">
        <f t="shared" si="37"/>
        <v>0</v>
      </c>
      <c r="P69" s="361">
        <f>INDEX(表6其他费!$G$11:$GK$11,ROW()-5)</f>
        <v>0</v>
      </c>
      <c r="Q69" s="361">
        <f t="shared" si="38"/>
        <v>0</v>
      </c>
      <c r="R69" s="361">
        <f>SUMIFS(计列施工队伍调遣费站点!H:H,计列施工队伍调遣费站点!C:C,工作量总表!C69)</f>
        <v>0</v>
      </c>
      <c r="S69" s="361">
        <f t="shared" si="39"/>
        <v>0</v>
      </c>
      <c r="T69" s="361">
        <f>I69+G69*$F$115+'表二（安全生产费）'!I77/17+M69+L69</f>
        <v>0</v>
      </c>
      <c r="U69" s="361">
        <f t="shared" si="5"/>
        <v>0</v>
      </c>
      <c r="V69" s="361">
        <f t="shared" si="6"/>
        <v>0</v>
      </c>
      <c r="W69" s="361">
        <f t="shared" si="40"/>
        <v>0</v>
      </c>
      <c r="X69" s="366">
        <f t="shared" si="20"/>
        <v>0</v>
      </c>
      <c r="Y69" s="361">
        <f t="shared" si="41"/>
        <v>0</v>
      </c>
      <c r="Z69" s="366">
        <f t="shared" si="42"/>
        <v>0</v>
      </c>
      <c r="AA69" s="348" t="s">
        <v>124</v>
      </c>
    </row>
    <row r="70" s="348" customFormat="1" ht="19.9" hidden="1" customHeight="1" spans="1:27">
      <c r="A70" s="359">
        <v>65</v>
      </c>
      <c r="B70" s="360"/>
      <c r="C70" s="365"/>
      <c r="D70" s="361">
        <f>SUMIFS(表3!$65:$65,表3!$2:$2,工作量总表!C70)</f>
        <v>0</v>
      </c>
      <c r="E70" s="359"/>
      <c r="F70" s="362">
        <f>SUMIFS(表四乙供主材!$11:$11,表四乙供主材!$2:$2,C:C)</f>
        <v>0</v>
      </c>
      <c r="G70" s="361">
        <f t="shared" si="32"/>
        <v>0</v>
      </c>
      <c r="H70" s="361">
        <f>SUMIFS(表3丙!$7:$7,表3丙!$2:$2,工作量总表!C70)</f>
        <v>0</v>
      </c>
      <c r="I70" s="361">
        <f t="shared" si="43"/>
        <v>0</v>
      </c>
      <c r="J70" s="361">
        <f t="shared" si="33"/>
        <v>0</v>
      </c>
      <c r="K70" s="361">
        <f t="shared" si="34"/>
        <v>0</v>
      </c>
      <c r="L70" s="361">
        <f t="shared" si="35"/>
        <v>0</v>
      </c>
      <c r="M70" s="361">
        <f t="shared" si="36"/>
        <v>0</v>
      </c>
      <c r="N70" s="361"/>
      <c r="O70" s="361">
        <f t="shared" si="37"/>
        <v>0</v>
      </c>
      <c r="P70" s="361">
        <f>INDEX(表6其他费!$G$11:$GK$11,ROW()-5)</f>
        <v>0</v>
      </c>
      <c r="Q70" s="361">
        <f t="shared" si="38"/>
        <v>0</v>
      </c>
      <c r="R70" s="361">
        <f>SUMIFS(计列施工队伍调遣费站点!H:H,计列施工队伍调遣费站点!C:C,工作量总表!C70)</f>
        <v>0</v>
      </c>
      <c r="S70" s="361">
        <f t="shared" si="39"/>
        <v>0</v>
      </c>
      <c r="T70" s="361">
        <f>I70+G70*$F$115+'表二（安全生产费）'!I78/17+M70+L70</f>
        <v>0</v>
      </c>
      <c r="U70" s="361">
        <f t="shared" ref="U70:U94" si="44">(S70-O70-F70)*0.17</f>
        <v>0</v>
      </c>
      <c r="V70" s="361">
        <f t="shared" ref="V70:V94" si="45">U70/0.17+F70+O70+Q70+P70</f>
        <v>0</v>
      </c>
      <c r="W70" s="361">
        <f t="shared" si="40"/>
        <v>0</v>
      </c>
      <c r="X70" s="366">
        <f t="shared" si="20"/>
        <v>0</v>
      </c>
      <c r="Y70" s="361">
        <f t="shared" si="41"/>
        <v>0</v>
      </c>
      <c r="Z70" s="366">
        <f t="shared" si="42"/>
        <v>0</v>
      </c>
      <c r="AA70" s="348" t="s">
        <v>125</v>
      </c>
    </row>
    <row r="71" s="348" customFormat="1" ht="19.9" hidden="1" customHeight="1" spans="1:27">
      <c r="A71" s="359">
        <v>66</v>
      </c>
      <c r="B71" s="360"/>
      <c r="C71" s="363"/>
      <c r="D71" s="361">
        <f>SUMIFS(表3!$65:$65,表3!$2:$2,工作量总表!C71)</f>
        <v>0</v>
      </c>
      <c r="E71" s="359"/>
      <c r="F71" s="362">
        <f>SUMIFS(表四乙供主材!$11:$11,表四乙供主材!$2:$2,C:C)</f>
        <v>0</v>
      </c>
      <c r="G71" s="361">
        <f t="shared" si="32"/>
        <v>0</v>
      </c>
      <c r="H71" s="361">
        <f>SUMIFS(表3丙!$7:$7,表3丙!$2:$2,工作量总表!C71)</f>
        <v>0</v>
      </c>
      <c r="I71" s="361">
        <f t="shared" si="43"/>
        <v>0</v>
      </c>
      <c r="J71" s="361">
        <f t="shared" si="33"/>
        <v>0</v>
      </c>
      <c r="K71" s="361">
        <f t="shared" si="34"/>
        <v>0</v>
      </c>
      <c r="L71" s="361">
        <f t="shared" si="35"/>
        <v>0</v>
      </c>
      <c r="M71" s="361">
        <f t="shared" si="36"/>
        <v>0</v>
      </c>
      <c r="N71" s="361"/>
      <c r="O71" s="361">
        <f t="shared" si="37"/>
        <v>0</v>
      </c>
      <c r="P71" s="361">
        <f>INDEX(表6其他费!$G$11:$GK$11,ROW()-5)</f>
        <v>0</v>
      </c>
      <c r="Q71" s="361">
        <f t="shared" si="38"/>
        <v>0</v>
      </c>
      <c r="R71" s="361">
        <f>SUMIFS(计列施工队伍调遣费站点!H:H,计列施工队伍调遣费站点!C:C,工作量总表!C71)</f>
        <v>0</v>
      </c>
      <c r="S71" s="361">
        <f t="shared" si="39"/>
        <v>0</v>
      </c>
      <c r="T71" s="361">
        <f>I71+G71*$F$115+'表二（安全生产费）'!I79/17+M71+L71</f>
        <v>0</v>
      </c>
      <c r="U71" s="361">
        <f t="shared" si="44"/>
        <v>0</v>
      </c>
      <c r="V71" s="361">
        <f t="shared" si="45"/>
        <v>0</v>
      </c>
      <c r="W71" s="361">
        <f t="shared" si="40"/>
        <v>0</v>
      </c>
      <c r="X71" s="366">
        <f t="shared" ref="X71:X94" si="46">ROUND(U71+F71+O71+Q71+P71,2)</f>
        <v>0</v>
      </c>
      <c r="Y71" s="361">
        <f t="shared" si="41"/>
        <v>0</v>
      </c>
      <c r="Z71" s="366">
        <f t="shared" si="42"/>
        <v>0</v>
      </c>
      <c r="AA71" s="368" t="s">
        <v>126</v>
      </c>
    </row>
    <row r="72" s="348" customFormat="1" ht="19.9" hidden="1" customHeight="1" spans="1:27">
      <c r="A72" s="359">
        <v>67</v>
      </c>
      <c r="B72" s="360"/>
      <c r="C72" s="363"/>
      <c r="D72" s="361">
        <f>SUMIFS(表3!$65:$65,表3!$2:$2,工作量总表!C72)</f>
        <v>0</v>
      </c>
      <c r="E72" s="359"/>
      <c r="F72" s="362">
        <f>SUMIFS(表四乙供主材!$11:$11,表四乙供主材!$2:$2,C:C)</f>
        <v>0</v>
      </c>
      <c r="G72" s="361">
        <f t="shared" si="32"/>
        <v>0</v>
      </c>
      <c r="H72" s="361">
        <f>SUMIFS(表3丙!$7:$7,表3丙!$2:$2,工作量总表!C72)</f>
        <v>0</v>
      </c>
      <c r="I72" s="361">
        <f t="shared" si="43"/>
        <v>0</v>
      </c>
      <c r="J72" s="361">
        <f t="shared" si="33"/>
        <v>0</v>
      </c>
      <c r="K72" s="361">
        <f t="shared" si="34"/>
        <v>0</v>
      </c>
      <c r="L72" s="361">
        <f t="shared" si="35"/>
        <v>0</v>
      </c>
      <c r="M72" s="361">
        <f t="shared" si="36"/>
        <v>0</v>
      </c>
      <c r="N72" s="361"/>
      <c r="O72" s="361">
        <f t="shared" si="37"/>
        <v>0</v>
      </c>
      <c r="P72" s="361">
        <f>INDEX(表6其他费!$G$11:$GK$11,ROW()-5)</f>
        <v>0</v>
      </c>
      <c r="Q72" s="361">
        <f t="shared" si="38"/>
        <v>0</v>
      </c>
      <c r="R72" s="361">
        <f>SUMIFS(计列施工队伍调遣费站点!H:H,计列施工队伍调遣费站点!C:C,工作量总表!C72)</f>
        <v>0</v>
      </c>
      <c r="S72" s="361">
        <f t="shared" si="39"/>
        <v>0</v>
      </c>
      <c r="T72" s="361">
        <f>I72+G72*$F$115+'表二（安全生产费）'!I80/17+M72+L72</f>
        <v>0</v>
      </c>
      <c r="U72" s="361">
        <f t="shared" si="44"/>
        <v>0</v>
      </c>
      <c r="V72" s="361">
        <f t="shared" si="45"/>
        <v>0</v>
      </c>
      <c r="W72" s="361">
        <f t="shared" si="40"/>
        <v>0</v>
      </c>
      <c r="X72" s="366">
        <f t="shared" si="46"/>
        <v>0</v>
      </c>
      <c r="Y72" s="361">
        <f t="shared" si="41"/>
        <v>0</v>
      </c>
      <c r="Z72" s="366">
        <f t="shared" si="42"/>
        <v>0</v>
      </c>
      <c r="AA72" s="368" t="s">
        <v>127</v>
      </c>
    </row>
    <row r="73" s="348" customFormat="1" ht="19.9" hidden="1" customHeight="1" spans="1:27">
      <c r="A73" s="359">
        <v>68</v>
      </c>
      <c r="B73" s="360"/>
      <c r="C73" s="363"/>
      <c r="D73" s="361">
        <f>SUMIFS(表3!$65:$65,表3!$2:$2,工作量总表!C73)</f>
        <v>0</v>
      </c>
      <c r="E73" s="359"/>
      <c r="F73" s="362">
        <f>SUMIFS(表四乙供主材!$11:$11,表四乙供主材!$2:$2,C:C)</f>
        <v>0</v>
      </c>
      <c r="G73" s="361">
        <f t="shared" si="32"/>
        <v>0</v>
      </c>
      <c r="H73" s="361">
        <f>SUMIFS(表3丙!$7:$7,表3丙!$2:$2,工作量总表!C73)</f>
        <v>0</v>
      </c>
      <c r="I73" s="361">
        <f t="shared" si="43"/>
        <v>0</v>
      </c>
      <c r="J73" s="361">
        <f t="shared" si="33"/>
        <v>0</v>
      </c>
      <c r="K73" s="361">
        <f t="shared" si="34"/>
        <v>0</v>
      </c>
      <c r="L73" s="361">
        <f t="shared" si="35"/>
        <v>0</v>
      </c>
      <c r="M73" s="361">
        <f t="shared" si="36"/>
        <v>0</v>
      </c>
      <c r="N73" s="361"/>
      <c r="O73" s="361">
        <f t="shared" si="37"/>
        <v>0</v>
      </c>
      <c r="P73" s="361">
        <f>INDEX(表6其他费!$G$11:$GK$11,ROW()-5)</f>
        <v>0</v>
      </c>
      <c r="Q73" s="361">
        <f t="shared" si="38"/>
        <v>0</v>
      </c>
      <c r="R73" s="361">
        <f>SUMIFS(计列施工队伍调遣费站点!H:H,计列施工队伍调遣费站点!C:C,工作量总表!C73)</f>
        <v>0</v>
      </c>
      <c r="S73" s="361">
        <f t="shared" si="39"/>
        <v>0</v>
      </c>
      <c r="T73" s="361">
        <f>I73+G73*$F$115+'表二（安全生产费）'!I81/17+M73+L73</f>
        <v>0</v>
      </c>
      <c r="U73" s="361">
        <f t="shared" si="44"/>
        <v>0</v>
      </c>
      <c r="V73" s="361">
        <f t="shared" si="45"/>
        <v>0</v>
      </c>
      <c r="W73" s="361">
        <f t="shared" si="40"/>
        <v>0</v>
      </c>
      <c r="X73" s="366">
        <f t="shared" si="46"/>
        <v>0</v>
      </c>
      <c r="Y73" s="361">
        <f t="shared" si="41"/>
        <v>0</v>
      </c>
      <c r="Z73" s="366">
        <f t="shared" si="42"/>
        <v>0</v>
      </c>
      <c r="AA73" s="368" t="s">
        <v>128</v>
      </c>
    </row>
    <row r="74" s="348" customFormat="1" ht="19.9" hidden="1" customHeight="1" spans="1:27">
      <c r="A74" s="359">
        <v>69</v>
      </c>
      <c r="B74" s="360"/>
      <c r="C74" s="363"/>
      <c r="D74" s="361">
        <f>SUMIFS(表3!$65:$65,表3!$2:$2,工作量总表!C74)</f>
        <v>0</v>
      </c>
      <c r="E74" s="359"/>
      <c r="F74" s="362">
        <f>SUMIFS(表四乙供主材!$11:$11,表四乙供主材!$2:$2,C:C)</f>
        <v>0</v>
      </c>
      <c r="G74" s="361">
        <f t="shared" si="32"/>
        <v>0</v>
      </c>
      <c r="H74" s="361">
        <f>SUMIFS(表3丙!$7:$7,表3丙!$2:$2,工作量总表!C74)</f>
        <v>0</v>
      </c>
      <c r="I74" s="361">
        <f t="shared" si="43"/>
        <v>0</v>
      </c>
      <c r="J74" s="361">
        <f t="shared" si="33"/>
        <v>0</v>
      </c>
      <c r="K74" s="361">
        <f t="shared" si="34"/>
        <v>0</v>
      </c>
      <c r="L74" s="361">
        <f t="shared" si="35"/>
        <v>0</v>
      </c>
      <c r="M74" s="361">
        <f t="shared" si="36"/>
        <v>0</v>
      </c>
      <c r="N74" s="361"/>
      <c r="O74" s="361">
        <f t="shared" si="37"/>
        <v>0</v>
      </c>
      <c r="P74" s="361">
        <f>INDEX(表6其他费!$G$11:$GK$11,ROW()-5)</f>
        <v>0</v>
      </c>
      <c r="Q74" s="361">
        <f t="shared" si="38"/>
        <v>0</v>
      </c>
      <c r="R74" s="361">
        <f>SUMIFS(计列施工队伍调遣费站点!H:H,计列施工队伍调遣费站点!C:C,工作量总表!C74)</f>
        <v>0</v>
      </c>
      <c r="S74" s="361">
        <f t="shared" si="39"/>
        <v>0</v>
      </c>
      <c r="T74" s="361">
        <f>I74+G74*$F$115+'表二（安全生产费）'!I82/17+M74+L74</f>
        <v>0</v>
      </c>
      <c r="U74" s="361">
        <f t="shared" si="44"/>
        <v>0</v>
      </c>
      <c r="V74" s="361">
        <f t="shared" si="45"/>
        <v>0</v>
      </c>
      <c r="W74" s="361">
        <f t="shared" si="40"/>
        <v>0</v>
      </c>
      <c r="X74" s="366">
        <f t="shared" si="46"/>
        <v>0</v>
      </c>
      <c r="Y74" s="361">
        <f t="shared" si="41"/>
        <v>0</v>
      </c>
      <c r="Z74" s="366">
        <f t="shared" si="42"/>
        <v>0</v>
      </c>
      <c r="AA74" s="368" t="s">
        <v>129</v>
      </c>
    </row>
    <row r="75" s="348" customFormat="1" ht="19.9" hidden="1" customHeight="1" spans="1:27">
      <c r="A75" s="359">
        <v>70</v>
      </c>
      <c r="B75" s="360"/>
      <c r="C75" s="365"/>
      <c r="D75" s="361">
        <f>SUMIFS(表3!$65:$65,表3!$2:$2,工作量总表!C75)</f>
        <v>0</v>
      </c>
      <c r="E75" s="359"/>
      <c r="F75" s="362">
        <f>SUMIFS(表四乙供主材!$11:$11,表四乙供主材!$2:$2,C:C)</f>
        <v>0</v>
      </c>
      <c r="G75" s="361">
        <f t="shared" si="32"/>
        <v>0</v>
      </c>
      <c r="H75" s="361">
        <f>SUMIFS(表3丙!$7:$7,表3丙!$2:$2,工作量总表!C75)</f>
        <v>0</v>
      </c>
      <c r="I75" s="361">
        <f t="shared" si="43"/>
        <v>0</v>
      </c>
      <c r="J75" s="361">
        <f t="shared" si="33"/>
        <v>0</v>
      </c>
      <c r="K75" s="361">
        <f t="shared" si="34"/>
        <v>0</v>
      </c>
      <c r="L75" s="361">
        <f t="shared" si="35"/>
        <v>0</v>
      </c>
      <c r="M75" s="361">
        <f t="shared" si="36"/>
        <v>0</v>
      </c>
      <c r="N75" s="361"/>
      <c r="O75" s="361">
        <f t="shared" si="37"/>
        <v>0</v>
      </c>
      <c r="P75" s="361">
        <f>INDEX(表6其他费!$G$11:$GK$11,ROW()-5)</f>
        <v>0</v>
      </c>
      <c r="Q75" s="361">
        <f t="shared" si="38"/>
        <v>0</v>
      </c>
      <c r="R75" s="361">
        <f>SUMIFS(计列施工队伍调遣费站点!H:H,计列施工队伍调遣费站点!C:C,工作量总表!C75)</f>
        <v>0</v>
      </c>
      <c r="S75" s="361">
        <f t="shared" si="39"/>
        <v>0</v>
      </c>
      <c r="T75" s="361">
        <f>I75+G75*$F$115+'表二（安全生产费）'!I83/17+M75+L75</f>
        <v>0</v>
      </c>
      <c r="U75" s="361">
        <f t="shared" si="44"/>
        <v>0</v>
      </c>
      <c r="V75" s="361">
        <f t="shared" si="45"/>
        <v>0</v>
      </c>
      <c r="W75" s="361">
        <f t="shared" si="40"/>
        <v>0</v>
      </c>
      <c r="X75" s="366">
        <f t="shared" si="46"/>
        <v>0</v>
      </c>
      <c r="Y75" s="361">
        <f t="shared" si="41"/>
        <v>0</v>
      </c>
      <c r="Z75" s="366">
        <f t="shared" si="42"/>
        <v>0</v>
      </c>
      <c r="AA75" s="348" t="s">
        <v>130</v>
      </c>
    </row>
    <row r="76" s="348" customFormat="1" ht="19.9" hidden="1" customHeight="1" spans="1:27">
      <c r="A76" s="359">
        <v>71</v>
      </c>
      <c r="B76" s="360"/>
      <c r="C76" s="365"/>
      <c r="D76" s="361">
        <f>SUMIFS(表3!$65:$65,表3!$2:$2,工作量总表!C76)</f>
        <v>0</v>
      </c>
      <c r="E76" s="359"/>
      <c r="F76" s="362">
        <f>SUMIFS(表四乙供主材!$11:$11,表四乙供主材!$2:$2,C:C)</f>
        <v>0</v>
      </c>
      <c r="G76" s="361">
        <f t="shared" si="32"/>
        <v>0</v>
      </c>
      <c r="H76" s="361">
        <f>SUMIFS(表3丙!$7:$7,表3丙!$2:$2,工作量总表!C76)</f>
        <v>0</v>
      </c>
      <c r="I76" s="361">
        <f t="shared" si="43"/>
        <v>0</v>
      </c>
      <c r="J76" s="361">
        <f t="shared" si="33"/>
        <v>0</v>
      </c>
      <c r="K76" s="361">
        <f t="shared" si="34"/>
        <v>0</v>
      </c>
      <c r="L76" s="361">
        <f t="shared" si="35"/>
        <v>0</v>
      </c>
      <c r="M76" s="361">
        <f t="shared" si="36"/>
        <v>0</v>
      </c>
      <c r="N76" s="361"/>
      <c r="O76" s="361">
        <f t="shared" si="37"/>
        <v>0</v>
      </c>
      <c r="P76" s="361">
        <f>INDEX(表6其他费!$G$11:$GK$11,ROW()-5)</f>
        <v>0</v>
      </c>
      <c r="Q76" s="361">
        <f t="shared" si="38"/>
        <v>0</v>
      </c>
      <c r="R76" s="361">
        <f>SUMIFS(计列施工队伍调遣费站点!H:H,计列施工队伍调遣费站点!C:C,工作量总表!C76)</f>
        <v>0</v>
      </c>
      <c r="S76" s="361">
        <f t="shared" si="39"/>
        <v>0</v>
      </c>
      <c r="T76" s="361">
        <f>I76+G76*$F$115+'表二（安全生产费）'!I84/17+M76+L76</f>
        <v>0</v>
      </c>
      <c r="U76" s="361">
        <f t="shared" si="44"/>
        <v>0</v>
      </c>
      <c r="V76" s="361">
        <f t="shared" si="45"/>
        <v>0</v>
      </c>
      <c r="W76" s="361">
        <f t="shared" si="40"/>
        <v>0</v>
      </c>
      <c r="X76" s="366">
        <f t="shared" si="46"/>
        <v>0</v>
      </c>
      <c r="Y76" s="361">
        <f t="shared" si="41"/>
        <v>0</v>
      </c>
      <c r="Z76" s="366">
        <f t="shared" si="42"/>
        <v>0</v>
      </c>
      <c r="AA76" s="348" t="s">
        <v>131</v>
      </c>
    </row>
    <row r="77" s="348" customFormat="1" ht="19.9" hidden="1" customHeight="1" spans="1:27">
      <c r="A77" s="359">
        <v>72</v>
      </c>
      <c r="B77" s="360"/>
      <c r="C77" s="365"/>
      <c r="D77" s="361">
        <f>SUMIFS(表3!$65:$65,表3!$2:$2,工作量总表!C77)</f>
        <v>0</v>
      </c>
      <c r="E77" s="359"/>
      <c r="F77" s="362">
        <f>SUMIFS(表四乙供主材!$11:$11,表四乙供主材!$2:$2,C:C)</f>
        <v>0</v>
      </c>
      <c r="G77" s="361">
        <f t="shared" si="32"/>
        <v>0</v>
      </c>
      <c r="H77" s="361">
        <f>SUMIFS(表3丙!$7:$7,表3丙!$2:$2,工作量总表!C77)</f>
        <v>0</v>
      </c>
      <c r="I77" s="361">
        <f t="shared" si="43"/>
        <v>0</v>
      </c>
      <c r="J77" s="361">
        <f t="shared" si="33"/>
        <v>0</v>
      </c>
      <c r="K77" s="361">
        <f t="shared" si="34"/>
        <v>0</v>
      </c>
      <c r="L77" s="361">
        <f t="shared" si="35"/>
        <v>0</v>
      </c>
      <c r="M77" s="361">
        <f t="shared" si="36"/>
        <v>0</v>
      </c>
      <c r="N77" s="361"/>
      <c r="O77" s="361">
        <f t="shared" si="37"/>
        <v>0</v>
      </c>
      <c r="P77" s="361">
        <f>INDEX(表6其他费!$G$11:$GK$11,ROW()-5)</f>
        <v>0</v>
      </c>
      <c r="Q77" s="361">
        <f t="shared" si="38"/>
        <v>0</v>
      </c>
      <c r="R77" s="361">
        <f>SUMIFS(计列施工队伍调遣费站点!H:H,计列施工队伍调遣费站点!C:C,工作量总表!C77)</f>
        <v>0</v>
      </c>
      <c r="S77" s="361">
        <f t="shared" si="39"/>
        <v>0</v>
      </c>
      <c r="T77" s="361">
        <f>I77+G77*$F$115+'表二（安全生产费）'!I85/17+M77+L77</f>
        <v>0</v>
      </c>
      <c r="U77" s="361">
        <f t="shared" si="44"/>
        <v>0</v>
      </c>
      <c r="V77" s="361">
        <f t="shared" si="45"/>
        <v>0</v>
      </c>
      <c r="W77" s="361">
        <f t="shared" si="40"/>
        <v>0</v>
      </c>
      <c r="X77" s="366">
        <f t="shared" si="46"/>
        <v>0</v>
      </c>
      <c r="Y77" s="361">
        <f t="shared" si="41"/>
        <v>0</v>
      </c>
      <c r="Z77" s="366">
        <f t="shared" si="42"/>
        <v>0</v>
      </c>
      <c r="AA77" s="348" t="s">
        <v>132</v>
      </c>
    </row>
    <row r="78" s="348" customFormat="1" ht="19.9" hidden="1" customHeight="1" spans="1:27">
      <c r="A78" s="359">
        <v>73</v>
      </c>
      <c r="B78" s="360"/>
      <c r="C78" s="365"/>
      <c r="D78" s="361">
        <f>SUMIFS(表3!$65:$65,表3!$2:$2,工作量总表!C78)</f>
        <v>0</v>
      </c>
      <c r="E78" s="359"/>
      <c r="F78" s="362">
        <f>SUMIFS(表四乙供主材!$11:$11,表四乙供主材!$2:$2,C:C)</f>
        <v>0</v>
      </c>
      <c r="G78" s="361">
        <f t="shared" si="32"/>
        <v>0</v>
      </c>
      <c r="H78" s="361">
        <f>SUMIFS(表3丙!$7:$7,表3丙!$2:$2,工作量总表!C78)</f>
        <v>0</v>
      </c>
      <c r="I78" s="361">
        <f t="shared" si="43"/>
        <v>0</v>
      </c>
      <c r="J78" s="361">
        <f t="shared" si="33"/>
        <v>0</v>
      </c>
      <c r="K78" s="361">
        <f t="shared" si="34"/>
        <v>0</v>
      </c>
      <c r="L78" s="361">
        <f t="shared" si="35"/>
        <v>0</v>
      </c>
      <c r="M78" s="361">
        <f t="shared" si="36"/>
        <v>0</v>
      </c>
      <c r="N78" s="361"/>
      <c r="O78" s="361">
        <f t="shared" si="37"/>
        <v>0</v>
      </c>
      <c r="P78" s="361">
        <f>INDEX(表6其他费!$G$11:$GK$11,ROW()-5)</f>
        <v>0</v>
      </c>
      <c r="Q78" s="361">
        <f t="shared" si="38"/>
        <v>0</v>
      </c>
      <c r="R78" s="361">
        <f>SUMIFS(计列施工队伍调遣费站点!H:H,计列施工队伍调遣费站点!C:C,工作量总表!C78)</f>
        <v>0</v>
      </c>
      <c r="S78" s="361">
        <f t="shared" si="39"/>
        <v>0</v>
      </c>
      <c r="T78" s="361">
        <f>I78+G78*$F$115+'表二（安全生产费）'!I86/17+M78+L78</f>
        <v>0</v>
      </c>
      <c r="U78" s="361">
        <f t="shared" si="44"/>
        <v>0</v>
      </c>
      <c r="V78" s="361">
        <f t="shared" si="45"/>
        <v>0</v>
      </c>
      <c r="W78" s="361">
        <f t="shared" si="40"/>
        <v>0</v>
      </c>
      <c r="X78" s="366">
        <f t="shared" si="46"/>
        <v>0</v>
      </c>
      <c r="Y78" s="361">
        <f t="shared" si="41"/>
        <v>0</v>
      </c>
      <c r="Z78" s="366">
        <f t="shared" si="42"/>
        <v>0</v>
      </c>
      <c r="AA78" s="348" t="s">
        <v>133</v>
      </c>
    </row>
    <row r="79" s="348" customFormat="1" ht="19.9" hidden="1" customHeight="1" spans="1:27">
      <c r="A79" s="359">
        <v>74</v>
      </c>
      <c r="B79" s="360"/>
      <c r="C79" s="365"/>
      <c r="D79" s="361">
        <f>SUMIFS(表3!$65:$65,表3!$2:$2,工作量总表!C79)</f>
        <v>0</v>
      </c>
      <c r="E79" s="359"/>
      <c r="F79" s="362">
        <f>SUMIFS(表四乙供主材!$11:$11,表四乙供主材!$2:$2,C:C)</f>
        <v>0</v>
      </c>
      <c r="G79" s="361">
        <f t="shared" si="32"/>
        <v>0</v>
      </c>
      <c r="H79" s="361">
        <f>SUMIFS(表3丙!$7:$7,表3丙!$2:$2,工作量总表!C79)</f>
        <v>0</v>
      </c>
      <c r="I79" s="361">
        <f t="shared" si="43"/>
        <v>0</v>
      </c>
      <c r="J79" s="361">
        <f t="shared" si="33"/>
        <v>0</v>
      </c>
      <c r="K79" s="361">
        <f t="shared" si="34"/>
        <v>0</v>
      </c>
      <c r="L79" s="361">
        <f t="shared" si="35"/>
        <v>0</v>
      </c>
      <c r="M79" s="361">
        <f t="shared" si="36"/>
        <v>0</v>
      </c>
      <c r="N79" s="361"/>
      <c r="O79" s="361">
        <f t="shared" si="37"/>
        <v>0</v>
      </c>
      <c r="P79" s="361">
        <f>INDEX(表6其他费!$G$11:$GK$11,ROW()-5)</f>
        <v>0</v>
      </c>
      <c r="Q79" s="361">
        <f t="shared" si="38"/>
        <v>0</v>
      </c>
      <c r="R79" s="361">
        <f>SUMIFS(计列施工队伍调遣费站点!H:H,计列施工队伍调遣费站点!C:C,工作量总表!C79)</f>
        <v>0</v>
      </c>
      <c r="S79" s="361">
        <f t="shared" si="39"/>
        <v>0</v>
      </c>
      <c r="T79" s="361">
        <f>I79+G79*$F$115+'表二（安全生产费）'!I87/17+M79+L79</f>
        <v>0</v>
      </c>
      <c r="U79" s="361">
        <f t="shared" si="44"/>
        <v>0</v>
      </c>
      <c r="V79" s="361">
        <f t="shared" si="45"/>
        <v>0</v>
      </c>
      <c r="W79" s="361">
        <f t="shared" si="40"/>
        <v>0</v>
      </c>
      <c r="X79" s="366">
        <f t="shared" si="46"/>
        <v>0</v>
      </c>
      <c r="Y79" s="361">
        <f t="shared" si="41"/>
        <v>0</v>
      </c>
      <c r="Z79" s="366">
        <f t="shared" si="42"/>
        <v>0</v>
      </c>
      <c r="AA79" s="348" t="s">
        <v>134</v>
      </c>
    </row>
    <row r="80" s="348" customFormat="1" ht="19.9" hidden="1" customHeight="1" spans="1:27">
      <c r="A80" s="359">
        <v>75</v>
      </c>
      <c r="B80" s="360"/>
      <c r="C80" s="365"/>
      <c r="D80" s="361">
        <f>SUMIFS(表3!$65:$65,表3!$2:$2,工作量总表!C80)</f>
        <v>0</v>
      </c>
      <c r="E80" s="359"/>
      <c r="F80" s="362">
        <f>SUMIFS(表四乙供主材!$11:$11,表四乙供主材!$2:$2,C:C)</f>
        <v>0</v>
      </c>
      <c r="G80" s="361">
        <f t="shared" si="32"/>
        <v>0</v>
      </c>
      <c r="H80" s="361">
        <f>SUMIFS(表3丙!$7:$7,表3丙!$2:$2,工作量总表!C80)</f>
        <v>0</v>
      </c>
      <c r="I80" s="361">
        <f t="shared" si="43"/>
        <v>0</v>
      </c>
      <c r="J80" s="361">
        <f t="shared" si="33"/>
        <v>0</v>
      </c>
      <c r="K80" s="361">
        <f t="shared" si="34"/>
        <v>0</v>
      </c>
      <c r="L80" s="361">
        <f t="shared" si="35"/>
        <v>0</v>
      </c>
      <c r="M80" s="361">
        <f t="shared" si="36"/>
        <v>0</v>
      </c>
      <c r="N80" s="361"/>
      <c r="O80" s="361">
        <f t="shared" si="37"/>
        <v>0</v>
      </c>
      <c r="P80" s="361">
        <f>INDEX(表6其他费!$G$11:$GK$11,ROW()-5)</f>
        <v>0</v>
      </c>
      <c r="Q80" s="361">
        <f t="shared" si="38"/>
        <v>0</v>
      </c>
      <c r="R80" s="361">
        <f>SUMIFS(计列施工队伍调遣费站点!H:H,计列施工队伍调遣费站点!C:C,工作量总表!C80)</f>
        <v>0</v>
      </c>
      <c r="S80" s="361">
        <f t="shared" si="39"/>
        <v>0</v>
      </c>
      <c r="T80" s="361">
        <f>I80+G80*$F$115+'表二（安全生产费）'!I88/17+M80+L80</f>
        <v>0</v>
      </c>
      <c r="U80" s="361">
        <f t="shared" si="44"/>
        <v>0</v>
      </c>
      <c r="V80" s="361">
        <f t="shared" si="45"/>
        <v>0</v>
      </c>
      <c r="W80" s="361">
        <f t="shared" si="40"/>
        <v>0</v>
      </c>
      <c r="X80" s="366">
        <f t="shared" si="46"/>
        <v>0</v>
      </c>
      <c r="Y80" s="361">
        <f t="shared" si="41"/>
        <v>0</v>
      </c>
      <c r="Z80" s="366">
        <f t="shared" si="42"/>
        <v>0</v>
      </c>
      <c r="AA80" s="348" t="s">
        <v>135</v>
      </c>
    </row>
    <row r="81" s="348" customFormat="1" ht="19.9" hidden="1" customHeight="1" spans="1:27">
      <c r="A81" s="359">
        <v>76</v>
      </c>
      <c r="B81" s="360"/>
      <c r="C81" s="365"/>
      <c r="D81" s="361">
        <f>SUMIFS(表3!$65:$65,表3!$2:$2,工作量总表!C81)</f>
        <v>0</v>
      </c>
      <c r="E81" s="359"/>
      <c r="F81" s="362">
        <f>SUMIFS(表四乙供主材!$11:$11,表四乙供主材!$2:$2,C:C)</f>
        <v>0</v>
      </c>
      <c r="G81" s="361">
        <f t="shared" si="32"/>
        <v>0</v>
      </c>
      <c r="H81" s="361">
        <f>SUMIFS(表3丙!$7:$7,表3丙!$2:$2,工作量总表!C81)</f>
        <v>0</v>
      </c>
      <c r="I81" s="361">
        <f t="shared" si="43"/>
        <v>0</v>
      </c>
      <c r="J81" s="361">
        <f t="shared" si="33"/>
        <v>0</v>
      </c>
      <c r="K81" s="361">
        <f t="shared" si="34"/>
        <v>0</v>
      </c>
      <c r="L81" s="361">
        <f t="shared" si="35"/>
        <v>0</v>
      </c>
      <c r="M81" s="361">
        <f t="shared" si="36"/>
        <v>0</v>
      </c>
      <c r="N81" s="361"/>
      <c r="O81" s="361">
        <f t="shared" si="37"/>
        <v>0</v>
      </c>
      <c r="P81" s="361">
        <f>INDEX(表6其他费!$G$11:$GK$11,ROW()-5)</f>
        <v>0</v>
      </c>
      <c r="Q81" s="361">
        <f t="shared" si="38"/>
        <v>0</v>
      </c>
      <c r="R81" s="361">
        <f>SUMIFS(计列施工队伍调遣费站点!H:H,计列施工队伍调遣费站点!C:C,工作量总表!C81)</f>
        <v>0</v>
      </c>
      <c r="S81" s="361">
        <f t="shared" si="39"/>
        <v>0</v>
      </c>
      <c r="T81" s="361">
        <f>I81+G81*$F$115+'表二（安全生产费）'!I89/17+M81+L81</f>
        <v>0</v>
      </c>
      <c r="U81" s="361">
        <f t="shared" si="44"/>
        <v>0</v>
      </c>
      <c r="V81" s="361">
        <f t="shared" si="45"/>
        <v>0</v>
      </c>
      <c r="W81" s="361">
        <f t="shared" si="40"/>
        <v>0</v>
      </c>
      <c r="X81" s="366">
        <f t="shared" si="46"/>
        <v>0</v>
      </c>
      <c r="Y81" s="361">
        <f t="shared" si="41"/>
        <v>0</v>
      </c>
      <c r="Z81" s="366">
        <f t="shared" si="42"/>
        <v>0</v>
      </c>
      <c r="AA81" s="348" t="s">
        <v>136</v>
      </c>
    </row>
    <row r="82" s="348" customFormat="1" ht="19.9" hidden="1" customHeight="1" spans="1:27">
      <c r="A82" s="359">
        <v>77</v>
      </c>
      <c r="B82" s="360"/>
      <c r="C82" s="365"/>
      <c r="D82" s="361">
        <f>SUMIFS(表3!$65:$65,表3!$2:$2,工作量总表!C82)</f>
        <v>0</v>
      </c>
      <c r="E82" s="359"/>
      <c r="F82" s="362">
        <f>SUMIFS(表四乙供主材!$11:$11,表四乙供主材!$2:$2,C:C)</f>
        <v>0</v>
      </c>
      <c r="G82" s="361">
        <f t="shared" si="32"/>
        <v>0</v>
      </c>
      <c r="H82" s="361">
        <f>SUMIFS(表3丙!$7:$7,表3丙!$2:$2,工作量总表!C82)</f>
        <v>0</v>
      </c>
      <c r="I82" s="361">
        <f t="shared" si="43"/>
        <v>0</v>
      </c>
      <c r="J82" s="361">
        <f t="shared" si="33"/>
        <v>0</v>
      </c>
      <c r="K82" s="361">
        <f t="shared" si="34"/>
        <v>0</v>
      </c>
      <c r="L82" s="361">
        <f t="shared" si="35"/>
        <v>0</v>
      </c>
      <c r="M82" s="361">
        <f t="shared" si="36"/>
        <v>0</v>
      </c>
      <c r="N82" s="361"/>
      <c r="O82" s="361">
        <f t="shared" si="37"/>
        <v>0</v>
      </c>
      <c r="P82" s="361">
        <f>INDEX(表6其他费!$G$11:$GK$11,ROW()-5)</f>
        <v>0</v>
      </c>
      <c r="Q82" s="361">
        <f t="shared" si="38"/>
        <v>0</v>
      </c>
      <c r="R82" s="361">
        <f>SUMIFS(计列施工队伍调遣费站点!H:H,计列施工队伍调遣费站点!C:C,工作量总表!C82)</f>
        <v>0</v>
      </c>
      <c r="S82" s="361">
        <f t="shared" si="39"/>
        <v>0</v>
      </c>
      <c r="T82" s="361">
        <f>I82+G82*$F$115+'表二（安全生产费）'!I90/17+M82+L82</f>
        <v>0</v>
      </c>
      <c r="U82" s="361">
        <f t="shared" si="44"/>
        <v>0</v>
      </c>
      <c r="V82" s="361">
        <f t="shared" si="45"/>
        <v>0</v>
      </c>
      <c r="W82" s="361">
        <f t="shared" si="40"/>
        <v>0</v>
      </c>
      <c r="X82" s="366">
        <f t="shared" si="46"/>
        <v>0</v>
      </c>
      <c r="Y82" s="361">
        <f t="shared" si="41"/>
        <v>0</v>
      </c>
      <c r="Z82" s="366">
        <f t="shared" si="42"/>
        <v>0</v>
      </c>
      <c r="AA82" s="348" t="s">
        <v>137</v>
      </c>
    </row>
    <row r="83" s="348" customFormat="1" ht="19.9" hidden="1" customHeight="1" spans="1:27">
      <c r="A83" s="359">
        <v>78</v>
      </c>
      <c r="B83" s="360"/>
      <c r="C83" s="365"/>
      <c r="D83" s="361">
        <f>SUMIFS(表3!$65:$65,表3!$2:$2,工作量总表!C83)</f>
        <v>0</v>
      </c>
      <c r="E83" s="359"/>
      <c r="F83" s="362">
        <f>SUMIFS(表四乙供主材!$11:$11,表四乙供主材!$2:$2,C:C)</f>
        <v>0</v>
      </c>
      <c r="G83" s="361">
        <f t="shared" si="32"/>
        <v>0</v>
      </c>
      <c r="H83" s="361">
        <f>SUMIFS(表3丙!$7:$7,表3丙!$2:$2,工作量总表!C83)</f>
        <v>0</v>
      </c>
      <c r="I83" s="361">
        <f t="shared" si="43"/>
        <v>0</v>
      </c>
      <c r="J83" s="361">
        <f t="shared" si="33"/>
        <v>0</v>
      </c>
      <c r="K83" s="361">
        <f t="shared" si="34"/>
        <v>0</v>
      </c>
      <c r="L83" s="361">
        <f t="shared" si="35"/>
        <v>0</v>
      </c>
      <c r="M83" s="361">
        <f t="shared" si="36"/>
        <v>0</v>
      </c>
      <c r="N83" s="361"/>
      <c r="O83" s="361">
        <f t="shared" si="37"/>
        <v>0</v>
      </c>
      <c r="P83" s="361">
        <f>INDEX(表6其他费!$G$11:$GK$11,ROW()-5)</f>
        <v>0</v>
      </c>
      <c r="Q83" s="361">
        <f t="shared" si="38"/>
        <v>0</v>
      </c>
      <c r="R83" s="361">
        <f>SUMIFS(计列施工队伍调遣费站点!H:H,计列施工队伍调遣费站点!C:C,工作量总表!C83)</f>
        <v>0</v>
      </c>
      <c r="S83" s="361">
        <f t="shared" si="39"/>
        <v>0</v>
      </c>
      <c r="T83" s="361">
        <f>I83+G83*$F$115+'表二（安全生产费）'!I91/17+M83+L83</f>
        <v>0</v>
      </c>
      <c r="U83" s="361">
        <f t="shared" si="44"/>
        <v>0</v>
      </c>
      <c r="V83" s="361">
        <f t="shared" si="45"/>
        <v>0</v>
      </c>
      <c r="W83" s="361">
        <f t="shared" si="40"/>
        <v>0</v>
      </c>
      <c r="X83" s="366">
        <f t="shared" si="46"/>
        <v>0</v>
      </c>
      <c r="Y83" s="361">
        <f t="shared" si="41"/>
        <v>0</v>
      </c>
      <c r="Z83" s="366">
        <f t="shared" si="42"/>
        <v>0</v>
      </c>
      <c r="AA83" s="348" t="s">
        <v>138</v>
      </c>
    </row>
    <row r="84" s="348" customFormat="1" ht="19.9" hidden="1" customHeight="1" spans="1:27">
      <c r="A84" s="359">
        <v>79</v>
      </c>
      <c r="B84" s="360"/>
      <c r="C84" s="365"/>
      <c r="D84" s="361">
        <f>SUMIFS(表3!$65:$65,表3!$2:$2,工作量总表!C84)</f>
        <v>0</v>
      </c>
      <c r="E84" s="359"/>
      <c r="F84" s="362">
        <f>SUMIFS(表四乙供主材!$11:$11,表四乙供主材!$2:$2,C:C)</f>
        <v>0</v>
      </c>
      <c r="G84" s="361">
        <f t="shared" si="32"/>
        <v>0</v>
      </c>
      <c r="H84" s="361">
        <f>SUMIFS(表3丙!$7:$7,表3丙!$2:$2,工作量总表!C84)</f>
        <v>0</v>
      </c>
      <c r="I84" s="361">
        <f t="shared" si="43"/>
        <v>0</v>
      </c>
      <c r="J84" s="361">
        <f t="shared" si="33"/>
        <v>0</v>
      </c>
      <c r="K84" s="361">
        <f t="shared" si="34"/>
        <v>0</v>
      </c>
      <c r="L84" s="361">
        <f t="shared" si="35"/>
        <v>0</v>
      </c>
      <c r="M84" s="361">
        <f t="shared" si="36"/>
        <v>0</v>
      </c>
      <c r="N84" s="361"/>
      <c r="O84" s="361">
        <f t="shared" si="37"/>
        <v>0</v>
      </c>
      <c r="P84" s="361">
        <f>INDEX(表6其他费!$G$11:$GK$11,ROW()-5)</f>
        <v>0</v>
      </c>
      <c r="Q84" s="361">
        <f t="shared" si="38"/>
        <v>0</v>
      </c>
      <c r="R84" s="361">
        <f>SUMIFS(计列施工队伍调遣费站点!H:H,计列施工队伍调遣费站点!C:C,工作量总表!C84)</f>
        <v>0</v>
      </c>
      <c r="S84" s="361">
        <f t="shared" si="39"/>
        <v>0</v>
      </c>
      <c r="T84" s="361">
        <f>I84+G84*$F$115+'表二（安全生产费）'!I92/17+M84+L84</f>
        <v>0</v>
      </c>
      <c r="U84" s="361">
        <f t="shared" si="44"/>
        <v>0</v>
      </c>
      <c r="V84" s="361">
        <f t="shared" si="45"/>
        <v>0</v>
      </c>
      <c r="W84" s="361">
        <f t="shared" si="40"/>
        <v>0</v>
      </c>
      <c r="X84" s="366">
        <f t="shared" si="46"/>
        <v>0</v>
      </c>
      <c r="Y84" s="361">
        <f t="shared" si="41"/>
        <v>0</v>
      </c>
      <c r="Z84" s="366">
        <f t="shared" si="42"/>
        <v>0</v>
      </c>
      <c r="AA84" s="348" t="s">
        <v>139</v>
      </c>
    </row>
    <row r="85" s="348" customFormat="1" ht="19.9" hidden="1" customHeight="1" spans="1:27">
      <c r="A85" s="359">
        <v>80</v>
      </c>
      <c r="B85" s="360"/>
      <c r="C85" s="365"/>
      <c r="D85" s="361">
        <f>SUMIFS(表3!$65:$65,表3!$2:$2,工作量总表!C85)</f>
        <v>0</v>
      </c>
      <c r="E85" s="359"/>
      <c r="F85" s="362">
        <f>SUMIFS(表四乙供主材!$11:$11,表四乙供主材!$2:$2,C:C)</f>
        <v>0</v>
      </c>
      <c r="G85" s="361">
        <f t="shared" si="32"/>
        <v>0</v>
      </c>
      <c r="H85" s="361">
        <f>SUMIFS(表3丙!$7:$7,表3丙!$2:$2,工作量总表!C85)</f>
        <v>0</v>
      </c>
      <c r="I85" s="361">
        <f t="shared" si="43"/>
        <v>0</v>
      </c>
      <c r="J85" s="361">
        <f t="shared" si="33"/>
        <v>0</v>
      </c>
      <c r="K85" s="361">
        <f t="shared" si="34"/>
        <v>0</v>
      </c>
      <c r="L85" s="361">
        <f t="shared" si="35"/>
        <v>0</v>
      </c>
      <c r="M85" s="361">
        <f t="shared" si="36"/>
        <v>0</v>
      </c>
      <c r="N85" s="361"/>
      <c r="O85" s="361">
        <f t="shared" si="37"/>
        <v>0</v>
      </c>
      <c r="P85" s="361">
        <f>INDEX(表6其他费!$G$11:$GK$11,ROW()-5)</f>
        <v>0</v>
      </c>
      <c r="Q85" s="361">
        <f t="shared" si="38"/>
        <v>0</v>
      </c>
      <c r="R85" s="361">
        <f>SUMIFS(计列施工队伍调遣费站点!H:H,计列施工队伍调遣费站点!C:C,工作量总表!C85)</f>
        <v>0</v>
      </c>
      <c r="S85" s="361">
        <f t="shared" si="39"/>
        <v>0</v>
      </c>
      <c r="T85" s="361">
        <f>I85+G85*$F$115+'表二（安全生产费）'!I93/17+M85+L85</f>
        <v>0</v>
      </c>
      <c r="U85" s="361">
        <f t="shared" si="44"/>
        <v>0</v>
      </c>
      <c r="V85" s="361">
        <f t="shared" si="45"/>
        <v>0</v>
      </c>
      <c r="W85" s="361">
        <f t="shared" si="40"/>
        <v>0</v>
      </c>
      <c r="X85" s="366">
        <f t="shared" si="46"/>
        <v>0</v>
      </c>
      <c r="Y85" s="361">
        <f t="shared" si="41"/>
        <v>0</v>
      </c>
      <c r="Z85" s="366">
        <f t="shared" si="42"/>
        <v>0</v>
      </c>
      <c r="AA85" s="348" t="s">
        <v>140</v>
      </c>
    </row>
    <row r="86" s="348" customFormat="1" ht="19.9" hidden="1" customHeight="1" spans="1:27">
      <c r="A86" s="359">
        <v>81</v>
      </c>
      <c r="B86" s="360"/>
      <c r="C86" s="365"/>
      <c r="D86" s="361">
        <f>SUMIFS(表3!$65:$65,表3!$2:$2,工作量总表!C86)</f>
        <v>0</v>
      </c>
      <c r="E86" s="359"/>
      <c r="F86" s="362">
        <f>SUMIFS(表四乙供主材!$11:$11,表四乙供主材!$2:$2,C:C)</f>
        <v>0</v>
      </c>
      <c r="G86" s="361">
        <f t="shared" si="32"/>
        <v>0</v>
      </c>
      <c r="H86" s="361">
        <f>SUMIFS(表3丙!$7:$7,表3丙!$2:$2,工作量总表!C86)</f>
        <v>0</v>
      </c>
      <c r="I86" s="361">
        <f t="shared" si="43"/>
        <v>0</v>
      </c>
      <c r="J86" s="361">
        <f t="shared" si="33"/>
        <v>0</v>
      </c>
      <c r="K86" s="361">
        <f t="shared" si="34"/>
        <v>0</v>
      </c>
      <c r="L86" s="361">
        <f t="shared" si="35"/>
        <v>0</v>
      </c>
      <c r="M86" s="361">
        <f t="shared" si="36"/>
        <v>0</v>
      </c>
      <c r="N86" s="361"/>
      <c r="O86" s="361">
        <f t="shared" si="37"/>
        <v>0</v>
      </c>
      <c r="P86" s="361">
        <f>INDEX(表6其他费!$G$11:$GK$11,ROW()-5)</f>
        <v>0</v>
      </c>
      <c r="Q86" s="361">
        <f t="shared" si="38"/>
        <v>0</v>
      </c>
      <c r="R86" s="361">
        <f>SUMIFS(计列施工队伍调遣费站点!H:H,计列施工队伍调遣费站点!C:C,工作量总表!C86)</f>
        <v>0</v>
      </c>
      <c r="S86" s="361">
        <f t="shared" si="39"/>
        <v>0</v>
      </c>
      <c r="T86" s="361">
        <f>I86+G86*$F$115+'表二（安全生产费）'!I94/17+M86+L86</f>
        <v>0</v>
      </c>
      <c r="U86" s="361">
        <f t="shared" si="44"/>
        <v>0</v>
      </c>
      <c r="V86" s="361">
        <f t="shared" si="45"/>
        <v>0</v>
      </c>
      <c r="W86" s="361">
        <f t="shared" si="40"/>
        <v>0</v>
      </c>
      <c r="X86" s="366">
        <f t="shared" si="46"/>
        <v>0</v>
      </c>
      <c r="Y86" s="361">
        <f t="shared" si="41"/>
        <v>0</v>
      </c>
      <c r="Z86" s="366">
        <f t="shared" si="42"/>
        <v>0</v>
      </c>
      <c r="AA86" s="348" t="s">
        <v>141</v>
      </c>
    </row>
    <row r="87" s="348" customFormat="1" ht="19.9" hidden="1" customHeight="1" spans="1:27">
      <c r="A87" s="359">
        <v>82</v>
      </c>
      <c r="B87" s="360"/>
      <c r="C87" s="365"/>
      <c r="D87" s="361">
        <f>SUMIFS(表3!$65:$65,表3!$2:$2,工作量总表!C87)</f>
        <v>0</v>
      </c>
      <c r="E87" s="359"/>
      <c r="F87" s="362">
        <f>SUMIFS(表四乙供主材!$11:$11,表四乙供主材!$2:$2,C:C)</f>
        <v>0</v>
      </c>
      <c r="G87" s="361">
        <f t="shared" si="32"/>
        <v>0</v>
      </c>
      <c r="H87" s="361">
        <f>SUMIFS(表3丙!$7:$7,表3丙!$2:$2,工作量总表!C87)</f>
        <v>0</v>
      </c>
      <c r="I87" s="361">
        <f t="shared" si="43"/>
        <v>0</v>
      </c>
      <c r="J87" s="361">
        <f t="shared" si="33"/>
        <v>0</v>
      </c>
      <c r="K87" s="361">
        <f t="shared" si="34"/>
        <v>0</v>
      </c>
      <c r="L87" s="361">
        <f t="shared" si="35"/>
        <v>0</v>
      </c>
      <c r="M87" s="361">
        <f t="shared" si="36"/>
        <v>0</v>
      </c>
      <c r="N87" s="361"/>
      <c r="O87" s="361">
        <f t="shared" si="37"/>
        <v>0</v>
      </c>
      <c r="P87" s="361">
        <f>INDEX(表6其他费!$G$11:$GK$11,ROW()-5)</f>
        <v>0</v>
      </c>
      <c r="Q87" s="361">
        <f t="shared" si="38"/>
        <v>0</v>
      </c>
      <c r="R87" s="361">
        <f>SUMIFS(计列施工队伍调遣费站点!H:H,计列施工队伍调遣费站点!C:C,工作量总表!C87)</f>
        <v>0</v>
      </c>
      <c r="S87" s="361">
        <f t="shared" si="39"/>
        <v>0</v>
      </c>
      <c r="T87" s="361">
        <f>I87+G87*$F$115+'表二（安全生产费）'!I95/17+M87+L87</f>
        <v>0</v>
      </c>
      <c r="U87" s="361">
        <f t="shared" si="44"/>
        <v>0</v>
      </c>
      <c r="V87" s="361">
        <f t="shared" si="45"/>
        <v>0</v>
      </c>
      <c r="W87" s="361">
        <f t="shared" si="40"/>
        <v>0</v>
      </c>
      <c r="X87" s="366">
        <f t="shared" si="46"/>
        <v>0</v>
      </c>
      <c r="Y87" s="361">
        <f t="shared" si="41"/>
        <v>0</v>
      </c>
      <c r="Z87" s="366">
        <f t="shared" si="42"/>
        <v>0</v>
      </c>
      <c r="AA87" s="348" t="s">
        <v>142</v>
      </c>
    </row>
    <row r="88" s="348" customFormat="1" ht="19.9" hidden="1" customHeight="1" spans="1:27">
      <c r="A88" s="359">
        <v>83</v>
      </c>
      <c r="B88" s="360"/>
      <c r="C88" s="365"/>
      <c r="D88" s="361">
        <f>SUMIFS(表3!$65:$65,表3!$2:$2,工作量总表!C88)</f>
        <v>0</v>
      </c>
      <c r="E88" s="359"/>
      <c r="F88" s="362">
        <f>SUMIFS(表四乙供主材!$11:$11,表四乙供主材!$2:$2,C:C)</f>
        <v>0</v>
      </c>
      <c r="G88" s="361">
        <f t="shared" si="32"/>
        <v>0</v>
      </c>
      <c r="H88" s="361">
        <f>SUMIFS(表3丙!$7:$7,表3丙!$2:$2,工作量总表!C88)</f>
        <v>0</v>
      </c>
      <c r="I88" s="361">
        <f t="shared" si="43"/>
        <v>0</v>
      </c>
      <c r="J88" s="361">
        <f t="shared" si="33"/>
        <v>0</v>
      </c>
      <c r="K88" s="361">
        <f t="shared" si="34"/>
        <v>0</v>
      </c>
      <c r="L88" s="361">
        <f t="shared" si="35"/>
        <v>0</v>
      </c>
      <c r="M88" s="361">
        <f t="shared" si="36"/>
        <v>0</v>
      </c>
      <c r="N88" s="361"/>
      <c r="O88" s="361">
        <f t="shared" si="37"/>
        <v>0</v>
      </c>
      <c r="P88" s="361">
        <f>INDEX(表6其他费!$G$11:$GK$11,ROW()-5)</f>
        <v>0</v>
      </c>
      <c r="Q88" s="361">
        <f t="shared" si="38"/>
        <v>0</v>
      </c>
      <c r="R88" s="361">
        <f>SUMIFS(计列施工队伍调遣费站点!H:H,计列施工队伍调遣费站点!C:C,工作量总表!C88)</f>
        <v>0</v>
      </c>
      <c r="S88" s="361">
        <f t="shared" si="39"/>
        <v>0</v>
      </c>
      <c r="T88" s="361">
        <f>I88+G88*$F$115+'表二（安全生产费）'!I96/17+M88+L88</f>
        <v>0</v>
      </c>
      <c r="U88" s="361">
        <f t="shared" si="44"/>
        <v>0</v>
      </c>
      <c r="V88" s="361">
        <f t="shared" si="45"/>
        <v>0</v>
      </c>
      <c r="W88" s="361">
        <f t="shared" si="40"/>
        <v>0</v>
      </c>
      <c r="X88" s="366">
        <f t="shared" si="46"/>
        <v>0</v>
      </c>
      <c r="Y88" s="361">
        <f t="shared" si="41"/>
        <v>0</v>
      </c>
      <c r="Z88" s="366">
        <f t="shared" si="42"/>
        <v>0</v>
      </c>
      <c r="AA88" s="348" t="s">
        <v>143</v>
      </c>
    </row>
    <row r="89" s="348" customFormat="1" ht="19.9" hidden="1" customHeight="1" spans="1:27">
      <c r="A89" s="359">
        <v>84</v>
      </c>
      <c r="B89" s="360"/>
      <c r="C89" s="365"/>
      <c r="D89" s="361">
        <f>SUMIFS(表3!$65:$65,表3!$2:$2,工作量总表!C89)</f>
        <v>0</v>
      </c>
      <c r="E89" s="359"/>
      <c r="F89" s="362">
        <f>SUMIFS(表四乙供主材!$11:$11,表四乙供主材!$2:$2,C:C)</f>
        <v>0</v>
      </c>
      <c r="G89" s="361">
        <f t="shared" si="32"/>
        <v>0</v>
      </c>
      <c r="H89" s="361">
        <f>SUMIFS(表3丙!$7:$7,表3丙!$2:$2,工作量总表!C89)</f>
        <v>0</v>
      </c>
      <c r="I89" s="361">
        <f t="shared" si="43"/>
        <v>0</v>
      </c>
      <c r="J89" s="361">
        <f t="shared" si="33"/>
        <v>0</v>
      </c>
      <c r="K89" s="361">
        <f t="shared" si="34"/>
        <v>0</v>
      </c>
      <c r="L89" s="361">
        <f t="shared" si="35"/>
        <v>0</v>
      </c>
      <c r="M89" s="361">
        <f t="shared" si="36"/>
        <v>0</v>
      </c>
      <c r="N89" s="361"/>
      <c r="O89" s="361">
        <f t="shared" si="37"/>
        <v>0</v>
      </c>
      <c r="P89" s="361">
        <f>INDEX(表6其他费!$G$11:$GK$11,ROW()-5)</f>
        <v>0</v>
      </c>
      <c r="Q89" s="361">
        <f t="shared" si="38"/>
        <v>0</v>
      </c>
      <c r="R89" s="361">
        <f>SUMIFS(计列施工队伍调遣费站点!H:H,计列施工队伍调遣费站点!C:C,工作量总表!C89)</f>
        <v>0</v>
      </c>
      <c r="S89" s="361">
        <f t="shared" si="39"/>
        <v>0</v>
      </c>
      <c r="T89" s="361">
        <f>I89+G89*$F$115+'表二（安全生产费）'!I97/17+M89+L89</f>
        <v>0</v>
      </c>
      <c r="U89" s="361">
        <f t="shared" si="44"/>
        <v>0</v>
      </c>
      <c r="V89" s="361">
        <f t="shared" si="45"/>
        <v>0</v>
      </c>
      <c r="W89" s="361">
        <f t="shared" si="40"/>
        <v>0</v>
      </c>
      <c r="X89" s="366">
        <f t="shared" si="46"/>
        <v>0</v>
      </c>
      <c r="Y89" s="361">
        <f t="shared" si="41"/>
        <v>0</v>
      </c>
      <c r="Z89" s="366">
        <f t="shared" si="42"/>
        <v>0</v>
      </c>
      <c r="AA89" s="348" t="s">
        <v>144</v>
      </c>
    </row>
    <row r="90" s="348" customFormat="1" ht="19.9" hidden="1" customHeight="1" spans="1:27">
      <c r="A90" s="359">
        <v>85</v>
      </c>
      <c r="B90" s="360"/>
      <c r="C90" s="365"/>
      <c r="D90" s="361">
        <f>SUMIFS(表3!$65:$65,表3!$2:$2,工作量总表!C90)</f>
        <v>0</v>
      </c>
      <c r="E90" s="359"/>
      <c r="F90" s="362">
        <f>SUMIFS(表四乙供主材!$11:$11,表四乙供主材!$2:$2,C:C)</f>
        <v>0</v>
      </c>
      <c r="G90" s="361">
        <f t="shared" si="32"/>
        <v>0</v>
      </c>
      <c r="H90" s="361">
        <f>SUMIFS(表3丙!$7:$7,表3丙!$2:$2,工作量总表!C90)</f>
        <v>0</v>
      </c>
      <c r="I90" s="361">
        <f t="shared" si="43"/>
        <v>0</v>
      </c>
      <c r="J90" s="361">
        <f t="shared" si="33"/>
        <v>0</v>
      </c>
      <c r="K90" s="361">
        <f t="shared" si="34"/>
        <v>0</v>
      </c>
      <c r="L90" s="361">
        <f t="shared" si="35"/>
        <v>0</v>
      </c>
      <c r="M90" s="361">
        <f t="shared" si="36"/>
        <v>0</v>
      </c>
      <c r="N90" s="361"/>
      <c r="O90" s="361">
        <f t="shared" si="37"/>
        <v>0</v>
      </c>
      <c r="P90" s="361">
        <f>INDEX(表6其他费!$G$11:$GK$11,ROW()-5)</f>
        <v>0</v>
      </c>
      <c r="Q90" s="361">
        <f t="shared" si="38"/>
        <v>0</v>
      </c>
      <c r="R90" s="361">
        <f>SUMIFS(计列施工队伍调遣费站点!H:H,计列施工队伍调遣费站点!C:C,工作量总表!C90)</f>
        <v>0</v>
      </c>
      <c r="S90" s="361">
        <f t="shared" si="39"/>
        <v>0</v>
      </c>
      <c r="T90" s="361">
        <f>I90+G90*$F$115+'表二（安全生产费）'!I98/17+M90+L90</f>
        <v>0</v>
      </c>
      <c r="U90" s="361">
        <f t="shared" si="44"/>
        <v>0</v>
      </c>
      <c r="V90" s="361">
        <f t="shared" si="45"/>
        <v>0</v>
      </c>
      <c r="W90" s="361">
        <f t="shared" si="40"/>
        <v>0</v>
      </c>
      <c r="X90" s="366">
        <f t="shared" si="46"/>
        <v>0</v>
      </c>
      <c r="Y90" s="361">
        <f t="shared" si="41"/>
        <v>0</v>
      </c>
      <c r="Z90" s="366">
        <f t="shared" si="42"/>
        <v>0</v>
      </c>
      <c r="AA90" s="348" t="s">
        <v>145</v>
      </c>
    </row>
    <row r="91" s="348" customFormat="1" ht="19.9" hidden="1" customHeight="1" spans="1:27">
      <c r="A91" s="359">
        <v>86</v>
      </c>
      <c r="B91" s="360"/>
      <c r="C91" s="369"/>
      <c r="D91" s="361">
        <f>SUMIFS(表3!$65:$65,表3!$2:$2,工作量总表!C91)</f>
        <v>0</v>
      </c>
      <c r="E91" s="359"/>
      <c r="F91" s="362">
        <f>SUMIFS(表四乙供主材!$11:$11,表四乙供主材!$2:$2,C:C)</f>
        <v>0</v>
      </c>
      <c r="G91" s="361">
        <f t="shared" si="32"/>
        <v>0</v>
      </c>
      <c r="H91" s="361">
        <f>SUMIFS(表3丙!$7:$7,表3丙!$2:$2,工作量总表!C91)</f>
        <v>0</v>
      </c>
      <c r="I91" s="361">
        <f t="shared" si="43"/>
        <v>0</v>
      </c>
      <c r="J91" s="361">
        <f t="shared" si="33"/>
        <v>0</v>
      </c>
      <c r="K91" s="361">
        <f t="shared" si="34"/>
        <v>0</v>
      </c>
      <c r="L91" s="361">
        <f t="shared" si="35"/>
        <v>0</v>
      </c>
      <c r="M91" s="361">
        <f t="shared" si="36"/>
        <v>0</v>
      </c>
      <c r="N91" s="361"/>
      <c r="O91" s="361">
        <f t="shared" si="37"/>
        <v>0</v>
      </c>
      <c r="P91" s="361">
        <f>INDEX(表6其他费!$G$11:$GK$11,ROW()-5)</f>
        <v>0</v>
      </c>
      <c r="Q91" s="361">
        <f t="shared" si="38"/>
        <v>0</v>
      </c>
      <c r="R91" s="361">
        <f>SUMIFS(计列施工队伍调遣费站点!H:H,计列施工队伍调遣费站点!C:C,工作量总表!C91)</f>
        <v>0</v>
      </c>
      <c r="S91" s="361">
        <f t="shared" si="39"/>
        <v>0</v>
      </c>
      <c r="T91" s="361">
        <f>I91+G91*$F$115+'表二（安全生产费）'!I99/17+M91+L91</f>
        <v>0</v>
      </c>
      <c r="U91" s="361">
        <f t="shared" si="44"/>
        <v>0</v>
      </c>
      <c r="V91" s="361">
        <f t="shared" si="45"/>
        <v>0</v>
      </c>
      <c r="W91" s="361">
        <f t="shared" si="40"/>
        <v>0</v>
      </c>
      <c r="X91" s="366">
        <f t="shared" si="46"/>
        <v>0</v>
      </c>
      <c r="Y91" s="361">
        <f t="shared" si="41"/>
        <v>0</v>
      </c>
      <c r="Z91" s="366">
        <f t="shared" si="42"/>
        <v>0</v>
      </c>
      <c r="AA91" s="348" t="s">
        <v>146</v>
      </c>
    </row>
    <row r="92" s="348" customFormat="1" ht="19.9" hidden="1" customHeight="1" spans="1:27">
      <c r="A92" s="359">
        <v>87</v>
      </c>
      <c r="B92" s="360"/>
      <c r="C92" s="369"/>
      <c r="D92" s="361">
        <f>SUMIFS(表3!$65:$65,表3!$2:$2,工作量总表!C92)</f>
        <v>0</v>
      </c>
      <c r="E92" s="359"/>
      <c r="F92" s="362">
        <f>SUMIFS(表四乙供主材!$11:$11,表四乙供主材!$2:$2,C:C)</f>
        <v>0</v>
      </c>
      <c r="G92" s="361">
        <f t="shared" si="32"/>
        <v>0</v>
      </c>
      <c r="H92" s="361">
        <f>SUMIFS(表3丙!$7:$7,表3丙!$2:$2,工作量总表!C92)</f>
        <v>0</v>
      </c>
      <c r="I92" s="361">
        <f t="shared" si="43"/>
        <v>0</v>
      </c>
      <c r="J92" s="361">
        <f t="shared" si="33"/>
        <v>0</v>
      </c>
      <c r="K92" s="361">
        <f t="shared" si="34"/>
        <v>0</v>
      </c>
      <c r="L92" s="361">
        <f t="shared" si="35"/>
        <v>0</v>
      </c>
      <c r="M92" s="361">
        <f t="shared" si="36"/>
        <v>0</v>
      </c>
      <c r="N92" s="361"/>
      <c r="O92" s="361">
        <f t="shared" si="37"/>
        <v>0</v>
      </c>
      <c r="P92" s="361">
        <f>INDEX(表6其他费!$G$11:$GK$11,ROW()-5)</f>
        <v>0</v>
      </c>
      <c r="Q92" s="361">
        <f t="shared" si="38"/>
        <v>0</v>
      </c>
      <c r="R92" s="361">
        <f>SUMIFS(计列施工队伍调遣费站点!H:H,计列施工队伍调遣费站点!C:C,工作量总表!C92)</f>
        <v>0</v>
      </c>
      <c r="S92" s="361">
        <f t="shared" si="39"/>
        <v>0</v>
      </c>
      <c r="T92" s="361">
        <f>I92+G92*$F$115+'表二（安全生产费）'!I100/17+M92+L92</f>
        <v>0</v>
      </c>
      <c r="U92" s="361">
        <f t="shared" si="44"/>
        <v>0</v>
      </c>
      <c r="V92" s="361">
        <f t="shared" si="45"/>
        <v>0</v>
      </c>
      <c r="W92" s="361">
        <f t="shared" si="40"/>
        <v>0</v>
      </c>
      <c r="X92" s="366">
        <f t="shared" si="46"/>
        <v>0</v>
      </c>
      <c r="Y92" s="361">
        <f t="shared" si="41"/>
        <v>0</v>
      </c>
      <c r="Z92" s="366">
        <f t="shared" si="42"/>
        <v>0</v>
      </c>
      <c r="AA92" s="348" t="s">
        <v>147</v>
      </c>
    </row>
    <row r="93" s="348" customFormat="1" ht="19.9" hidden="1" customHeight="1" spans="1:27">
      <c r="A93" s="359">
        <v>88</v>
      </c>
      <c r="B93" s="360"/>
      <c r="C93" s="369"/>
      <c r="D93" s="361">
        <f>SUMIFS(表3!$65:$65,表3!$2:$2,工作量总表!C93)</f>
        <v>0</v>
      </c>
      <c r="E93" s="359"/>
      <c r="F93" s="362">
        <f>SUMIFS(表四乙供主材!$11:$11,表四乙供主材!$2:$2,C:C)</f>
        <v>0</v>
      </c>
      <c r="G93" s="361">
        <f t="shared" si="32"/>
        <v>0</v>
      </c>
      <c r="H93" s="361">
        <f>SUMIFS(表3丙!$7:$7,表3丙!$2:$2,工作量总表!C93)</f>
        <v>0</v>
      </c>
      <c r="I93" s="361">
        <f t="shared" si="43"/>
        <v>0</v>
      </c>
      <c r="J93" s="361">
        <f t="shared" si="33"/>
        <v>0</v>
      </c>
      <c r="K93" s="361">
        <f t="shared" si="34"/>
        <v>0</v>
      </c>
      <c r="L93" s="361">
        <f t="shared" si="35"/>
        <v>0</v>
      </c>
      <c r="M93" s="361">
        <f t="shared" si="36"/>
        <v>0</v>
      </c>
      <c r="N93" s="361"/>
      <c r="O93" s="361">
        <f t="shared" si="37"/>
        <v>0</v>
      </c>
      <c r="P93" s="361">
        <f>INDEX(表6其他费!$G$11:$GK$11,ROW()-5)</f>
        <v>0</v>
      </c>
      <c r="Q93" s="361">
        <f t="shared" si="38"/>
        <v>0</v>
      </c>
      <c r="R93" s="361">
        <f>SUMIFS(计列施工队伍调遣费站点!H:H,计列施工队伍调遣费站点!C:C,工作量总表!C93)</f>
        <v>0</v>
      </c>
      <c r="S93" s="361">
        <f t="shared" si="39"/>
        <v>0</v>
      </c>
      <c r="T93" s="361">
        <f>I93+G93*$F$115+'表二（安全生产费）'!I101/17+M93+L93</f>
        <v>0</v>
      </c>
      <c r="U93" s="361">
        <f t="shared" si="44"/>
        <v>0</v>
      </c>
      <c r="V93" s="361">
        <f t="shared" si="45"/>
        <v>0</v>
      </c>
      <c r="W93" s="361">
        <f t="shared" si="40"/>
        <v>0</v>
      </c>
      <c r="X93" s="366">
        <f t="shared" si="46"/>
        <v>0</v>
      </c>
      <c r="Y93" s="361">
        <f t="shared" si="41"/>
        <v>0</v>
      </c>
      <c r="Z93" s="366">
        <f t="shared" si="42"/>
        <v>0</v>
      </c>
      <c r="AA93" s="348" t="s">
        <v>148</v>
      </c>
    </row>
    <row r="94" s="263" customFormat="1" ht="16.9" customHeight="1" spans="1:27">
      <c r="A94" s="79"/>
      <c r="B94" s="79"/>
      <c r="C94" s="370"/>
      <c r="D94" s="371">
        <f t="shared" ref="D94:W94" si="47">SUM(D6:D93)</f>
        <v>1051.398</v>
      </c>
      <c r="E94" s="371">
        <f t="shared" si="47"/>
        <v>0</v>
      </c>
      <c r="F94" s="371">
        <f t="shared" si="47"/>
        <v>3721.92</v>
      </c>
      <c r="G94" s="371">
        <f t="shared" si="47"/>
        <v>119859.372</v>
      </c>
      <c r="H94" s="371">
        <f t="shared" si="47"/>
        <v>9118.8</v>
      </c>
      <c r="I94" s="371">
        <f t="shared" si="47"/>
        <v>132700.092</v>
      </c>
      <c r="J94" s="371">
        <f t="shared" si="47"/>
        <v>29696.811792</v>
      </c>
      <c r="K94" s="371">
        <f t="shared" si="47"/>
        <v>162396.903792</v>
      </c>
      <c r="L94" s="371">
        <f t="shared" si="47"/>
        <v>73222.0903548</v>
      </c>
      <c r="M94" s="371">
        <f t="shared" si="47"/>
        <v>23971.8744</v>
      </c>
      <c r="N94" s="371">
        <f t="shared" si="47"/>
        <v>32841.467928</v>
      </c>
      <c r="O94" s="371">
        <f t="shared" si="47"/>
        <v>40380.6224268</v>
      </c>
      <c r="P94" s="371">
        <f t="shared" si="47"/>
        <v>13150</v>
      </c>
      <c r="Q94" s="371">
        <f t="shared" si="47"/>
        <v>5466.354870456</v>
      </c>
      <c r="R94" s="371">
        <f t="shared" si="47"/>
        <v>1410</v>
      </c>
      <c r="S94" s="371">
        <f t="shared" si="47"/>
        <v>259590.8685468</v>
      </c>
      <c r="T94" s="371">
        <f t="shared" si="47"/>
        <v>273317.7435228</v>
      </c>
      <c r="U94" s="371">
        <f t="shared" si="47"/>
        <v>36633.0154404</v>
      </c>
      <c r="V94" s="371">
        <f t="shared" si="47"/>
        <v>278207.223417256</v>
      </c>
      <c r="W94" s="371">
        <f t="shared" si="47"/>
        <v>303245.873524809</v>
      </c>
      <c r="X94" s="366">
        <f>SUM(X6:X22)</f>
        <v>99351.9</v>
      </c>
      <c r="Y94" s="381">
        <f>SUM(Y6:Y93)</f>
        <v>8941.671</v>
      </c>
      <c r="Z94" s="381">
        <f>SUM(Z6:Z93)</f>
        <v>108293.571</v>
      </c>
      <c r="AA94" s="263">
        <v>99351.91</v>
      </c>
    </row>
    <row r="95" s="348" customFormat="1" ht="20.25" customHeight="1" spans="1:26">
      <c r="A95" s="360"/>
      <c r="B95" s="360"/>
      <c r="C95" s="372"/>
      <c r="D95" s="372"/>
      <c r="E95" s="372"/>
      <c r="F95" s="372"/>
      <c r="G95" s="372"/>
      <c r="H95" s="372"/>
      <c r="I95" s="372"/>
      <c r="J95" s="372"/>
      <c r="K95" s="372"/>
      <c r="L95" s="372"/>
      <c r="M95" s="372"/>
      <c r="N95" s="372"/>
      <c r="O95" s="372"/>
      <c r="P95" s="372"/>
      <c r="Q95" s="372"/>
      <c r="R95" s="372"/>
      <c r="S95" s="372"/>
      <c r="T95" s="372"/>
      <c r="U95" s="372"/>
      <c r="V95" s="372"/>
      <c r="W95" s="372"/>
      <c r="X95" s="372"/>
      <c r="Y95" s="372"/>
      <c r="Z95" s="366">
        <f>Z94</f>
        <v>108293.571</v>
      </c>
    </row>
    <row r="96" ht="21.75" customHeight="1"/>
    <row r="97" ht="21.75" customHeight="1" spans="19:20">
      <c r="S97" s="380"/>
      <c r="T97" s="380"/>
    </row>
    <row r="98" ht="21.75" customHeight="1"/>
    <row r="99" ht="21.75" customHeight="1" spans="1:23">
      <c r="A99" s="373" t="s">
        <v>7</v>
      </c>
      <c r="B99" s="374"/>
      <c r="C99" s="375"/>
      <c r="D99" s="376"/>
      <c r="E99" s="376"/>
      <c r="F99" s="375"/>
      <c r="G99" s="375" t="s">
        <v>149</v>
      </c>
      <c r="H99" s="375"/>
      <c r="I99" s="375"/>
      <c r="J99" s="375"/>
      <c r="K99" s="375"/>
      <c r="L99" s="350"/>
      <c r="M99" s="379"/>
      <c r="N99" s="379"/>
      <c r="Q99" s="379" t="s">
        <v>3</v>
      </c>
      <c r="W99" s="380"/>
    </row>
    <row r="104" spans="6:6">
      <c r="F104" s="22" t="s">
        <v>32</v>
      </c>
    </row>
    <row r="105" spans="3:8">
      <c r="C105" s="207" t="s">
        <v>150</v>
      </c>
      <c r="D105" s="377">
        <v>0.011</v>
      </c>
      <c r="F105" s="377">
        <v>0.011</v>
      </c>
      <c r="H105" s="377">
        <v>0.274</v>
      </c>
    </row>
    <row r="106" spans="3:8">
      <c r="C106" s="207" t="s">
        <v>151</v>
      </c>
      <c r="D106" s="377">
        <v>0.011</v>
      </c>
      <c r="F106" s="377">
        <v>0.011</v>
      </c>
      <c r="H106" s="378">
        <v>0.2</v>
      </c>
    </row>
    <row r="107" spans="3:6">
      <c r="C107" s="207" t="s">
        <v>152</v>
      </c>
      <c r="D107" s="377">
        <v>0.032</v>
      </c>
      <c r="F107" s="377">
        <v>0.04</v>
      </c>
    </row>
    <row r="108" spans="3:6">
      <c r="C108" s="207" t="s">
        <v>153</v>
      </c>
      <c r="D108" s="377">
        <v>0.025</v>
      </c>
      <c r="F108" s="377">
        <v>0.025</v>
      </c>
    </row>
    <row r="109" spans="3:6">
      <c r="C109" s="226" t="s">
        <v>154</v>
      </c>
      <c r="D109" s="377">
        <v>0.038</v>
      </c>
      <c r="F109" s="377">
        <v>0.038</v>
      </c>
    </row>
    <row r="110" spans="3:6">
      <c r="C110" s="228" t="s">
        <v>155</v>
      </c>
      <c r="D110" s="377">
        <v>0.05</v>
      </c>
      <c r="F110" s="377">
        <v>0.05</v>
      </c>
    </row>
    <row r="111" spans="3:6">
      <c r="C111" s="207" t="s">
        <v>156</v>
      </c>
      <c r="D111" s="377">
        <v>0.021</v>
      </c>
      <c r="F111" s="377">
        <v>0.021</v>
      </c>
    </row>
    <row r="112" spans="3:6">
      <c r="C112" s="207" t="s">
        <v>157</v>
      </c>
      <c r="D112" s="377">
        <v>0.025</v>
      </c>
      <c r="F112" s="377">
        <v>0.025</v>
      </c>
    </row>
    <row r="113" spans="3:6">
      <c r="C113" s="210" t="s">
        <v>158</v>
      </c>
      <c r="D113" s="377">
        <v>0.008</v>
      </c>
      <c r="F113" s="377">
        <v>0.008</v>
      </c>
    </row>
    <row r="114" spans="3:6">
      <c r="C114" s="207" t="s">
        <v>159</v>
      </c>
      <c r="D114" s="377">
        <v>0.015</v>
      </c>
      <c r="F114" s="377">
        <v>0.015</v>
      </c>
    </row>
    <row r="115" spans="4:6">
      <c r="D115" s="377">
        <v>0.236</v>
      </c>
      <c r="F115" s="377">
        <v>0.244</v>
      </c>
    </row>
  </sheetData>
  <autoFilter xmlns:etc="http://www.wps.cn/officeDocument/2017/etCustomData" ref="A5:AA95" etc:filterBottomFollowUsedRange="0">
    <extLst/>
  </autoFilter>
  <mergeCells count="2">
    <mergeCell ref="A1:Z1"/>
    <mergeCell ref="Y4:Z4"/>
  </mergeCells>
  <conditionalFormatting sqref="C48:C70 C75:C93">
    <cfRule type="duplicateValues" dxfId="0" priority="1"/>
  </conditionalFormatting>
  <pageMargins left="0.700694444444445" right="0.700694444444445" top="0.751388888888889" bottom="0.751388888888889" header="0.298611111111111" footer="0.298611111111111"/>
  <pageSetup paperSize="9" scale="48" fitToHeight="0" orientation="landscape" horizont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>
    <pageSetUpPr fitToPage="1"/>
  </sheetPr>
  <dimension ref="A1:IU32"/>
  <sheetViews>
    <sheetView tabSelected="1" view="pageBreakPreview" zoomScale="90" zoomScaleNormal="100" workbookViewId="0">
      <selection activeCell="N13" sqref="N13"/>
    </sheetView>
  </sheetViews>
  <sheetFormatPr defaultColWidth="6.24778761061947" defaultRowHeight="13.85"/>
  <cols>
    <col min="1" max="1" width="6.24778761061947" style="288" customWidth="1"/>
    <col min="2" max="2" width="17.7522123893805" style="288" customWidth="1"/>
    <col min="3" max="3" width="17.2477876106195" style="288" customWidth="1"/>
    <col min="4" max="4" width="19.2477876106195" style="289" customWidth="1"/>
    <col min="5" max="5" width="13.2477876106195" style="289" customWidth="1"/>
    <col min="6" max="6" width="18" style="289" customWidth="1"/>
    <col min="7" max="7" width="15.2477876106195" style="289" customWidth="1"/>
    <col min="8" max="8" width="17.2477876106195" style="289" customWidth="1"/>
    <col min="9" max="9" width="12.8849557522124" style="289" customWidth="1"/>
    <col min="10" max="10" width="12.1327433628319" style="288" customWidth="1"/>
    <col min="11" max="254" width="9.88495575221239" style="288" customWidth="1"/>
    <col min="255" max="255" width="6.24778761061947" style="288" customWidth="1"/>
    <col min="256" max="256" width="6.24778761061947" style="290"/>
    <col min="257" max="257" width="6.24778761061947" style="290" customWidth="1"/>
    <col min="258" max="258" width="17.7522123893805" style="290" customWidth="1"/>
    <col min="259" max="259" width="17.2477876106195" style="290" customWidth="1"/>
    <col min="260" max="260" width="19.2477876106195" style="290" customWidth="1"/>
    <col min="261" max="261" width="13.2477876106195" style="290" customWidth="1"/>
    <col min="262" max="262" width="18" style="290" customWidth="1"/>
    <col min="263" max="263" width="15.2477876106195" style="290" customWidth="1"/>
    <col min="264" max="264" width="17.2477876106195" style="290" customWidth="1"/>
    <col min="265" max="265" width="12.8849557522124" style="290" customWidth="1"/>
    <col min="266" max="266" width="12.1327433628319" style="290" customWidth="1"/>
    <col min="267" max="510" width="9.88495575221239" style="290" customWidth="1"/>
    <col min="511" max="511" width="6.24778761061947" style="290" customWidth="1"/>
    <col min="512" max="512" width="6.24778761061947" style="290"/>
    <col min="513" max="513" width="6.24778761061947" style="290" customWidth="1"/>
    <col min="514" max="514" width="17.7522123893805" style="290" customWidth="1"/>
    <col min="515" max="515" width="17.2477876106195" style="290" customWidth="1"/>
    <col min="516" max="516" width="19.2477876106195" style="290" customWidth="1"/>
    <col min="517" max="517" width="13.2477876106195" style="290" customWidth="1"/>
    <col min="518" max="518" width="18" style="290" customWidth="1"/>
    <col min="519" max="519" width="15.2477876106195" style="290" customWidth="1"/>
    <col min="520" max="520" width="17.2477876106195" style="290" customWidth="1"/>
    <col min="521" max="521" width="12.8849557522124" style="290" customWidth="1"/>
    <col min="522" max="522" width="12.1327433628319" style="290" customWidth="1"/>
    <col min="523" max="766" width="9.88495575221239" style="290" customWidth="1"/>
    <col min="767" max="767" width="6.24778761061947" style="290" customWidth="1"/>
    <col min="768" max="768" width="6.24778761061947" style="290"/>
    <col min="769" max="769" width="6.24778761061947" style="290" customWidth="1"/>
    <col min="770" max="770" width="17.7522123893805" style="290" customWidth="1"/>
    <col min="771" max="771" width="17.2477876106195" style="290" customWidth="1"/>
    <col min="772" max="772" width="19.2477876106195" style="290" customWidth="1"/>
    <col min="773" max="773" width="13.2477876106195" style="290" customWidth="1"/>
    <col min="774" max="774" width="18" style="290" customWidth="1"/>
    <col min="775" max="775" width="15.2477876106195" style="290" customWidth="1"/>
    <col min="776" max="776" width="17.2477876106195" style="290" customWidth="1"/>
    <col min="777" max="777" width="12.8849557522124" style="290" customWidth="1"/>
    <col min="778" max="778" width="12.1327433628319" style="290" customWidth="1"/>
    <col min="779" max="1022" width="9.88495575221239" style="290" customWidth="1"/>
    <col min="1023" max="1023" width="6.24778761061947" style="290" customWidth="1"/>
    <col min="1024" max="1024" width="6.24778761061947" style="290"/>
    <col min="1025" max="1025" width="6.24778761061947" style="290" customWidth="1"/>
    <col min="1026" max="1026" width="17.7522123893805" style="290" customWidth="1"/>
    <col min="1027" max="1027" width="17.2477876106195" style="290" customWidth="1"/>
    <col min="1028" max="1028" width="19.2477876106195" style="290" customWidth="1"/>
    <col min="1029" max="1029" width="13.2477876106195" style="290" customWidth="1"/>
    <col min="1030" max="1030" width="18" style="290" customWidth="1"/>
    <col min="1031" max="1031" width="15.2477876106195" style="290" customWidth="1"/>
    <col min="1032" max="1032" width="17.2477876106195" style="290" customWidth="1"/>
    <col min="1033" max="1033" width="12.8849557522124" style="290" customWidth="1"/>
    <col min="1034" max="1034" width="12.1327433628319" style="290" customWidth="1"/>
    <col min="1035" max="1278" width="9.88495575221239" style="290" customWidth="1"/>
    <col min="1279" max="1279" width="6.24778761061947" style="290" customWidth="1"/>
    <col min="1280" max="1280" width="6.24778761061947" style="290"/>
    <col min="1281" max="1281" width="6.24778761061947" style="290" customWidth="1"/>
    <col min="1282" max="1282" width="17.7522123893805" style="290" customWidth="1"/>
    <col min="1283" max="1283" width="17.2477876106195" style="290" customWidth="1"/>
    <col min="1284" max="1284" width="19.2477876106195" style="290" customWidth="1"/>
    <col min="1285" max="1285" width="13.2477876106195" style="290" customWidth="1"/>
    <col min="1286" max="1286" width="18" style="290" customWidth="1"/>
    <col min="1287" max="1287" width="15.2477876106195" style="290" customWidth="1"/>
    <col min="1288" max="1288" width="17.2477876106195" style="290" customWidth="1"/>
    <col min="1289" max="1289" width="12.8849557522124" style="290" customWidth="1"/>
    <col min="1290" max="1290" width="12.1327433628319" style="290" customWidth="1"/>
    <col min="1291" max="1534" width="9.88495575221239" style="290" customWidth="1"/>
    <col min="1535" max="1535" width="6.24778761061947" style="290" customWidth="1"/>
    <col min="1536" max="1536" width="6.24778761061947" style="290"/>
    <col min="1537" max="1537" width="6.24778761061947" style="290" customWidth="1"/>
    <col min="1538" max="1538" width="17.7522123893805" style="290" customWidth="1"/>
    <col min="1539" max="1539" width="17.2477876106195" style="290" customWidth="1"/>
    <col min="1540" max="1540" width="19.2477876106195" style="290" customWidth="1"/>
    <col min="1541" max="1541" width="13.2477876106195" style="290" customWidth="1"/>
    <col min="1542" max="1542" width="18" style="290" customWidth="1"/>
    <col min="1543" max="1543" width="15.2477876106195" style="290" customWidth="1"/>
    <col min="1544" max="1544" width="17.2477876106195" style="290" customWidth="1"/>
    <col min="1545" max="1545" width="12.8849557522124" style="290" customWidth="1"/>
    <col min="1546" max="1546" width="12.1327433628319" style="290" customWidth="1"/>
    <col min="1547" max="1790" width="9.88495575221239" style="290" customWidth="1"/>
    <col min="1791" max="1791" width="6.24778761061947" style="290" customWidth="1"/>
    <col min="1792" max="1792" width="6.24778761061947" style="290"/>
    <col min="1793" max="1793" width="6.24778761061947" style="290" customWidth="1"/>
    <col min="1794" max="1794" width="17.7522123893805" style="290" customWidth="1"/>
    <col min="1795" max="1795" width="17.2477876106195" style="290" customWidth="1"/>
    <col min="1796" max="1796" width="19.2477876106195" style="290" customWidth="1"/>
    <col min="1797" max="1797" width="13.2477876106195" style="290" customWidth="1"/>
    <col min="1798" max="1798" width="18" style="290" customWidth="1"/>
    <col min="1799" max="1799" width="15.2477876106195" style="290" customWidth="1"/>
    <col min="1800" max="1800" width="17.2477876106195" style="290" customWidth="1"/>
    <col min="1801" max="1801" width="12.8849557522124" style="290" customWidth="1"/>
    <col min="1802" max="1802" width="12.1327433628319" style="290" customWidth="1"/>
    <col min="1803" max="2046" width="9.88495575221239" style="290" customWidth="1"/>
    <col min="2047" max="2047" width="6.24778761061947" style="290" customWidth="1"/>
    <col min="2048" max="2048" width="6.24778761061947" style="290"/>
    <col min="2049" max="2049" width="6.24778761061947" style="290" customWidth="1"/>
    <col min="2050" max="2050" width="17.7522123893805" style="290" customWidth="1"/>
    <col min="2051" max="2051" width="17.2477876106195" style="290" customWidth="1"/>
    <col min="2052" max="2052" width="19.2477876106195" style="290" customWidth="1"/>
    <col min="2053" max="2053" width="13.2477876106195" style="290" customWidth="1"/>
    <col min="2054" max="2054" width="18" style="290" customWidth="1"/>
    <col min="2055" max="2055" width="15.2477876106195" style="290" customWidth="1"/>
    <col min="2056" max="2056" width="17.2477876106195" style="290" customWidth="1"/>
    <col min="2057" max="2057" width="12.8849557522124" style="290" customWidth="1"/>
    <col min="2058" max="2058" width="12.1327433628319" style="290" customWidth="1"/>
    <col min="2059" max="2302" width="9.88495575221239" style="290" customWidth="1"/>
    <col min="2303" max="2303" width="6.24778761061947" style="290" customWidth="1"/>
    <col min="2304" max="2304" width="6.24778761061947" style="290"/>
    <col min="2305" max="2305" width="6.24778761061947" style="290" customWidth="1"/>
    <col min="2306" max="2306" width="17.7522123893805" style="290" customWidth="1"/>
    <col min="2307" max="2307" width="17.2477876106195" style="290" customWidth="1"/>
    <col min="2308" max="2308" width="19.2477876106195" style="290" customWidth="1"/>
    <col min="2309" max="2309" width="13.2477876106195" style="290" customWidth="1"/>
    <col min="2310" max="2310" width="18" style="290" customWidth="1"/>
    <col min="2311" max="2311" width="15.2477876106195" style="290" customWidth="1"/>
    <col min="2312" max="2312" width="17.2477876106195" style="290" customWidth="1"/>
    <col min="2313" max="2313" width="12.8849557522124" style="290" customWidth="1"/>
    <col min="2314" max="2314" width="12.1327433628319" style="290" customWidth="1"/>
    <col min="2315" max="2558" width="9.88495575221239" style="290" customWidth="1"/>
    <col min="2559" max="2559" width="6.24778761061947" style="290" customWidth="1"/>
    <col min="2560" max="2560" width="6.24778761061947" style="290"/>
    <col min="2561" max="2561" width="6.24778761061947" style="290" customWidth="1"/>
    <col min="2562" max="2562" width="17.7522123893805" style="290" customWidth="1"/>
    <col min="2563" max="2563" width="17.2477876106195" style="290" customWidth="1"/>
    <col min="2564" max="2564" width="19.2477876106195" style="290" customWidth="1"/>
    <col min="2565" max="2565" width="13.2477876106195" style="290" customWidth="1"/>
    <col min="2566" max="2566" width="18" style="290" customWidth="1"/>
    <col min="2567" max="2567" width="15.2477876106195" style="290" customWidth="1"/>
    <col min="2568" max="2568" width="17.2477876106195" style="290" customWidth="1"/>
    <col min="2569" max="2569" width="12.8849557522124" style="290" customWidth="1"/>
    <col min="2570" max="2570" width="12.1327433628319" style="290" customWidth="1"/>
    <col min="2571" max="2814" width="9.88495575221239" style="290" customWidth="1"/>
    <col min="2815" max="2815" width="6.24778761061947" style="290" customWidth="1"/>
    <col min="2816" max="2816" width="6.24778761061947" style="290"/>
    <col min="2817" max="2817" width="6.24778761061947" style="290" customWidth="1"/>
    <col min="2818" max="2818" width="17.7522123893805" style="290" customWidth="1"/>
    <col min="2819" max="2819" width="17.2477876106195" style="290" customWidth="1"/>
    <col min="2820" max="2820" width="19.2477876106195" style="290" customWidth="1"/>
    <col min="2821" max="2821" width="13.2477876106195" style="290" customWidth="1"/>
    <col min="2822" max="2822" width="18" style="290" customWidth="1"/>
    <col min="2823" max="2823" width="15.2477876106195" style="290" customWidth="1"/>
    <col min="2824" max="2824" width="17.2477876106195" style="290" customWidth="1"/>
    <col min="2825" max="2825" width="12.8849557522124" style="290" customWidth="1"/>
    <col min="2826" max="2826" width="12.1327433628319" style="290" customWidth="1"/>
    <col min="2827" max="3070" width="9.88495575221239" style="290" customWidth="1"/>
    <col min="3071" max="3071" width="6.24778761061947" style="290" customWidth="1"/>
    <col min="3072" max="3072" width="6.24778761061947" style="290"/>
    <col min="3073" max="3073" width="6.24778761061947" style="290" customWidth="1"/>
    <col min="3074" max="3074" width="17.7522123893805" style="290" customWidth="1"/>
    <col min="3075" max="3075" width="17.2477876106195" style="290" customWidth="1"/>
    <col min="3076" max="3076" width="19.2477876106195" style="290" customWidth="1"/>
    <col min="3077" max="3077" width="13.2477876106195" style="290" customWidth="1"/>
    <col min="3078" max="3078" width="18" style="290" customWidth="1"/>
    <col min="3079" max="3079" width="15.2477876106195" style="290" customWidth="1"/>
    <col min="3080" max="3080" width="17.2477876106195" style="290" customWidth="1"/>
    <col min="3081" max="3081" width="12.8849557522124" style="290" customWidth="1"/>
    <col min="3082" max="3082" width="12.1327433628319" style="290" customWidth="1"/>
    <col min="3083" max="3326" width="9.88495575221239" style="290" customWidth="1"/>
    <col min="3327" max="3327" width="6.24778761061947" style="290" customWidth="1"/>
    <col min="3328" max="3328" width="6.24778761061947" style="290"/>
    <col min="3329" max="3329" width="6.24778761061947" style="290" customWidth="1"/>
    <col min="3330" max="3330" width="17.7522123893805" style="290" customWidth="1"/>
    <col min="3331" max="3331" width="17.2477876106195" style="290" customWidth="1"/>
    <col min="3332" max="3332" width="19.2477876106195" style="290" customWidth="1"/>
    <col min="3333" max="3333" width="13.2477876106195" style="290" customWidth="1"/>
    <col min="3334" max="3334" width="18" style="290" customWidth="1"/>
    <col min="3335" max="3335" width="15.2477876106195" style="290" customWidth="1"/>
    <col min="3336" max="3336" width="17.2477876106195" style="290" customWidth="1"/>
    <col min="3337" max="3337" width="12.8849557522124" style="290" customWidth="1"/>
    <col min="3338" max="3338" width="12.1327433628319" style="290" customWidth="1"/>
    <col min="3339" max="3582" width="9.88495575221239" style="290" customWidth="1"/>
    <col min="3583" max="3583" width="6.24778761061947" style="290" customWidth="1"/>
    <col min="3584" max="3584" width="6.24778761061947" style="290"/>
    <col min="3585" max="3585" width="6.24778761061947" style="290" customWidth="1"/>
    <col min="3586" max="3586" width="17.7522123893805" style="290" customWidth="1"/>
    <col min="3587" max="3587" width="17.2477876106195" style="290" customWidth="1"/>
    <col min="3588" max="3588" width="19.2477876106195" style="290" customWidth="1"/>
    <col min="3589" max="3589" width="13.2477876106195" style="290" customWidth="1"/>
    <col min="3590" max="3590" width="18" style="290" customWidth="1"/>
    <col min="3591" max="3591" width="15.2477876106195" style="290" customWidth="1"/>
    <col min="3592" max="3592" width="17.2477876106195" style="290" customWidth="1"/>
    <col min="3593" max="3593" width="12.8849557522124" style="290" customWidth="1"/>
    <col min="3594" max="3594" width="12.1327433628319" style="290" customWidth="1"/>
    <col min="3595" max="3838" width="9.88495575221239" style="290" customWidth="1"/>
    <col min="3839" max="3839" width="6.24778761061947" style="290" customWidth="1"/>
    <col min="3840" max="3840" width="6.24778761061947" style="290"/>
    <col min="3841" max="3841" width="6.24778761061947" style="290" customWidth="1"/>
    <col min="3842" max="3842" width="17.7522123893805" style="290" customWidth="1"/>
    <col min="3843" max="3843" width="17.2477876106195" style="290" customWidth="1"/>
    <col min="3844" max="3844" width="19.2477876106195" style="290" customWidth="1"/>
    <col min="3845" max="3845" width="13.2477876106195" style="290" customWidth="1"/>
    <col min="3846" max="3846" width="18" style="290" customWidth="1"/>
    <col min="3847" max="3847" width="15.2477876106195" style="290" customWidth="1"/>
    <col min="3848" max="3848" width="17.2477876106195" style="290" customWidth="1"/>
    <col min="3849" max="3849" width="12.8849557522124" style="290" customWidth="1"/>
    <col min="3850" max="3850" width="12.1327433628319" style="290" customWidth="1"/>
    <col min="3851" max="4094" width="9.88495575221239" style="290" customWidth="1"/>
    <col min="4095" max="4095" width="6.24778761061947" style="290" customWidth="1"/>
    <col min="4096" max="4096" width="6.24778761061947" style="290"/>
    <col min="4097" max="4097" width="6.24778761061947" style="290" customWidth="1"/>
    <col min="4098" max="4098" width="17.7522123893805" style="290" customWidth="1"/>
    <col min="4099" max="4099" width="17.2477876106195" style="290" customWidth="1"/>
    <col min="4100" max="4100" width="19.2477876106195" style="290" customWidth="1"/>
    <col min="4101" max="4101" width="13.2477876106195" style="290" customWidth="1"/>
    <col min="4102" max="4102" width="18" style="290" customWidth="1"/>
    <col min="4103" max="4103" width="15.2477876106195" style="290" customWidth="1"/>
    <col min="4104" max="4104" width="17.2477876106195" style="290" customWidth="1"/>
    <col min="4105" max="4105" width="12.8849557522124" style="290" customWidth="1"/>
    <col min="4106" max="4106" width="12.1327433628319" style="290" customWidth="1"/>
    <col min="4107" max="4350" width="9.88495575221239" style="290" customWidth="1"/>
    <col min="4351" max="4351" width="6.24778761061947" style="290" customWidth="1"/>
    <col min="4352" max="4352" width="6.24778761061947" style="290"/>
    <col min="4353" max="4353" width="6.24778761061947" style="290" customWidth="1"/>
    <col min="4354" max="4354" width="17.7522123893805" style="290" customWidth="1"/>
    <col min="4355" max="4355" width="17.2477876106195" style="290" customWidth="1"/>
    <col min="4356" max="4356" width="19.2477876106195" style="290" customWidth="1"/>
    <col min="4357" max="4357" width="13.2477876106195" style="290" customWidth="1"/>
    <col min="4358" max="4358" width="18" style="290" customWidth="1"/>
    <col min="4359" max="4359" width="15.2477876106195" style="290" customWidth="1"/>
    <col min="4360" max="4360" width="17.2477876106195" style="290" customWidth="1"/>
    <col min="4361" max="4361" width="12.8849557522124" style="290" customWidth="1"/>
    <col min="4362" max="4362" width="12.1327433628319" style="290" customWidth="1"/>
    <col min="4363" max="4606" width="9.88495575221239" style="290" customWidth="1"/>
    <col min="4607" max="4607" width="6.24778761061947" style="290" customWidth="1"/>
    <col min="4608" max="4608" width="6.24778761061947" style="290"/>
    <col min="4609" max="4609" width="6.24778761061947" style="290" customWidth="1"/>
    <col min="4610" max="4610" width="17.7522123893805" style="290" customWidth="1"/>
    <col min="4611" max="4611" width="17.2477876106195" style="290" customWidth="1"/>
    <col min="4612" max="4612" width="19.2477876106195" style="290" customWidth="1"/>
    <col min="4613" max="4613" width="13.2477876106195" style="290" customWidth="1"/>
    <col min="4614" max="4614" width="18" style="290" customWidth="1"/>
    <col min="4615" max="4615" width="15.2477876106195" style="290" customWidth="1"/>
    <col min="4616" max="4616" width="17.2477876106195" style="290" customWidth="1"/>
    <col min="4617" max="4617" width="12.8849557522124" style="290" customWidth="1"/>
    <col min="4618" max="4618" width="12.1327433628319" style="290" customWidth="1"/>
    <col min="4619" max="4862" width="9.88495575221239" style="290" customWidth="1"/>
    <col min="4863" max="4863" width="6.24778761061947" style="290" customWidth="1"/>
    <col min="4864" max="4864" width="6.24778761061947" style="290"/>
    <col min="4865" max="4865" width="6.24778761061947" style="290" customWidth="1"/>
    <col min="4866" max="4866" width="17.7522123893805" style="290" customWidth="1"/>
    <col min="4867" max="4867" width="17.2477876106195" style="290" customWidth="1"/>
    <col min="4868" max="4868" width="19.2477876106195" style="290" customWidth="1"/>
    <col min="4869" max="4869" width="13.2477876106195" style="290" customWidth="1"/>
    <col min="4870" max="4870" width="18" style="290" customWidth="1"/>
    <col min="4871" max="4871" width="15.2477876106195" style="290" customWidth="1"/>
    <col min="4872" max="4872" width="17.2477876106195" style="290" customWidth="1"/>
    <col min="4873" max="4873" width="12.8849557522124" style="290" customWidth="1"/>
    <col min="4874" max="4874" width="12.1327433628319" style="290" customWidth="1"/>
    <col min="4875" max="5118" width="9.88495575221239" style="290" customWidth="1"/>
    <col min="5119" max="5119" width="6.24778761061947" style="290" customWidth="1"/>
    <col min="5120" max="5120" width="6.24778761061947" style="290"/>
    <col min="5121" max="5121" width="6.24778761061947" style="290" customWidth="1"/>
    <col min="5122" max="5122" width="17.7522123893805" style="290" customWidth="1"/>
    <col min="5123" max="5123" width="17.2477876106195" style="290" customWidth="1"/>
    <col min="5124" max="5124" width="19.2477876106195" style="290" customWidth="1"/>
    <col min="5125" max="5125" width="13.2477876106195" style="290" customWidth="1"/>
    <col min="5126" max="5126" width="18" style="290" customWidth="1"/>
    <col min="5127" max="5127" width="15.2477876106195" style="290" customWidth="1"/>
    <col min="5128" max="5128" width="17.2477876106195" style="290" customWidth="1"/>
    <col min="5129" max="5129" width="12.8849557522124" style="290" customWidth="1"/>
    <col min="5130" max="5130" width="12.1327433628319" style="290" customWidth="1"/>
    <col min="5131" max="5374" width="9.88495575221239" style="290" customWidth="1"/>
    <col min="5375" max="5375" width="6.24778761061947" style="290" customWidth="1"/>
    <col min="5376" max="5376" width="6.24778761061947" style="290"/>
    <col min="5377" max="5377" width="6.24778761061947" style="290" customWidth="1"/>
    <col min="5378" max="5378" width="17.7522123893805" style="290" customWidth="1"/>
    <col min="5379" max="5379" width="17.2477876106195" style="290" customWidth="1"/>
    <col min="5380" max="5380" width="19.2477876106195" style="290" customWidth="1"/>
    <col min="5381" max="5381" width="13.2477876106195" style="290" customWidth="1"/>
    <col min="5382" max="5382" width="18" style="290" customWidth="1"/>
    <col min="5383" max="5383" width="15.2477876106195" style="290" customWidth="1"/>
    <col min="5384" max="5384" width="17.2477876106195" style="290" customWidth="1"/>
    <col min="5385" max="5385" width="12.8849557522124" style="290" customWidth="1"/>
    <col min="5386" max="5386" width="12.1327433628319" style="290" customWidth="1"/>
    <col min="5387" max="5630" width="9.88495575221239" style="290" customWidth="1"/>
    <col min="5631" max="5631" width="6.24778761061947" style="290" customWidth="1"/>
    <col min="5632" max="5632" width="6.24778761061947" style="290"/>
    <col min="5633" max="5633" width="6.24778761061947" style="290" customWidth="1"/>
    <col min="5634" max="5634" width="17.7522123893805" style="290" customWidth="1"/>
    <col min="5635" max="5635" width="17.2477876106195" style="290" customWidth="1"/>
    <col min="5636" max="5636" width="19.2477876106195" style="290" customWidth="1"/>
    <col min="5637" max="5637" width="13.2477876106195" style="290" customWidth="1"/>
    <col min="5638" max="5638" width="18" style="290" customWidth="1"/>
    <col min="5639" max="5639" width="15.2477876106195" style="290" customWidth="1"/>
    <col min="5640" max="5640" width="17.2477876106195" style="290" customWidth="1"/>
    <col min="5641" max="5641" width="12.8849557522124" style="290" customWidth="1"/>
    <col min="5642" max="5642" width="12.1327433628319" style="290" customWidth="1"/>
    <col min="5643" max="5886" width="9.88495575221239" style="290" customWidth="1"/>
    <col min="5887" max="5887" width="6.24778761061947" style="290" customWidth="1"/>
    <col min="5888" max="5888" width="6.24778761061947" style="290"/>
    <col min="5889" max="5889" width="6.24778761061947" style="290" customWidth="1"/>
    <col min="5890" max="5890" width="17.7522123893805" style="290" customWidth="1"/>
    <col min="5891" max="5891" width="17.2477876106195" style="290" customWidth="1"/>
    <col min="5892" max="5892" width="19.2477876106195" style="290" customWidth="1"/>
    <col min="5893" max="5893" width="13.2477876106195" style="290" customWidth="1"/>
    <col min="5894" max="5894" width="18" style="290" customWidth="1"/>
    <col min="5895" max="5895" width="15.2477876106195" style="290" customWidth="1"/>
    <col min="5896" max="5896" width="17.2477876106195" style="290" customWidth="1"/>
    <col min="5897" max="5897" width="12.8849557522124" style="290" customWidth="1"/>
    <col min="5898" max="5898" width="12.1327433628319" style="290" customWidth="1"/>
    <col min="5899" max="6142" width="9.88495575221239" style="290" customWidth="1"/>
    <col min="6143" max="6143" width="6.24778761061947" style="290" customWidth="1"/>
    <col min="6144" max="6144" width="6.24778761061947" style="290"/>
    <col min="6145" max="6145" width="6.24778761061947" style="290" customWidth="1"/>
    <col min="6146" max="6146" width="17.7522123893805" style="290" customWidth="1"/>
    <col min="6147" max="6147" width="17.2477876106195" style="290" customWidth="1"/>
    <col min="6148" max="6148" width="19.2477876106195" style="290" customWidth="1"/>
    <col min="6149" max="6149" width="13.2477876106195" style="290" customWidth="1"/>
    <col min="6150" max="6150" width="18" style="290" customWidth="1"/>
    <col min="6151" max="6151" width="15.2477876106195" style="290" customWidth="1"/>
    <col min="6152" max="6152" width="17.2477876106195" style="290" customWidth="1"/>
    <col min="6153" max="6153" width="12.8849557522124" style="290" customWidth="1"/>
    <col min="6154" max="6154" width="12.1327433628319" style="290" customWidth="1"/>
    <col min="6155" max="6398" width="9.88495575221239" style="290" customWidth="1"/>
    <col min="6399" max="6399" width="6.24778761061947" style="290" customWidth="1"/>
    <col min="6400" max="6400" width="6.24778761061947" style="290"/>
    <col min="6401" max="6401" width="6.24778761061947" style="290" customWidth="1"/>
    <col min="6402" max="6402" width="17.7522123893805" style="290" customWidth="1"/>
    <col min="6403" max="6403" width="17.2477876106195" style="290" customWidth="1"/>
    <col min="6404" max="6404" width="19.2477876106195" style="290" customWidth="1"/>
    <col min="6405" max="6405" width="13.2477876106195" style="290" customWidth="1"/>
    <col min="6406" max="6406" width="18" style="290" customWidth="1"/>
    <col min="6407" max="6407" width="15.2477876106195" style="290" customWidth="1"/>
    <col min="6408" max="6408" width="17.2477876106195" style="290" customWidth="1"/>
    <col min="6409" max="6409" width="12.8849557522124" style="290" customWidth="1"/>
    <col min="6410" max="6410" width="12.1327433628319" style="290" customWidth="1"/>
    <col min="6411" max="6654" width="9.88495575221239" style="290" customWidth="1"/>
    <col min="6655" max="6655" width="6.24778761061947" style="290" customWidth="1"/>
    <col min="6656" max="6656" width="6.24778761061947" style="290"/>
    <col min="6657" max="6657" width="6.24778761061947" style="290" customWidth="1"/>
    <col min="6658" max="6658" width="17.7522123893805" style="290" customWidth="1"/>
    <col min="6659" max="6659" width="17.2477876106195" style="290" customWidth="1"/>
    <col min="6660" max="6660" width="19.2477876106195" style="290" customWidth="1"/>
    <col min="6661" max="6661" width="13.2477876106195" style="290" customWidth="1"/>
    <col min="6662" max="6662" width="18" style="290" customWidth="1"/>
    <col min="6663" max="6663" width="15.2477876106195" style="290" customWidth="1"/>
    <col min="6664" max="6664" width="17.2477876106195" style="290" customWidth="1"/>
    <col min="6665" max="6665" width="12.8849557522124" style="290" customWidth="1"/>
    <col min="6666" max="6666" width="12.1327433628319" style="290" customWidth="1"/>
    <col min="6667" max="6910" width="9.88495575221239" style="290" customWidth="1"/>
    <col min="6911" max="6911" width="6.24778761061947" style="290" customWidth="1"/>
    <col min="6912" max="6912" width="6.24778761061947" style="290"/>
    <col min="6913" max="6913" width="6.24778761061947" style="290" customWidth="1"/>
    <col min="6914" max="6914" width="17.7522123893805" style="290" customWidth="1"/>
    <col min="6915" max="6915" width="17.2477876106195" style="290" customWidth="1"/>
    <col min="6916" max="6916" width="19.2477876106195" style="290" customWidth="1"/>
    <col min="6917" max="6917" width="13.2477876106195" style="290" customWidth="1"/>
    <col min="6918" max="6918" width="18" style="290" customWidth="1"/>
    <col min="6919" max="6919" width="15.2477876106195" style="290" customWidth="1"/>
    <col min="6920" max="6920" width="17.2477876106195" style="290" customWidth="1"/>
    <col min="6921" max="6921" width="12.8849557522124" style="290" customWidth="1"/>
    <col min="6922" max="6922" width="12.1327433628319" style="290" customWidth="1"/>
    <col min="6923" max="7166" width="9.88495575221239" style="290" customWidth="1"/>
    <col min="7167" max="7167" width="6.24778761061947" style="290" customWidth="1"/>
    <col min="7168" max="7168" width="6.24778761061947" style="290"/>
    <col min="7169" max="7169" width="6.24778761061947" style="290" customWidth="1"/>
    <col min="7170" max="7170" width="17.7522123893805" style="290" customWidth="1"/>
    <col min="7171" max="7171" width="17.2477876106195" style="290" customWidth="1"/>
    <col min="7172" max="7172" width="19.2477876106195" style="290" customWidth="1"/>
    <col min="7173" max="7173" width="13.2477876106195" style="290" customWidth="1"/>
    <col min="7174" max="7174" width="18" style="290" customWidth="1"/>
    <col min="7175" max="7175" width="15.2477876106195" style="290" customWidth="1"/>
    <col min="7176" max="7176" width="17.2477876106195" style="290" customWidth="1"/>
    <col min="7177" max="7177" width="12.8849557522124" style="290" customWidth="1"/>
    <col min="7178" max="7178" width="12.1327433628319" style="290" customWidth="1"/>
    <col min="7179" max="7422" width="9.88495575221239" style="290" customWidth="1"/>
    <col min="7423" max="7423" width="6.24778761061947" style="290" customWidth="1"/>
    <col min="7424" max="7424" width="6.24778761061947" style="290"/>
    <col min="7425" max="7425" width="6.24778761061947" style="290" customWidth="1"/>
    <col min="7426" max="7426" width="17.7522123893805" style="290" customWidth="1"/>
    <col min="7427" max="7427" width="17.2477876106195" style="290" customWidth="1"/>
    <col min="7428" max="7428" width="19.2477876106195" style="290" customWidth="1"/>
    <col min="7429" max="7429" width="13.2477876106195" style="290" customWidth="1"/>
    <col min="7430" max="7430" width="18" style="290" customWidth="1"/>
    <col min="7431" max="7431" width="15.2477876106195" style="290" customWidth="1"/>
    <col min="7432" max="7432" width="17.2477876106195" style="290" customWidth="1"/>
    <col min="7433" max="7433" width="12.8849557522124" style="290" customWidth="1"/>
    <col min="7434" max="7434" width="12.1327433628319" style="290" customWidth="1"/>
    <col min="7435" max="7678" width="9.88495575221239" style="290" customWidth="1"/>
    <col min="7679" max="7679" width="6.24778761061947" style="290" customWidth="1"/>
    <col min="7680" max="7680" width="6.24778761061947" style="290"/>
    <col min="7681" max="7681" width="6.24778761061947" style="290" customWidth="1"/>
    <col min="7682" max="7682" width="17.7522123893805" style="290" customWidth="1"/>
    <col min="7683" max="7683" width="17.2477876106195" style="290" customWidth="1"/>
    <col min="7684" max="7684" width="19.2477876106195" style="290" customWidth="1"/>
    <col min="7685" max="7685" width="13.2477876106195" style="290" customWidth="1"/>
    <col min="7686" max="7686" width="18" style="290" customWidth="1"/>
    <col min="7687" max="7687" width="15.2477876106195" style="290" customWidth="1"/>
    <col min="7688" max="7688" width="17.2477876106195" style="290" customWidth="1"/>
    <col min="7689" max="7689" width="12.8849557522124" style="290" customWidth="1"/>
    <col min="7690" max="7690" width="12.1327433628319" style="290" customWidth="1"/>
    <col min="7691" max="7934" width="9.88495575221239" style="290" customWidth="1"/>
    <col min="7935" max="7935" width="6.24778761061947" style="290" customWidth="1"/>
    <col min="7936" max="7936" width="6.24778761061947" style="290"/>
    <col min="7937" max="7937" width="6.24778761061947" style="290" customWidth="1"/>
    <col min="7938" max="7938" width="17.7522123893805" style="290" customWidth="1"/>
    <col min="7939" max="7939" width="17.2477876106195" style="290" customWidth="1"/>
    <col min="7940" max="7940" width="19.2477876106195" style="290" customWidth="1"/>
    <col min="7941" max="7941" width="13.2477876106195" style="290" customWidth="1"/>
    <col min="7942" max="7942" width="18" style="290" customWidth="1"/>
    <col min="7943" max="7943" width="15.2477876106195" style="290" customWidth="1"/>
    <col min="7944" max="7944" width="17.2477876106195" style="290" customWidth="1"/>
    <col min="7945" max="7945" width="12.8849557522124" style="290" customWidth="1"/>
    <col min="7946" max="7946" width="12.1327433628319" style="290" customWidth="1"/>
    <col min="7947" max="8190" width="9.88495575221239" style="290" customWidth="1"/>
    <col min="8191" max="8191" width="6.24778761061947" style="290" customWidth="1"/>
    <col min="8192" max="8192" width="6.24778761061947" style="290"/>
    <col min="8193" max="8193" width="6.24778761061947" style="290" customWidth="1"/>
    <col min="8194" max="8194" width="17.7522123893805" style="290" customWidth="1"/>
    <col min="8195" max="8195" width="17.2477876106195" style="290" customWidth="1"/>
    <col min="8196" max="8196" width="19.2477876106195" style="290" customWidth="1"/>
    <col min="8197" max="8197" width="13.2477876106195" style="290" customWidth="1"/>
    <col min="8198" max="8198" width="18" style="290" customWidth="1"/>
    <col min="8199" max="8199" width="15.2477876106195" style="290" customWidth="1"/>
    <col min="8200" max="8200" width="17.2477876106195" style="290" customWidth="1"/>
    <col min="8201" max="8201" width="12.8849557522124" style="290" customWidth="1"/>
    <col min="8202" max="8202" width="12.1327433628319" style="290" customWidth="1"/>
    <col min="8203" max="8446" width="9.88495575221239" style="290" customWidth="1"/>
    <col min="8447" max="8447" width="6.24778761061947" style="290" customWidth="1"/>
    <col min="8448" max="8448" width="6.24778761061947" style="290"/>
    <col min="8449" max="8449" width="6.24778761061947" style="290" customWidth="1"/>
    <col min="8450" max="8450" width="17.7522123893805" style="290" customWidth="1"/>
    <col min="8451" max="8451" width="17.2477876106195" style="290" customWidth="1"/>
    <col min="8452" max="8452" width="19.2477876106195" style="290" customWidth="1"/>
    <col min="8453" max="8453" width="13.2477876106195" style="290" customWidth="1"/>
    <col min="8454" max="8454" width="18" style="290" customWidth="1"/>
    <col min="8455" max="8455" width="15.2477876106195" style="290" customWidth="1"/>
    <col min="8456" max="8456" width="17.2477876106195" style="290" customWidth="1"/>
    <col min="8457" max="8457" width="12.8849557522124" style="290" customWidth="1"/>
    <col min="8458" max="8458" width="12.1327433628319" style="290" customWidth="1"/>
    <col min="8459" max="8702" width="9.88495575221239" style="290" customWidth="1"/>
    <col min="8703" max="8703" width="6.24778761061947" style="290" customWidth="1"/>
    <col min="8704" max="8704" width="6.24778761061947" style="290"/>
    <col min="8705" max="8705" width="6.24778761061947" style="290" customWidth="1"/>
    <col min="8706" max="8706" width="17.7522123893805" style="290" customWidth="1"/>
    <col min="8707" max="8707" width="17.2477876106195" style="290" customWidth="1"/>
    <col min="8708" max="8708" width="19.2477876106195" style="290" customWidth="1"/>
    <col min="8709" max="8709" width="13.2477876106195" style="290" customWidth="1"/>
    <col min="8710" max="8710" width="18" style="290" customWidth="1"/>
    <col min="8711" max="8711" width="15.2477876106195" style="290" customWidth="1"/>
    <col min="8712" max="8712" width="17.2477876106195" style="290" customWidth="1"/>
    <col min="8713" max="8713" width="12.8849557522124" style="290" customWidth="1"/>
    <col min="8714" max="8714" width="12.1327433628319" style="290" customWidth="1"/>
    <col min="8715" max="8958" width="9.88495575221239" style="290" customWidth="1"/>
    <col min="8959" max="8959" width="6.24778761061947" style="290" customWidth="1"/>
    <col min="8960" max="8960" width="6.24778761061947" style="290"/>
    <col min="8961" max="8961" width="6.24778761061947" style="290" customWidth="1"/>
    <col min="8962" max="8962" width="17.7522123893805" style="290" customWidth="1"/>
    <col min="8963" max="8963" width="17.2477876106195" style="290" customWidth="1"/>
    <col min="8964" max="8964" width="19.2477876106195" style="290" customWidth="1"/>
    <col min="8965" max="8965" width="13.2477876106195" style="290" customWidth="1"/>
    <col min="8966" max="8966" width="18" style="290" customWidth="1"/>
    <col min="8967" max="8967" width="15.2477876106195" style="290" customWidth="1"/>
    <col min="8968" max="8968" width="17.2477876106195" style="290" customWidth="1"/>
    <col min="8969" max="8969" width="12.8849557522124" style="290" customWidth="1"/>
    <col min="8970" max="8970" width="12.1327433628319" style="290" customWidth="1"/>
    <col min="8971" max="9214" width="9.88495575221239" style="290" customWidth="1"/>
    <col min="9215" max="9215" width="6.24778761061947" style="290" customWidth="1"/>
    <col min="9216" max="9216" width="6.24778761061947" style="290"/>
    <col min="9217" max="9217" width="6.24778761061947" style="290" customWidth="1"/>
    <col min="9218" max="9218" width="17.7522123893805" style="290" customWidth="1"/>
    <col min="9219" max="9219" width="17.2477876106195" style="290" customWidth="1"/>
    <col min="9220" max="9220" width="19.2477876106195" style="290" customWidth="1"/>
    <col min="9221" max="9221" width="13.2477876106195" style="290" customWidth="1"/>
    <col min="9222" max="9222" width="18" style="290" customWidth="1"/>
    <col min="9223" max="9223" width="15.2477876106195" style="290" customWidth="1"/>
    <col min="9224" max="9224" width="17.2477876106195" style="290" customWidth="1"/>
    <col min="9225" max="9225" width="12.8849557522124" style="290" customWidth="1"/>
    <col min="9226" max="9226" width="12.1327433628319" style="290" customWidth="1"/>
    <col min="9227" max="9470" width="9.88495575221239" style="290" customWidth="1"/>
    <col min="9471" max="9471" width="6.24778761061947" style="290" customWidth="1"/>
    <col min="9472" max="9472" width="6.24778761061947" style="290"/>
    <col min="9473" max="9473" width="6.24778761061947" style="290" customWidth="1"/>
    <col min="9474" max="9474" width="17.7522123893805" style="290" customWidth="1"/>
    <col min="9475" max="9475" width="17.2477876106195" style="290" customWidth="1"/>
    <col min="9476" max="9476" width="19.2477876106195" style="290" customWidth="1"/>
    <col min="9477" max="9477" width="13.2477876106195" style="290" customWidth="1"/>
    <col min="9478" max="9478" width="18" style="290" customWidth="1"/>
    <col min="9479" max="9479" width="15.2477876106195" style="290" customWidth="1"/>
    <col min="9480" max="9480" width="17.2477876106195" style="290" customWidth="1"/>
    <col min="9481" max="9481" width="12.8849557522124" style="290" customWidth="1"/>
    <col min="9482" max="9482" width="12.1327433628319" style="290" customWidth="1"/>
    <col min="9483" max="9726" width="9.88495575221239" style="290" customWidth="1"/>
    <col min="9727" max="9727" width="6.24778761061947" style="290" customWidth="1"/>
    <col min="9728" max="9728" width="6.24778761061947" style="290"/>
    <col min="9729" max="9729" width="6.24778761061947" style="290" customWidth="1"/>
    <col min="9730" max="9730" width="17.7522123893805" style="290" customWidth="1"/>
    <col min="9731" max="9731" width="17.2477876106195" style="290" customWidth="1"/>
    <col min="9732" max="9732" width="19.2477876106195" style="290" customWidth="1"/>
    <col min="9733" max="9733" width="13.2477876106195" style="290" customWidth="1"/>
    <col min="9734" max="9734" width="18" style="290" customWidth="1"/>
    <col min="9735" max="9735" width="15.2477876106195" style="290" customWidth="1"/>
    <col min="9736" max="9736" width="17.2477876106195" style="290" customWidth="1"/>
    <col min="9737" max="9737" width="12.8849557522124" style="290" customWidth="1"/>
    <col min="9738" max="9738" width="12.1327433628319" style="290" customWidth="1"/>
    <col min="9739" max="9982" width="9.88495575221239" style="290" customWidth="1"/>
    <col min="9983" max="9983" width="6.24778761061947" style="290" customWidth="1"/>
    <col min="9984" max="9984" width="6.24778761061947" style="290"/>
    <col min="9985" max="9985" width="6.24778761061947" style="290" customWidth="1"/>
    <col min="9986" max="9986" width="17.7522123893805" style="290" customWidth="1"/>
    <col min="9987" max="9987" width="17.2477876106195" style="290" customWidth="1"/>
    <col min="9988" max="9988" width="19.2477876106195" style="290" customWidth="1"/>
    <col min="9989" max="9989" width="13.2477876106195" style="290" customWidth="1"/>
    <col min="9990" max="9990" width="18" style="290" customWidth="1"/>
    <col min="9991" max="9991" width="15.2477876106195" style="290" customWidth="1"/>
    <col min="9992" max="9992" width="17.2477876106195" style="290" customWidth="1"/>
    <col min="9993" max="9993" width="12.8849557522124" style="290" customWidth="1"/>
    <col min="9994" max="9994" width="12.1327433628319" style="290" customWidth="1"/>
    <col min="9995" max="10238" width="9.88495575221239" style="290" customWidth="1"/>
    <col min="10239" max="10239" width="6.24778761061947" style="290" customWidth="1"/>
    <col min="10240" max="10240" width="6.24778761061947" style="290"/>
    <col min="10241" max="10241" width="6.24778761061947" style="290" customWidth="1"/>
    <col min="10242" max="10242" width="17.7522123893805" style="290" customWidth="1"/>
    <col min="10243" max="10243" width="17.2477876106195" style="290" customWidth="1"/>
    <col min="10244" max="10244" width="19.2477876106195" style="290" customWidth="1"/>
    <col min="10245" max="10245" width="13.2477876106195" style="290" customWidth="1"/>
    <col min="10246" max="10246" width="18" style="290" customWidth="1"/>
    <col min="10247" max="10247" width="15.2477876106195" style="290" customWidth="1"/>
    <col min="10248" max="10248" width="17.2477876106195" style="290" customWidth="1"/>
    <col min="10249" max="10249" width="12.8849557522124" style="290" customWidth="1"/>
    <col min="10250" max="10250" width="12.1327433628319" style="290" customWidth="1"/>
    <col min="10251" max="10494" width="9.88495575221239" style="290" customWidth="1"/>
    <col min="10495" max="10495" width="6.24778761061947" style="290" customWidth="1"/>
    <col min="10496" max="10496" width="6.24778761061947" style="290"/>
    <col min="10497" max="10497" width="6.24778761061947" style="290" customWidth="1"/>
    <col min="10498" max="10498" width="17.7522123893805" style="290" customWidth="1"/>
    <col min="10499" max="10499" width="17.2477876106195" style="290" customWidth="1"/>
    <col min="10500" max="10500" width="19.2477876106195" style="290" customWidth="1"/>
    <col min="10501" max="10501" width="13.2477876106195" style="290" customWidth="1"/>
    <col min="10502" max="10502" width="18" style="290" customWidth="1"/>
    <col min="10503" max="10503" width="15.2477876106195" style="290" customWidth="1"/>
    <col min="10504" max="10504" width="17.2477876106195" style="290" customWidth="1"/>
    <col min="10505" max="10505" width="12.8849557522124" style="290" customWidth="1"/>
    <col min="10506" max="10506" width="12.1327433628319" style="290" customWidth="1"/>
    <col min="10507" max="10750" width="9.88495575221239" style="290" customWidth="1"/>
    <col min="10751" max="10751" width="6.24778761061947" style="290" customWidth="1"/>
    <col min="10752" max="10752" width="6.24778761061947" style="290"/>
    <col min="10753" max="10753" width="6.24778761061947" style="290" customWidth="1"/>
    <col min="10754" max="10754" width="17.7522123893805" style="290" customWidth="1"/>
    <col min="10755" max="10755" width="17.2477876106195" style="290" customWidth="1"/>
    <col min="10756" max="10756" width="19.2477876106195" style="290" customWidth="1"/>
    <col min="10757" max="10757" width="13.2477876106195" style="290" customWidth="1"/>
    <col min="10758" max="10758" width="18" style="290" customWidth="1"/>
    <col min="10759" max="10759" width="15.2477876106195" style="290" customWidth="1"/>
    <col min="10760" max="10760" width="17.2477876106195" style="290" customWidth="1"/>
    <col min="10761" max="10761" width="12.8849557522124" style="290" customWidth="1"/>
    <col min="10762" max="10762" width="12.1327433628319" style="290" customWidth="1"/>
    <col min="10763" max="11006" width="9.88495575221239" style="290" customWidth="1"/>
    <col min="11007" max="11007" width="6.24778761061947" style="290" customWidth="1"/>
    <col min="11008" max="11008" width="6.24778761061947" style="290"/>
    <col min="11009" max="11009" width="6.24778761061947" style="290" customWidth="1"/>
    <col min="11010" max="11010" width="17.7522123893805" style="290" customWidth="1"/>
    <col min="11011" max="11011" width="17.2477876106195" style="290" customWidth="1"/>
    <col min="11012" max="11012" width="19.2477876106195" style="290" customWidth="1"/>
    <col min="11013" max="11013" width="13.2477876106195" style="290" customWidth="1"/>
    <col min="11014" max="11014" width="18" style="290" customWidth="1"/>
    <col min="11015" max="11015" width="15.2477876106195" style="290" customWidth="1"/>
    <col min="11016" max="11016" width="17.2477876106195" style="290" customWidth="1"/>
    <col min="11017" max="11017" width="12.8849557522124" style="290" customWidth="1"/>
    <col min="11018" max="11018" width="12.1327433628319" style="290" customWidth="1"/>
    <col min="11019" max="11262" width="9.88495575221239" style="290" customWidth="1"/>
    <col min="11263" max="11263" width="6.24778761061947" style="290" customWidth="1"/>
    <col min="11264" max="11264" width="6.24778761061947" style="290"/>
    <col min="11265" max="11265" width="6.24778761061947" style="290" customWidth="1"/>
    <col min="11266" max="11266" width="17.7522123893805" style="290" customWidth="1"/>
    <col min="11267" max="11267" width="17.2477876106195" style="290" customWidth="1"/>
    <col min="11268" max="11268" width="19.2477876106195" style="290" customWidth="1"/>
    <col min="11269" max="11269" width="13.2477876106195" style="290" customWidth="1"/>
    <col min="11270" max="11270" width="18" style="290" customWidth="1"/>
    <col min="11271" max="11271" width="15.2477876106195" style="290" customWidth="1"/>
    <col min="11272" max="11272" width="17.2477876106195" style="290" customWidth="1"/>
    <col min="11273" max="11273" width="12.8849557522124" style="290" customWidth="1"/>
    <col min="11274" max="11274" width="12.1327433628319" style="290" customWidth="1"/>
    <col min="11275" max="11518" width="9.88495575221239" style="290" customWidth="1"/>
    <col min="11519" max="11519" width="6.24778761061947" style="290" customWidth="1"/>
    <col min="11520" max="11520" width="6.24778761061947" style="290"/>
    <col min="11521" max="11521" width="6.24778761061947" style="290" customWidth="1"/>
    <col min="11522" max="11522" width="17.7522123893805" style="290" customWidth="1"/>
    <col min="11523" max="11523" width="17.2477876106195" style="290" customWidth="1"/>
    <col min="11524" max="11524" width="19.2477876106195" style="290" customWidth="1"/>
    <col min="11525" max="11525" width="13.2477876106195" style="290" customWidth="1"/>
    <col min="11526" max="11526" width="18" style="290" customWidth="1"/>
    <col min="11527" max="11527" width="15.2477876106195" style="290" customWidth="1"/>
    <col min="11528" max="11528" width="17.2477876106195" style="290" customWidth="1"/>
    <col min="11529" max="11529" width="12.8849557522124" style="290" customWidth="1"/>
    <col min="11530" max="11530" width="12.1327433628319" style="290" customWidth="1"/>
    <col min="11531" max="11774" width="9.88495575221239" style="290" customWidth="1"/>
    <col min="11775" max="11775" width="6.24778761061947" style="290" customWidth="1"/>
    <col min="11776" max="11776" width="6.24778761061947" style="290"/>
    <col min="11777" max="11777" width="6.24778761061947" style="290" customWidth="1"/>
    <col min="11778" max="11778" width="17.7522123893805" style="290" customWidth="1"/>
    <col min="11779" max="11779" width="17.2477876106195" style="290" customWidth="1"/>
    <col min="11780" max="11780" width="19.2477876106195" style="290" customWidth="1"/>
    <col min="11781" max="11781" width="13.2477876106195" style="290" customWidth="1"/>
    <col min="11782" max="11782" width="18" style="290" customWidth="1"/>
    <col min="11783" max="11783" width="15.2477876106195" style="290" customWidth="1"/>
    <col min="11784" max="11784" width="17.2477876106195" style="290" customWidth="1"/>
    <col min="11785" max="11785" width="12.8849557522124" style="290" customWidth="1"/>
    <col min="11786" max="11786" width="12.1327433628319" style="290" customWidth="1"/>
    <col min="11787" max="12030" width="9.88495575221239" style="290" customWidth="1"/>
    <col min="12031" max="12031" width="6.24778761061947" style="290" customWidth="1"/>
    <col min="12032" max="12032" width="6.24778761061947" style="290"/>
    <col min="12033" max="12033" width="6.24778761061947" style="290" customWidth="1"/>
    <col min="12034" max="12034" width="17.7522123893805" style="290" customWidth="1"/>
    <col min="12035" max="12035" width="17.2477876106195" style="290" customWidth="1"/>
    <col min="12036" max="12036" width="19.2477876106195" style="290" customWidth="1"/>
    <col min="12037" max="12037" width="13.2477876106195" style="290" customWidth="1"/>
    <col min="12038" max="12038" width="18" style="290" customWidth="1"/>
    <col min="12039" max="12039" width="15.2477876106195" style="290" customWidth="1"/>
    <col min="12040" max="12040" width="17.2477876106195" style="290" customWidth="1"/>
    <col min="12041" max="12041" width="12.8849557522124" style="290" customWidth="1"/>
    <col min="12042" max="12042" width="12.1327433628319" style="290" customWidth="1"/>
    <col min="12043" max="12286" width="9.88495575221239" style="290" customWidth="1"/>
    <col min="12287" max="12287" width="6.24778761061947" style="290" customWidth="1"/>
    <col min="12288" max="12288" width="6.24778761061947" style="290"/>
    <col min="12289" max="12289" width="6.24778761061947" style="290" customWidth="1"/>
    <col min="12290" max="12290" width="17.7522123893805" style="290" customWidth="1"/>
    <col min="12291" max="12291" width="17.2477876106195" style="290" customWidth="1"/>
    <col min="12292" max="12292" width="19.2477876106195" style="290" customWidth="1"/>
    <col min="12293" max="12293" width="13.2477876106195" style="290" customWidth="1"/>
    <col min="12294" max="12294" width="18" style="290" customWidth="1"/>
    <col min="12295" max="12295" width="15.2477876106195" style="290" customWidth="1"/>
    <col min="12296" max="12296" width="17.2477876106195" style="290" customWidth="1"/>
    <col min="12297" max="12297" width="12.8849557522124" style="290" customWidth="1"/>
    <col min="12298" max="12298" width="12.1327433628319" style="290" customWidth="1"/>
    <col min="12299" max="12542" width="9.88495575221239" style="290" customWidth="1"/>
    <col min="12543" max="12543" width="6.24778761061947" style="290" customWidth="1"/>
    <col min="12544" max="12544" width="6.24778761061947" style="290"/>
    <col min="12545" max="12545" width="6.24778761061947" style="290" customWidth="1"/>
    <col min="12546" max="12546" width="17.7522123893805" style="290" customWidth="1"/>
    <col min="12547" max="12547" width="17.2477876106195" style="290" customWidth="1"/>
    <col min="12548" max="12548" width="19.2477876106195" style="290" customWidth="1"/>
    <col min="12549" max="12549" width="13.2477876106195" style="290" customWidth="1"/>
    <col min="12550" max="12550" width="18" style="290" customWidth="1"/>
    <col min="12551" max="12551" width="15.2477876106195" style="290" customWidth="1"/>
    <col min="12552" max="12552" width="17.2477876106195" style="290" customWidth="1"/>
    <col min="12553" max="12553" width="12.8849557522124" style="290" customWidth="1"/>
    <col min="12554" max="12554" width="12.1327433628319" style="290" customWidth="1"/>
    <col min="12555" max="12798" width="9.88495575221239" style="290" customWidth="1"/>
    <col min="12799" max="12799" width="6.24778761061947" style="290" customWidth="1"/>
    <col min="12800" max="12800" width="6.24778761061947" style="290"/>
    <col min="12801" max="12801" width="6.24778761061947" style="290" customWidth="1"/>
    <col min="12802" max="12802" width="17.7522123893805" style="290" customWidth="1"/>
    <col min="12803" max="12803" width="17.2477876106195" style="290" customWidth="1"/>
    <col min="12804" max="12804" width="19.2477876106195" style="290" customWidth="1"/>
    <col min="12805" max="12805" width="13.2477876106195" style="290" customWidth="1"/>
    <col min="12806" max="12806" width="18" style="290" customWidth="1"/>
    <col min="12807" max="12807" width="15.2477876106195" style="290" customWidth="1"/>
    <col min="12808" max="12808" width="17.2477876106195" style="290" customWidth="1"/>
    <col min="12809" max="12809" width="12.8849557522124" style="290" customWidth="1"/>
    <col min="12810" max="12810" width="12.1327433628319" style="290" customWidth="1"/>
    <col min="12811" max="13054" width="9.88495575221239" style="290" customWidth="1"/>
    <col min="13055" max="13055" width="6.24778761061947" style="290" customWidth="1"/>
    <col min="13056" max="13056" width="6.24778761061947" style="290"/>
    <col min="13057" max="13057" width="6.24778761061947" style="290" customWidth="1"/>
    <col min="13058" max="13058" width="17.7522123893805" style="290" customWidth="1"/>
    <col min="13059" max="13059" width="17.2477876106195" style="290" customWidth="1"/>
    <col min="13060" max="13060" width="19.2477876106195" style="290" customWidth="1"/>
    <col min="13061" max="13061" width="13.2477876106195" style="290" customWidth="1"/>
    <col min="13062" max="13062" width="18" style="290" customWidth="1"/>
    <col min="13063" max="13063" width="15.2477876106195" style="290" customWidth="1"/>
    <col min="13064" max="13064" width="17.2477876106195" style="290" customWidth="1"/>
    <col min="13065" max="13065" width="12.8849557522124" style="290" customWidth="1"/>
    <col min="13066" max="13066" width="12.1327433628319" style="290" customWidth="1"/>
    <col min="13067" max="13310" width="9.88495575221239" style="290" customWidth="1"/>
    <col min="13311" max="13311" width="6.24778761061947" style="290" customWidth="1"/>
    <col min="13312" max="13312" width="6.24778761061947" style="290"/>
    <col min="13313" max="13313" width="6.24778761061947" style="290" customWidth="1"/>
    <col min="13314" max="13314" width="17.7522123893805" style="290" customWidth="1"/>
    <col min="13315" max="13315" width="17.2477876106195" style="290" customWidth="1"/>
    <col min="13316" max="13316" width="19.2477876106195" style="290" customWidth="1"/>
    <col min="13317" max="13317" width="13.2477876106195" style="290" customWidth="1"/>
    <col min="13318" max="13318" width="18" style="290" customWidth="1"/>
    <col min="13319" max="13319" width="15.2477876106195" style="290" customWidth="1"/>
    <col min="13320" max="13320" width="17.2477876106195" style="290" customWidth="1"/>
    <col min="13321" max="13321" width="12.8849557522124" style="290" customWidth="1"/>
    <col min="13322" max="13322" width="12.1327433628319" style="290" customWidth="1"/>
    <col min="13323" max="13566" width="9.88495575221239" style="290" customWidth="1"/>
    <col min="13567" max="13567" width="6.24778761061947" style="290" customWidth="1"/>
    <col min="13568" max="13568" width="6.24778761061947" style="290"/>
    <col min="13569" max="13569" width="6.24778761061947" style="290" customWidth="1"/>
    <col min="13570" max="13570" width="17.7522123893805" style="290" customWidth="1"/>
    <col min="13571" max="13571" width="17.2477876106195" style="290" customWidth="1"/>
    <col min="13572" max="13572" width="19.2477876106195" style="290" customWidth="1"/>
    <col min="13573" max="13573" width="13.2477876106195" style="290" customWidth="1"/>
    <col min="13574" max="13574" width="18" style="290" customWidth="1"/>
    <col min="13575" max="13575" width="15.2477876106195" style="290" customWidth="1"/>
    <col min="13576" max="13576" width="17.2477876106195" style="290" customWidth="1"/>
    <col min="13577" max="13577" width="12.8849557522124" style="290" customWidth="1"/>
    <col min="13578" max="13578" width="12.1327433628319" style="290" customWidth="1"/>
    <col min="13579" max="13822" width="9.88495575221239" style="290" customWidth="1"/>
    <col min="13823" max="13823" width="6.24778761061947" style="290" customWidth="1"/>
    <col min="13824" max="13824" width="6.24778761061947" style="290"/>
    <col min="13825" max="13825" width="6.24778761061947" style="290" customWidth="1"/>
    <col min="13826" max="13826" width="17.7522123893805" style="290" customWidth="1"/>
    <col min="13827" max="13827" width="17.2477876106195" style="290" customWidth="1"/>
    <col min="13828" max="13828" width="19.2477876106195" style="290" customWidth="1"/>
    <col min="13829" max="13829" width="13.2477876106195" style="290" customWidth="1"/>
    <col min="13830" max="13830" width="18" style="290" customWidth="1"/>
    <col min="13831" max="13831" width="15.2477876106195" style="290" customWidth="1"/>
    <col min="13832" max="13832" width="17.2477876106195" style="290" customWidth="1"/>
    <col min="13833" max="13833" width="12.8849557522124" style="290" customWidth="1"/>
    <col min="13834" max="13834" width="12.1327433628319" style="290" customWidth="1"/>
    <col min="13835" max="14078" width="9.88495575221239" style="290" customWidth="1"/>
    <col min="14079" max="14079" width="6.24778761061947" style="290" customWidth="1"/>
    <col min="14080" max="14080" width="6.24778761061947" style="290"/>
    <col min="14081" max="14081" width="6.24778761061947" style="290" customWidth="1"/>
    <col min="14082" max="14082" width="17.7522123893805" style="290" customWidth="1"/>
    <col min="14083" max="14083" width="17.2477876106195" style="290" customWidth="1"/>
    <col min="14084" max="14084" width="19.2477876106195" style="290" customWidth="1"/>
    <col min="14085" max="14085" width="13.2477876106195" style="290" customWidth="1"/>
    <col min="14086" max="14086" width="18" style="290" customWidth="1"/>
    <col min="14087" max="14087" width="15.2477876106195" style="290" customWidth="1"/>
    <col min="14088" max="14088" width="17.2477876106195" style="290" customWidth="1"/>
    <col min="14089" max="14089" width="12.8849557522124" style="290" customWidth="1"/>
    <col min="14090" max="14090" width="12.1327433628319" style="290" customWidth="1"/>
    <col min="14091" max="14334" width="9.88495575221239" style="290" customWidth="1"/>
    <col min="14335" max="14335" width="6.24778761061947" style="290" customWidth="1"/>
    <col min="14336" max="14336" width="6.24778761061947" style="290"/>
    <col min="14337" max="14337" width="6.24778761061947" style="290" customWidth="1"/>
    <col min="14338" max="14338" width="17.7522123893805" style="290" customWidth="1"/>
    <col min="14339" max="14339" width="17.2477876106195" style="290" customWidth="1"/>
    <col min="14340" max="14340" width="19.2477876106195" style="290" customWidth="1"/>
    <col min="14341" max="14341" width="13.2477876106195" style="290" customWidth="1"/>
    <col min="14342" max="14342" width="18" style="290" customWidth="1"/>
    <col min="14343" max="14343" width="15.2477876106195" style="290" customWidth="1"/>
    <col min="14344" max="14344" width="17.2477876106195" style="290" customWidth="1"/>
    <col min="14345" max="14345" width="12.8849557522124" style="290" customWidth="1"/>
    <col min="14346" max="14346" width="12.1327433628319" style="290" customWidth="1"/>
    <col min="14347" max="14590" width="9.88495575221239" style="290" customWidth="1"/>
    <col min="14591" max="14591" width="6.24778761061947" style="290" customWidth="1"/>
    <col min="14592" max="14592" width="6.24778761061947" style="290"/>
    <col min="14593" max="14593" width="6.24778761061947" style="290" customWidth="1"/>
    <col min="14594" max="14594" width="17.7522123893805" style="290" customWidth="1"/>
    <col min="14595" max="14595" width="17.2477876106195" style="290" customWidth="1"/>
    <col min="14596" max="14596" width="19.2477876106195" style="290" customWidth="1"/>
    <col min="14597" max="14597" width="13.2477876106195" style="290" customWidth="1"/>
    <col min="14598" max="14598" width="18" style="290" customWidth="1"/>
    <col min="14599" max="14599" width="15.2477876106195" style="290" customWidth="1"/>
    <col min="14600" max="14600" width="17.2477876106195" style="290" customWidth="1"/>
    <col min="14601" max="14601" width="12.8849557522124" style="290" customWidth="1"/>
    <col min="14602" max="14602" width="12.1327433628319" style="290" customWidth="1"/>
    <col min="14603" max="14846" width="9.88495575221239" style="290" customWidth="1"/>
    <col min="14847" max="14847" width="6.24778761061947" style="290" customWidth="1"/>
    <col min="14848" max="14848" width="6.24778761061947" style="290"/>
    <col min="14849" max="14849" width="6.24778761061947" style="290" customWidth="1"/>
    <col min="14850" max="14850" width="17.7522123893805" style="290" customWidth="1"/>
    <col min="14851" max="14851" width="17.2477876106195" style="290" customWidth="1"/>
    <col min="14852" max="14852" width="19.2477876106195" style="290" customWidth="1"/>
    <col min="14853" max="14853" width="13.2477876106195" style="290" customWidth="1"/>
    <col min="14854" max="14854" width="18" style="290" customWidth="1"/>
    <col min="14855" max="14855" width="15.2477876106195" style="290" customWidth="1"/>
    <col min="14856" max="14856" width="17.2477876106195" style="290" customWidth="1"/>
    <col min="14857" max="14857" width="12.8849557522124" style="290" customWidth="1"/>
    <col min="14858" max="14858" width="12.1327433628319" style="290" customWidth="1"/>
    <col min="14859" max="15102" width="9.88495575221239" style="290" customWidth="1"/>
    <col min="15103" max="15103" width="6.24778761061947" style="290" customWidth="1"/>
    <col min="15104" max="15104" width="6.24778761061947" style="290"/>
    <col min="15105" max="15105" width="6.24778761061947" style="290" customWidth="1"/>
    <col min="15106" max="15106" width="17.7522123893805" style="290" customWidth="1"/>
    <col min="15107" max="15107" width="17.2477876106195" style="290" customWidth="1"/>
    <col min="15108" max="15108" width="19.2477876106195" style="290" customWidth="1"/>
    <col min="15109" max="15109" width="13.2477876106195" style="290" customWidth="1"/>
    <col min="15110" max="15110" width="18" style="290" customWidth="1"/>
    <col min="15111" max="15111" width="15.2477876106195" style="290" customWidth="1"/>
    <col min="15112" max="15112" width="17.2477876106195" style="290" customWidth="1"/>
    <col min="15113" max="15113" width="12.8849557522124" style="290" customWidth="1"/>
    <col min="15114" max="15114" width="12.1327433628319" style="290" customWidth="1"/>
    <col min="15115" max="15358" width="9.88495575221239" style="290" customWidth="1"/>
    <col min="15359" max="15359" width="6.24778761061947" style="290" customWidth="1"/>
    <col min="15360" max="15360" width="6.24778761061947" style="290"/>
    <col min="15361" max="15361" width="6.24778761061947" style="290" customWidth="1"/>
    <col min="15362" max="15362" width="17.7522123893805" style="290" customWidth="1"/>
    <col min="15363" max="15363" width="17.2477876106195" style="290" customWidth="1"/>
    <col min="15364" max="15364" width="19.2477876106195" style="290" customWidth="1"/>
    <col min="15365" max="15365" width="13.2477876106195" style="290" customWidth="1"/>
    <col min="15366" max="15366" width="18" style="290" customWidth="1"/>
    <col min="15367" max="15367" width="15.2477876106195" style="290" customWidth="1"/>
    <col min="15368" max="15368" width="17.2477876106195" style="290" customWidth="1"/>
    <col min="15369" max="15369" width="12.8849557522124" style="290" customWidth="1"/>
    <col min="15370" max="15370" width="12.1327433628319" style="290" customWidth="1"/>
    <col min="15371" max="15614" width="9.88495575221239" style="290" customWidth="1"/>
    <col min="15615" max="15615" width="6.24778761061947" style="290" customWidth="1"/>
    <col min="15616" max="15616" width="6.24778761061947" style="290"/>
    <col min="15617" max="15617" width="6.24778761061947" style="290" customWidth="1"/>
    <col min="15618" max="15618" width="17.7522123893805" style="290" customWidth="1"/>
    <col min="15619" max="15619" width="17.2477876106195" style="290" customWidth="1"/>
    <col min="15620" max="15620" width="19.2477876106195" style="290" customWidth="1"/>
    <col min="15621" max="15621" width="13.2477876106195" style="290" customWidth="1"/>
    <col min="15622" max="15622" width="18" style="290" customWidth="1"/>
    <col min="15623" max="15623" width="15.2477876106195" style="290" customWidth="1"/>
    <col min="15624" max="15624" width="17.2477876106195" style="290" customWidth="1"/>
    <col min="15625" max="15625" width="12.8849557522124" style="290" customWidth="1"/>
    <col min="15626" max="15626" width="12.1327433628319" style="290" customWidth="1"/>
    <col min="15627" max="15870" width="9.88495575221239" style="290" customWidth="1"/>
    <col min="15871" max="15871" width="6.24778761061947" style="290" customWidth="1"/>
    <col min="15872" max="15872" width="6.24778761061947" style="290"/>
    <col min="15873" max="15873" width="6.24778761061947" style="290" customWidth="1"/>
    <col min="15874" max="15874" width="17.7522123893805" style="290" customWidth="1"/>
    <col min="15875" max="15875" width="17.2477876106195" style="290" customWidth="1"/>
    <col min="15876" max="15876" width="19.2477876106195" style="290" customWidth="1"/>
    <col min="15877" max="15877" width="13.2477876106195" style="290" customWidth="1"/>
    <col min="15878" max="15878" width="18" style="290" customWidth="1"/>
    <col min="15879" max="15879" width="15.2477876106195" style="290" customWidth="1"/>
    <col min="15880" max="15880" width="17.2477876106195" style="290" customWidth="1"/>
    <col min="15881" max="15881" width="12.8849557522124" style="290" customWidth="1"/>
    <col min="15882" max="15882" width="12.1327433628319" style="290" customWidth="1"/>
    <col min="15883" max="16126" width="9.88495575221239" style="290" customWidth="1"/>
    <col min="16127" max="16127" width="6.24778761061947" style="290" customWidth="1"/>
    <col min="16128" max="16128" width="6.24778761061947" style="290"/>
    <col min="16129" max="16129" width="6.24778761061947" style="290" customWidth="1"/>
    <col min="16130" max="16130" width="17.7522123893805" style="290" customWidth="1"/>
    <col min="16131" max="16131" width="17.2477876106195" style="290" customWidth="1"/>
    <col min="16132" max="16132" width="19.2477876106195" style="290" customWidth="1"/>
    <col min="16133" max="16133" width="13.2477876106195" style="290" customWidth="1"/>
    <col min="16134" max="16134" width="18" style="290" customWidth="1"/>
    <col min="16135" max="16135" width="15.2477876106195" style="290" customWidth="1"/>
    <col min="16136" max="16136" width="17.2477876106195" style="290" customWidth="1"/>
    <col min="16137" max="16137" width="12.8849557522124" style="290" customWidth="1"/>
    <col min="16138" max="16138" width="12.1327433628319" style="290" customWidth="1"/>
    <col min="16139" max="16382" width="9.88495575221239" style="290" customWidth="1"/>
    <col min="16383" max="16383" width="6.24778761061947" style="290" customWidth="1"/>
    <col min="16384" max="16384" width="6.24778761061947" style="290"/>
  </cols>
  <sheetData>
    <row r="1" ht="27.75" spans="1:10">
      <c r="A1" s="291" t="s">
        <v>160</v>
      </c>
      <c r="B1" s="291"/>
      <c r="C1" s="291"/>
      <c r="D1" s="291"/>
      <c r="E1" s="291"/>
      <c r="F1" s="291"/>
      <c r="G1" s="291"/>
      <c r="H1" s="291"/>
      <c r="I1" s="291"/>
      <c r="J1" s="291"/>
    </row>
    <row r="2" spans="1:255">
      <c r="A2" s="292"/>
      <c r="B2" s="292"/>
      <c r="C2" s="292"/>
      <c r="D2" s="293"/>
      <c r="E2" s="293"/>
      <c r="F2" s="293"/>
      <c r="G2" s="293"/>
      <c r="H2" s="294"/>
      <c r="I2" s="294"/>
      <c r="J2" s="292"/>
      <c r="K2" s="292"/>
      <c r="L2" s="292"/>
      <c r="M2" s="292"/>
      <c r="N2" s="292"/>
      <c r="O2" s="292"/>
      <c r="P2" s="292"/>
      <c r="Q2" s="292"/>
      <c r="R2" s="292"/>
      <c r="S2" s="292"/>
      <c r="T2" s="292"/>
      <c r="U2" s="292"/>
      <c r="V2" s="292"/>
      <c r="W2" s="292"/>
      <c r="X2" s="292"/>
      <c r="Y2" s="292"/>
      <c r="Z2" s="292"/>
      <c r="AA2" s="292"/>
      <c r="AB2" s="292"/>
      <c r="AC2" s="292"/>
      <c r="AD2" s="292"/>
      <c r="AE2" s="292"/>
      <c r="AF2" s="292"/>
      <c r="AG2" s="292"/>
      <c r="AH2" s="292"/>
      <c r="AI2" s="292"/>
      <c r="AJ2" s="292"/>
      <c r="AK2" s="292"/>
      <c r="AL2" s="292"/>
      <c r="AM2" s="292"/>
      <c r="AN2" s="292"/>
      <c r="AO2" s="292"/>
      <c r="AP2" s="292"/>
      <c r="AQ2" s="292"/>
      <c r="AR2" s="292"/>
      <c r="AS2" s="292"/>
      <c r="AT2" s="292"/>
      <c r="AU2" s="292"/>
      <c r="AV2" s="292"/>
      <c r="AW2" s="292"/>
      <c r="AX2" s="292"/>
      <c r="AY2" s="292"/>
      <c r="AZ2" s="292"/>
      <c r="BA2" s="292"/>
      <c r="BB2" s="292"/>
      <c r="BC2" s="292"/>
      <c r="BD2" s="292"/>
      <c r="BE2" s="292"/>
      <c r="BF2" s="292"/>
      <c r="BG2" s="292"/>
      <c r="BH2" s="292"/>
      <c r="BI2" s="292"/>
      <c r="BJ2" s="292"/>
      <c r="BK2" s="292"/>
      <c r="BL2" s="292"/>
      <c r="BM2" s="292"/>
      <c r="BN2" s="292"/>
      <c r="BO2" s="292"/>
      <c r="BP2" s="292"/>
      <c r="BQ2" s="292"/>
      <c r="BR2" s="292"/>
      <c r="BS2" s="292"/>
      <c r="BT2" s="292"/>
      <c r="BU2" s="292"/>
      <c r="BV2" s="292"/>
      <c r="BW2" s="292"/>
      <c r="BX2" s="292"/>
      <c r="BY2" s="292"/>
      <c r="BZ2" s="292"/>
      <c r="CA2" s="292"/>
      <c r="CB2" s="292"/>
      <c r="CC2" s="292"/>
      <c r="CD2" s="292"/>
      <c r="CE2" s="292"/>
      <c r="CF2" s="292"/>
      <c r="CG2" s="292"/>
      <c r="CH2" s="292"/>
      <c r="CI2" s="292"/>
      <c r="CJ2" s="292"/>
      <c r="CK2" s="292"/>
      <c r="CL2" s="292"/>
      <c r="CM2" s="292"/>
      <c r="CN2" s="292"/>
      <c r="CO2" s="292"/>
      <c r="CP2" s="292"/>
      <c r="CQ2" s="292"/>
      <c r="CR2" s="292"/>
      <c r="CS2" s="292"/>
      <c r="CT2" s="292"/>
      <c r="CU2" s="292"/>
      <c r="CV2" s="292"/>
      <c r="CW2" s="292"/>
      <c r="CX2" s="292"/>
      <c r="CY2" s="292"/>
      <c r="CZ2" s="292"/>
      <c r="DA2" s="292"/>
      <c r="DB2" s="292"/>
      <c r="DC2" s="292"/>
      <c r="DD2" s="292"/>
      <c r="DE2" s="292"/>
      <c r="DF2" s="292"/>
      <c r="DG2" s="292"/>
      <c r="DH2" s="292"/>
      <c r="DI2" s="292"/>
      <c r="DJ2" s="292"/>
      <c r="DK2" s="292"/>
      <c r="DL2" s="292"/>
      <c r="DM2" s="292"/>
      <c r="DN2" s="292"/>
      <c r="DO2" s="292"/>
      <c r="DP2" s="292"/>
      <c r="DQ2" s="292"/>
      <c r="DR2" s="292"/>
      <c r="DS2" s="292"/>
      <c r="DT2" s="292"/>
      <c r="DU2" s="292"/>
      <c r="DV2" s="292"/>
      <c r="DW2" s="292"/>
      <c r="DX2" s="292"/>
      <c r="DY2" s="292"/>
      <c r="DZ2" s="292"/>
      <c r="EA2" s="292"/>
      <c r="EB2" s="292"/>
      <c r="EC2" s="292"/>
      <c r="ED2" s="292"/>
      <c r="EE2" s="292"/>
      <c r="EF2" s="292"/>
      <c r="EG2" s="292"/>
      <c r="EH2" s="292"/>
      <c r="EI2" s="292"/>
      <c r="EJ2" s="292"/>
      <c r="EK2" s="292"/>
      <c r="EL2" s="292"/>
      <c r="EM2" s="292"/>
      <c r="EN2" s="292"/>
      <c r="EO2" s="292"/>
      <c r="EP2" s="292"/>
      <c r="EQ2" s="292"/>
      <c r="ER2" s="292"/>
      <c r="ES2" s="292"/>
      <c r="ET2" s="292"/>
      <c r="EU2" s="292"/>
      <c r="EV2" s="292"/>
      <c r="EW2" s="292"/>
      <c r="EX2" s="292"/>
      <c r="EY2" s="292"/>
      <c r="EZ2" s="292"/>
      <c r="FA2" s="292"/>
      <c r="FB2" s="292"/>
      <c r="FC2" s="292"/>
      <c r="FD2" s="292"/>
      <c r="FE2" s="292"/>
      <c r="FF2" s="292"/>
      <c r="FG2" s="292"/>
      <c r="FH2" s="292"/>
      <c r="FI2" s="292"/>
      <c r="FJ2" s="292"/>
      <c r="FK2" s="292"/>
      <c r="FL2" s="292"/>
      <c r="FM2" s="292"/>
      <c r="FN2" s="292"/>
      <c r="FO2" s="292"/>
      <c r="FP2" s="292"/>
      <c r="FQ2" s="292"/>
      <c r="FR2" s="292"/>
      <c r="FS2" s="292"/>
      <c r="FT2" s="292"/>
      <c r="FU2" s="292"/>
      <c r="FV2" s="292"/>
      <c r="FW2" s="292"/>
      <c r="FX2" s="292"/>
      <c r="FY2" s="292"/>
      <c r="FZ2" s="292"/>
      <c r="GA2" s="292"/>
      <c r="GB2" s="292"/>
      <c r="GC2" s="292"/>
      <c r="GD2" s="292"/>
      <c r="GE2" s="292"/>
      <c r="GF2" s="292"/>
      <c r="GG2" s="292"/>
      <c r="GH2" s="292"/>
      <c r="GI2" s="292"/>
      <c r="GJ2" s="292"/>
      <c r="GK2" s="292"/>
      <c r="GL2" s="292"/>
      <c r="GM2" s="292"/>
      <c r="GN2" s="292"/>
      <c r="GO2" s="292"/>
      <c r="GP2" s="292"/>
      <c r="GQ2" s="292"/>
      <c r="GR2" s="292"/>
      <c r="GS2" s="292"/>
      <c r="GT2" s="292"/>
      <c r="GU2" s="292"/>
      <c r="GV2" s="292"/>
      <c r="GW2" s="292"/>
      <c r="GX2" s="292"/>
      <c r="GY2" s="292"/>
      <c r="GZ2" s="292"/>
      <c r="HA2" s="292"/>
      <c r="HB2" s="292"/>
      <c r="HC2" s="292"/>
      <c r="HD2" s="292"/>
      <c r="HE2" s="292"/>
      <c r="HF2" s="292"/>
      <c r="HG2" s="292"/>
      <c r="HH2" s="292"/>
      <c r="HI2" s="292"/>
      <c r="HJ2" s="292"/>
      <c r="HK2" s="292"/>
      <c r="HL2" s="292"/>
      <c r="HM2" s="292"/>
      <c r="HN2" s="292"/>
      <c r="HO2" s="292"/>
      <c r="HP2" s="292"/>
      <c r="HQ2" s="292"/>
      <c r="HR2" s="292"/>
      <c r="HS2" s="292"/>
      <c r="HT2" s="292"/>
      <c r="HU2" s="292"/>
      <c r="HV2" s="292"/>
      <c r="HW2" s="292"/>
      <c r="HX2" s="292"/>
      <c r="HY2" s="292"/>
      <c r="HZ2" s="292"/>
      <c r="IA2" s="292"/>
      <c r="IB2" s="292"/>
      <c r="IC2" s="292"/>
      <c r="ID2" s="292"/>
      <c r="IE2" s="292"/>
      <c r="IF2" s="292"/>
      <c r="IG2" s="292"/>
      <c r="IH2" s="292"/>
      <c r="II2" s="292"/>
      <c r="IJ2" s="292"/>
      <c r="IK2" s="292"/>
      <c r="IL2" s="292"/>
      <c r="IM2" s="292"/>
      <c r="IN2" s="292"/>
      <c r="IO2" s="292"/>
      <c r="IP2" s="292"/>
      <c r="IQ2" s="292"/>
      <c r="IR2" s="292"/>
      <c r="IS2" s="292"/>
      <c r="IT2" s="292"/>
      <c r="IU2" s="292"/>
    </row>
    <row r="3" s="286" customFormat="1" spans="1:255">
      <c r="A3" s="295" t="s">
        <v>161</v>
      </c>
      <c r="B3" s="296"/>
      <c r="C3" s="296"/>
      <c r="D3" s="294"/>
      <c r="E3" s="294"/>
      <c r="F3" s="294"/>
      <c r="G3" s="294"/>
      <c r="H3" s="294"/>
      <c r="I3" s="294"/>
      <c r="J3" s="296"/>
      <c r="K3" s="296"/>
      <c r="L3" s="296"/>
      <c r="M3" s="296"/>
      <c r="N3" s="296"/>
      <c r="O3" s="296"/>
      <c r="P3" s="296"/>
      <c r="Q3" s="296"/>
      <c r="R3" s="296"/>
      <c r="S3" s="296"/>
      <c r="T3" s="296"/>
      <c r="U3" s="296"/>
      <c r="V3" s="296"/>
      <c r="W3" s="296"/>
      <c r="X3" s="296"/>
      <c r="Y3" s="296"/>
      <c r="Z3" s="296"/>
      <c r="AA3" s="296"/>
      <c r="AB3" s="296"/>
      <c r="AC3" s="296"/>
      <c r="AD3" s="296"/>
      <c r="AE3" s="296"/>
      <c r="AF3" s="296"/>
      <c r="AG3" s="296"/>
      <c r="AH3" s="296"/>
      <c r="AI3" s="296"/>
      <c r="AJ3" s="296"/>
      <c r="AK3" s="296"/>
      <c r="AL3" s="296"/>
      <c r="AM3" s="296"/>
      <c r="AN3" s="296"/>
      <c r="AO3" s="296"/>
      <c r="AP3" s="296"/>
      <c r="AQ3" s="296"/>
      <c r="AR3" s="296"/>
      <c r="AS3" s="296"/>
      <c r="AT3" s="296"/>
      <c r="AU3" s="296"/>
      <c r="AV3" s="296"/>
      <c r="AW3" s="296"/>
      <c r="AX3" s="296"/>
      <c r="AY3" s="296"/>
      <c r="AZ3" s="296"/>
      <c r="BA3" s="296"/>
      <c r="BB3" s="296"/>
      <c r="BC3" s="296"/>
      <c r="BD3" s="296"/>
      <c r="BE3" s="296"/>
      <c r="BF3" s="296"/>
      <c r="BG3" s="296"/>
      <c r="BH3" s="296"/>
      <c r="BI3" s="296"/>
      <c r="BJ3" s="296"/>
      <c r="BK3" s="296"/>
      <c r="BL3" s="296"/>
      <c r="BM3" s="296"/>
      <c r="BN3" s="296"/>
      <c r="BO3" s="296"/>
      <c r="BP3" s="296"/>
      <c r="BQ3" s="296"/>
      <c r="BR3" s="296"/>
      <c r="BS3" s="296"/>
      <c r="BT3" s="296"/>
      <c r="BU3" s="296"/>
      <c r="BV3" s="296"/>
      <c r="BW3" s="296"/>
      <c r="BX3" s="296"/>
      <c r="BY3" s="296"/>
      <c r="BZ3" s="296"/>
      <c r="CA3" s="296"/>
      <c r="CB3" s="296"/>
      <c r="CC3" s="296"/>
      <c r="CD3" s="296"/>
      <c r="CE3" s="296"/>
      <c r="CF3" s="296"/>
      <c r="CG3" s="296"/>
      <c r="CH3" s="296"/>
      <c r="CI3" s="296"/>
      <c r="CJ3" s="296"/>
      <c r="CK3" s="296"/>
      <c r="CL3" s="296"/>
      <c r="CM3" s="296"/>
      <c r="CN3" s="296"/>
      <c r="CO3" s="296"/>
      <c r="CP3" s="296"/>
      <c r="CQ3" s="296"/>
      <c r="CR3" s="296"/>
      <c r="CS3" s="296"/>
      <c r="CT3" s="296"/>
      <c r="CU3" s="296"/>
      <c r="CV3" s="296"/>
      <c r="CW3" s="296"/>
      <c r="CX3" s="296"/>
      <c r="CY3" s="296"/>
      <c r="CZ3" s="296"/>
      <c r="DA3" s="296"/>
      <c r="DB3" s="296"/>
      <c r="DC3" s="296"/>
      <c r="DD3" s="296"/>
      <c r="DE3" s="296"/>
      <c r="DF3" s="296"/>
      <c r="DG3" s="296"/>
      <c r="DH3" s="296"/>
      <c r="DI3" s="296"/>
      <c r="DJ3" s="296"/>
      <c r="DK3" s="296"/>
      <c r="DL3" s="296"/>
      <c r="DM3" s="296"/>
      <c r="DN3" s="296"/>
      <c r="DO3" s="296"/>
      <c r="DP3" s="296"/>
      <c r="DQ3" s="296"/>
      <c r="DR3" s="296"/>
      <c r="DS3" s="296"/>
      <c r="DT3" s="296"/>
      <c r="DU3" s="296"/>
      <c r="DV3" s="296"/>
      <c r="DW3" s="296"/>
      <c r="DX3" s="296"/>
      <c r="DY3" s="296"/>
      <c r="DZ3" s="296"/>
      <c r="EA3" s="296"/>
      <c r="EB3" s="296"/>
      <c r="EC3" s="296"/>
      <c r="ED3" s="296"/>
      <c r="EE3" s="296"/>
      <c r="EF3" s="296"/>
      <c r="EG3" s="296"/>
      <c r="EH3" s="296"/>
      <c r="EI3" s="296"/>
      <c r="EJ3" s="296"/>
      <c r="EK3" s="296"/>
      <c r="EL3" s="296"/>
      <c r="EM3" s="296"/>
      <c r="EN3" s="296"/>
      <c r="EO3" s="296"/>
      <c r="EP3" s="296"/>
      <c r="EQ3" s="296"/>
      <c r="ER3" s="296"/>
      <c r="ES3" s="296"/>
      <c r="ET3" s="296"/>
      <c r="EU3" s="296"/>
      <c r="EV3" s="296"/>
      <c r="EW3" s="296"/>
      <c r="EX3" s="296"/>
      <c r="EY3" s="296"/>
      <c r="EZ3" s="296"/>
      <c r="FA3" s="296"/>
      <c r="FB3" s="296"/>
      <c r="FC3" s="296"/>
      <c r="FD3" s="296"/>
      <c r="FE3" s="296"/>
      <c r="FF3" s="296"/>
      <c r="FG3" s="296"/>
      <c r="FH3" s="296"/>
      <c r="FI3" s="296"/>
      <c r="FJ3" s="296"/>
      <c r="FK3" s="296"/>
      <c r="FL3" s="296"/>
      <c r="FM3" s="296"/>
      <c r="FN3" s="296"/>
      <c r="FO3" s="296"/>
      <c r="FP3" s="296"/>
      <c r="FQ3" s="296"/>
      <c r="FR3" s="296"/>
      <c r="FS3" s="296"/>
      <c r="FT3" s="296"/>
      <c r="FU3" s="296"/>
      <c r="FV3" s="296"/>
      <c r="FW3" s="296"/>
      <c r="FX3" s="296"/>
      <c r="FY3" s="296"/>
      <c r="FZ3" s="296"/>
      <c r="GA3" s="296"/>
      <c r="GB3" s="296"/>
      <c r="GC3" s="296"/>
      <c r="GD3" s="296"/>
      <c r="GE3" s="296"/>
      <c r="GF3" s="296"/>
      <c r="GG3" s="296"/>
      <c r="GH3" s="296"/>
      <c r="GI3" s="296"/>
      <c r="GJ3" s="296"/>
      <c r="GK3" s="296"/>
      <c r="GL3" s="296"/>
      <c r="GM3" s="296"/>
      <c r="GN3" s="296"/>
      <c r="GO3" s="296"/>
      <c r="GP3" s="296"/>
      <c r="GQ3" s="296"/>
      <c r="GR3" s="296"/>
      <c r="GS3" s="296"/>
      <c r="GT3" s="296"/>
      <c r="GU3" s="296"/>
      <c r="GV3" s="296"/>
      <c r="GW3" s="296"/>
      <c r="GX3" s="296"/>
      <c r="GY3" s="296"/>
      <c r="GZ3" s="296"/>
      <c r="HA3" s="296"/>
      <c r="HB3" s="296"/>
      <c r="HC3" s="296"/>
      <c r="HD3" s="296"/>
      <c r="HE3" s="296"/>
      <c r="HF3" s="296"/>
      <c r="HG3" s="296"/>
      <c r="HH3" s="296"/>
      <c r="HI3" s="296"/>
      <c r="HJ3" s="296"/>
      <c r="HK3" s="296"/>
      <c r="HL3" s="296"/>
      <c r="HM3" s="296"/>
      <c r="HN3" s="296"/>
      <c r="HO3" s="296"/>
      <c r="HP3" s="296"/>
      <c r="HQ3" s="296"/>
      <c r="HR3" s="296"/>
      <c r="HS3" s="296"/>
      <c r="HT3" s="296"/>
      <c r="HU3" s="296"/>
      <c r="HV3" s="296"/>
      <c r="HW3" s="296"/>
      <c r="HX3" s="296"/>
      <c r="HY3" s="296"/>
      <c r="HZ3" s="296"/>
      <c r="IA3" s="296"/>
      <c r="IB3" s="296"/>
      <c r="IC3" s="296"/>
      <c r="ID3" s="296"/>
      <c r="IE3" s="296"/>
      <c r="IF3" s="296"/>
      <c r="IG3" s="296"/>
      <c r="IH3" s="296"/>
      <c r="II3" s="296"/>
      <c r="IJ3" s="296"/>
      <c r="IK3" s="296"/>
      <c r="IL3" s="296"/>
      <c r="IM3" s="296"/>
      <c r="IN3" s="296"/>
      <c r="IO3" s="296"/>
      <c r="IP3" s="296"/>
      <c r="IQ3" s="296"/>
      <c r="IR3" s="296"/>
      <c r="IS3" s="296"/>
      <c r="IT3" s="296"/>
      <c r="IU3" s="296"/>
    </row>
    <row r="4" s="286" customFormat="1" spans="1:255">
      <c r="A4" s="297"/>
      <c r="B4" s="292"/>
      <c r="C4" s="292"/>
      <c r="D4" s="298"/>
      <c r="E4" s="293"/>
      <c r="F4" s="292" t="s">
        <v>162</v>
      </c>
      <c r="G4" s="293"/>
      <c r="H4" s="292"/>
      <c r="I4" s="333" t="s">
        <v>163</v>
      </c>
      <c r="J4" s="334" t="s">
        <v>164</v>
      </c>
      <c r="K4" s="292"/>
      <c r="L4" s="292"/>
      <c r="M4" s="292"/>
      <c r="N4" s="292"/>
      <c r="O4" s="292"/>
      <c r="P4" s="292"/>
      <c r="Q4" s="292"/>
      <c r="R4" s="292"/>
      <c r="S4" s="292"/>
      <c r="T4" s="292"/>
      <c r="U4" s="292"/>
      <c r="V4" s="292"/>
      <c r="W4" s="292"/>
      <c r="X4" s="292"/>
      <c r="Y4" s="292"/>
      <c r="Z4" s="292"/>
      <c r="AA4" s="292"/>
      <c r="AB4" s="292"/>
      <c r="AC4" s="292"/>
      <c r="AD4" s="292"/>
      <c r="AE4" s="292"/>
      <c r="AF4" s="292"/>
      <c r="AG4" s="292"/>
      <c r="AH4" s="292"/>
      <c r="AI4" s="292"/>
      <c r="AJ4" s="292"/>
      <c r="AK4" s="292"/>
      <c r="AL4" s="292"/>
      <c r="AM4" s="292"/>
      <c r="AN4" s="292"/>
      <c r="AO4" s="292"/>
      <c r="AP4" s="292"/>
      <c r="AQ4" s="292"/>
      <c r="AR4" s="292"/>
      <c r="AS4" s="292"/>
      <c r="AT4" s="292"/>
      <c r="AU4" s="292"/>
      <c r="AV4" s="292"/>
      <c r="AW4" s="292"/>
      <c r="AX4" s="292"/>
      <c r="AY4" s="292"/>
      <c r="AZ4" s="292"/>
      <c r="BA4" s="292"/>
      <c r="BB4" s="292"/>
      <c r="BC4" s="292"/>
      <c r="BD4" s="292"/>
      <c r="BE4" s="292"/>
      <c r="BF4" s="292"/>
      <c r="BG4" s="292"/>
      <c r="BH4" s="292"/>
      <c r="BI4" s="292"/>
      <c r="BJ4" s="292"/>
      <c r="BK4" s="292"/>
      <c r="BL4" s="292"/>
      <c r="BM4" s="292"/>
      <c r="BN4" s="292"/>
      <c r="BO4" s="292"/>
      <c r="BP4" s="292"/>
      <c r="BQ4" s="292"/>
      <c r="BR4" s="292"/>
      <c r="BS4" s="292"/>
      <c r="BT4" s="292"/>
      <c r="BU4" s="292"/>
      <c r="BV4" s="292"/>
      <c r="BW4" s="292"/>
      <c r="BX4" s="292"/>
      <c r="BY4" s="292"/>
      <c r="BZ4" s="292"/>
      <c r="CA4" s="292"/>
      <c r="CB4" s="292"/>
      <c r="CC4" s="292"/>
      <c r="CD4" s="292"/>
      <c r="CE4" s="292"/>
      <c r="CF4" s="292"/>
      <c r="CG4" s="292"/>
      <c r="CH4" s="292"/>
      <c r="CI4" s="292"/>
      <c r="CJ4" s="292"/>
      <c r="CK4" s="292"/>
      <c r="CL4" s="292"/>
      <c r="CM4" s="292"/>
      <c r="CN4" s="292"/>
      <c r="CO4" s="292"/>
      <c r="CP4" s="292"/>
      <c r="CQ4" s="292"/>
      <c r="CR4" s="292"/>
      <c r="CS4" s="292"/>
      <c r="CT4" s="292"/>
      <c r="CU4" s="292"/>
      <c r="CV4" s="292"/>
      <c r="CW4" s="292"/>
      <c r="CX4" s="292"/>
      <c r="CY4" s="292"/>
      <c r="CZ4" s="292"/>
      <c r="DA4" s="292"/>
      <c r="DB4" s="292"/>
      <c r="DC4" s="292"/>
      <c r="DD4" s="292"/>
      <c r="DE4" s="292"/>
      <c r="DF4" s="292"/>
      <c r="DG4" s="292"/>
      <c r="DH4" s="292"/>
      <c r="DI4" s="292"/>
      <c r="DJ4" s="292"/>
      <c r="DK4" s="292"/>
      <c r="DL4" s="292"/>
      <c r="DM4" s="292"/>
      <c r="DN4" s="292"/>
      <c r="DO4" s="292"/>
      <c r="DP4" s="292"/>
      <c r="DQ4" s="292"/>
      <c r="DR4" s="292"/>
      <c r="DS4" s="292"/>
      <c r="DT4" s="292"/>
      <c r="DU4" s="292"/>
      <c r="DV4" s="292"/>
      <c r="DW4" s="292"/>
      <c r="DX4" s="292"/>
      <c r="DY4" s="292"/>
      <c r="DZ4" s="292"/>
      <c r="EA4" s="292"/>
      <c r="EB4" s="292"/>
      <c r="EC4" s="292"/>
      <c r="ED4" s="292"/>
      <c r="EE4" s="292"/>
      <c r="EF4" s="292"/>
      <c r="EG4" s="292"/>
      <c r="EH4" s="292"/>
      <c r="EI4" s="292"/>
      <c r="EJ4" s="292"/>
      <c r="EK4" s="292"/>
      <c r="EL4" s="292"/>
      <c r="EM4" s="292"/>
      <c r="EN4" s="292"/>
      <c r="EO4" s="292"/>
      <c r="EP4" s="292"/>
      <c r="EQ4" s="292"/>
      <c r="ER4" s="292"/>
      <c r="ES4" s="292"/>
      <c r="ET4" s="292"/>
      <c r="EU4" s="292"/>
      <c r="EV4" s="292"/>
      <c r="EW4" s="292"/>
      <c r="EX4" s="292"/>
      <c r="EY4" s="292"/>
      <c r="EZ4" s="292"/>
      <c r="FA4" s="292"/>
      <c r="FB4" s="292"/>
      <c r="FC4" s="292"/>
      <c r="FD4" s="292"/>
      <c r="FE4" s="292"/>
      <c r="FF4" s="292"/>
      <c r="FG4" s="292"/>
      <c r="FH4" s="292"/>
      <c r="FI4" s="292"/>
      <c r="FJ4" s="292"/>
      <c r="FK4" s="292"/>
      <c r="FL4" s="292"/>
      <c r="FM4" s="292"/>
      <c r="FN4" s="292"/>
      <c r="FO4" s="292"/>
      <c r="FP4" s="292"/>
      <c r="FQ4" s="292"/>
      <c r="FR4" s="292"/>
      <c r="FS4" s="292"/>
      <c r="FT4" s="292"/>
      <c r="FU4" s="292"/>
      <c r="FV4" s="292"/>
      <c r="FW4" s="292"/>
      <c r="FX4" s="292"/>
      <c r="FY4" s="292"/>
      <c r="FZ4" s="292"/>
      <c r="GA4" s="292"/>
      <c r="GB4" s="292"/>
      <c r="GC4" s="292"/>
      <c r="GD4" s="292"/>
      <c r="GE4" s="292"/>
      <c r="GF4" s="292"/>
      <c r="GG4" s="292"/>
      <c r="GH4" s="292"/>
      <c r="GI4" s="292"/>
      <c r="GJ4" s="292"/>
      <c r="GK4" s="292"/>
      <c r="GL4" s="292"/>
      <c r="GM4" s="292"/>
      <c r="GN4" s="292"/>
      <c r="GO4" s="292"/>
      <c r="GP4" s="292"/>
      <c r="GQ4" s="292"/>
      <c r="GR4" s="292"/>
      <c r="GS4" s="292"/>
      <c r="GT4" s="292"/>
      <c r="GU4" s="292"/>
      <c r="GV4" s="292"/>
      <c r="GW4" s="292"/>
      <c r="GX4" s="292"/>
      <c r="GY4" s="292"/>
      <c r="GZ4" s="292"/>
      <c r="HA4" s="292"/>
      <c r="HB4" s="292"/>
      <c r="HC4" s="292"/>
      <c r="HD4" s="292"/>
      <c r="HE4" s="292"/>
      <c r="HF4" s="292"/>
      <c r="HG4" s="292"/>
      <c r="HH4" s="292"/>
      <c r="HI4" s="292"/>
      <c r="HJ4" s="292"/>
      <c r="HK4" s="292"/>
      <c r="HL4" s="292"/>
      <c r="HM4" s="292"/>
      <c r="HN4" s="292"/>
      <c r="HO4" s="292"/>
      <c r="HP4" s="292"/>
      <c r="HQ4" s="292"/>
      <c r="HR4" s="292"/>
      <c r="HS4" s="292"/>
      <c r="HT4" s="292"/>
      <c r="HU4" s="292"/>
      <c r="HV4" s="292"/>
      <c r="HW4" s="292"/>
      <c r="HX4" s="292"/>
      <c r="HY4" s="292"/>
      <c r="HZ4" s="292"/>
      <c r="IA4" s="292"/>
      <c r="IB4" s="292"/>
      <c r="IC4" s="292"/>
      <c r="ID4" s="292"/>
      <c r="IE4" s="292"/>
      <c r="IF4" s="292"/>
      <c r="IG4" s="292"/>
      <c r="IH4" s="292"/>
      <c r="II4" s="292"/>
      <c r="IJ4" s="292"/>
      <c r="IK4" s="292"/>
      <c r="IL4" s="292"/>
      <c r="IM4" s="292"/>
      <c r="IN4" s="292"/>
      <c r="IO4" s="292"/>
      <c r="IP4" s="292"/>
      <c r="IQ4" s="292"/>
      <c r="IR4" s="292"/>
      <c r="IS4" s="292"/>
      <c r="IT4" s="292"/>
      <c r="IU4" s="292"/>
    </row>
    <row r="5" s="287" customFormat="1" ht="25" customHeight="1" spans="1:255">
      <c r="A5" s="299" t="s">
        <v>16</v>
      </c>
      <c r="B5" s="299" t="s">
        <v>165</v>
      </c>
      <c r="C5" s="300" t="s">
        <v>166</v>
      </c>
      <c r="D5" s="301" t="s">
        <v>167</v>
      </c>
      <c r="E5" s="301" t="s">
        <v>168</v>
      </c>
      <c r="F5" s="301" t="s">
        <v>169</v>
      </c>
      <c r="G5" s="301" t="s">
        <v>170</v>
      </c>
      <c r="H5" s="301" t="s">
        <v>171</v>
      </c>
      <c r="I5" s="335" t="s">
        <v>172</v>
      </c>
      <c r="J5" s="336"/>
      <c r="K5" s="337"/>
      <c r="L5" s="337"/>
      <c r="M5" s="337"/>
      <c r="N5" s="337"/>
      <c r="O5" s="337"/>
      <c r="P5" s="337"/>
      <c r="Q5" s="337"/>
      <c r="R5" s="337"/>
      <c r="S5" s="337"/>
      <c r="T5" s="337"/>
      <c r="U5" s="337"/>
      <c r="V5" s="337"/>
      <c r="W5" s="337"/>
      <c r="X5" s="337"/>
      <c r="Y5" s="337"/>
      <c r="Z5" s="337"/>
      <c r="AA5" s="337"/>
      <c r="AB5" s="337"/>
      <c r="AC5" s="337"/>
      <c r="AD5" s="337"/>
      <c r="AE5" s="337"/>
      <c r="AF5" s="337"/>
      <c r="AG5" s="337"/>
      <c r="AH5" s="337"/>
      <c r="AI5" s="337"/>
      <c r="AJ5" s="337"/>
      <c r="AK5" s="337"/>
      <c r="AL5" s="337"/>
      <c r="AM5" s="337"/>
      <c r="AN5" s="337"/>
      <c r="AO5" s="337"/>
      <c r="AP5" s="337"/>
      <c r="AQ5" s="337"/>
      <c r="AR5" s="337"/>
      <c r="AS5" s="337"/>
      <c r="AT5" s="337"/>
      <c r="AU5" s="337"/>
      <c r="AV5" s="337"/>
      <c r="AW5" s="337"/>
      <c r="AX5" s="337"/>
      <c r="AY5" s="337"/>
      <c r="AZ5" s="337"/>
      <c r="BA5" s="337"/>
      <c r="BB5" s="337"/>
      <c r="BC5" s="337"/>
      <c r="BD5" s="337"/>
      <c r="BE5" s="337"/>
      <c r="BF5" s="337"/>
      <c r="BG5" s="337"/>
      <c r="BH5" s="337"/>
      <c r="BI5" s="337"/>
      <c r="BJ5" s="337"/>
      <c r="BK5" s="337"/>
      <c r="BL5" s="337"/>
      <c r="BM5" s="337"/>
      <c r="BN5" s="337"/>
      <c r="BO5" s="337"/>
      <c r="BP5" s="337"/>
      <c r="BQ5" s="337"/>
      <c r="BR5" s="337"/>
      <c r="BS5" s="337"/>
      <c r="BT5" s="337"/>
      <c r="BU5" s="337"/>
      <c r="BV5" s="337"/>
      <c r="BW5" s="337"/>
      <c r="BX5" s="337"/>
      <c r="BY5" s="337"/>
      <c r="BZ5" s="337"/>
      <c r="CA5" s="337"/>
      <c r="CB5" s="337"/>
      <c r="CC5" s="337"/>
      <c r="CD5" s="337"/>
      <c r="CE5" s="337"/>
      <c r="CF5" s="337"/>
      <c r="CG5" s="337"/>
      <c r="CH5" s="337"/>
      <c r="CI5" s="337"/>
      <c r="CJ5" s="337"/>
      <c r="CK5" s="337"/>
      <c r="CL5" s="337"/>
      <c r="CM5" s="337"/>
      <c r="CN5" s="337"/>
      <c r="CO5" s="337"/>
      <c r="CP5" s="337"/>
      <c r="CQ5" s="337"/>
      <c r="CR5" s="337"/>
      <c r="CS5" s="337"/>
      <c r="CT5" s="337"/>
      <c r="CU5" s="337"/>
      <c r="CV5" s="337"/>
      <c r="CW5" s="337"/>
      <c r="CX5" s="337"/>
      <c r="CY5" s="337"/>
      <c r="CZ5" s="337"/>
      <c r="DA5" s="337"/>
      <c r="DB5" s="337"/>
      <c r="DC5" s="337"/>
      <c r="DD5" s="337"/>
      <c r="DE5" s="337"/>
      <c r="DF5" s="337"/>
      <c r="DG5" s="337"/>
      <c r="DH5" s="337"/>
      <c r="DI5" s="337"/>
      <c r="DJ5" s="337"/>
      <c r="DK5" s="337"/>
      <c r="DL5" s="337"/>
      <c r="DM5" s="337"/>
      <c r="DN5" s="337"/>
      <c r="DO5" s="337"/>
      <c r="DP5" s="337"/>
      <c r="DQ5" s="337"/>
      <c r="DR5" s="337"/>
      <c r="DS5" s="337"/>
      <c r="DT5" s="337"/>
      <c r="DU5" s="337"/>
      <c r="DV5" s="337"/>
      <c r="DW5" s="337"/>
      <c r="DX5" s="337"/>
      <c r="DY5" s="337"/>
      <c r="DZ5" s="337"/>
      <c r="EA5" s="337"/>
      <c r="EB5" s="337"/>
      <c r="EC5" s="337"/>
      <c r="ED5" s="337"/>
      <c r="EE5" s="337"/>
      <c r="EF5" s="337"/>
      <c r="EG5" s="337"/>
      <c r="EH5" s="337"/>
      <c r="EI5" s="337"/>
      <c r="EJ5" s="337"/>
      <c r="EK5" s="337"/>
      <c r="EL5" s="337"/>
      <c r="EM5" s="337"/>
      <c r="EN5" s="337"/>
      <c r="EO5" s="337"/>
      <c r="EP5" s="337"/>
      <c r="EQ5" s="337"/>
      <c r="ER5" s="337"/>
      <c r="ES5" s="337"/>
      <c r="ET5" s="337"/>
      <c r="EU5" s="337"/>
      <c r="EV5" s="337"/>
      <c r="EW5" s="337"/>
      <c r="EX5" s="337"/>
      <c r="EY5" s="337"/>
      <c r="EZ5" s="337"/>
      <c r="FA5" s="337"/>
      <c r="FB5" s="337"/>
      <c r="FC5" s="337"/>
      <c r="FD5" s="337"/>
      <c r="FE5" s="337"/>
      <c r="FF5" s="337"/>
      <c r="FG5" s="337"/>
      <c r="FH5" s="337"/>
      <c r="FI5" s="337"/>
      <c r="FJ5" s="337"/>
      <c r="FK5" s="337"/>
      <c r="FL5" s="337"/>
      <c r="FM5" s="337"/>
      <c r="FN5" s="337"/>
      <c r="FO5" s="337"/>
      <c r="FP5" s="337"/>
      <c r="FQ5" s="337"/>
      <c r="FR5" s="337"/>
      <c r="FS5" s="337"/>
      <c r="FT5" s="337"/>
      <c r="FU5" s="337"/>
      <c r="FV5" s="337"/>
      <c r="FW5" s="337"/>
      <c r="FX5" s="337"/>
      <c r="FY5" s="337"/>
      <c r="FZ5" s="337"/>
      <c r="GA5" s="337"/>
      <c r="GB5" s="337"/>
      <c r="GC5" s="337"/>
      <c r="GD5" s="337"/>
      <c r="GE5" s="337"/>
      <c r="GF5" s="337"/>
      <c r="GG5" s="337"/>
      <c r="GH5" s="337"/>
      <c r="GI5" s="337"/>
      <c r="GJ5" s="337"/>
      <c r="GK5" s="337"/>
      <c r="GL5" s="337"/>
      <c r="GM5" s="337"/>
      <c r="GN5" s="337"/>
      <c r="GO5" s="337"/>
      <c r="GP5" s="337"/>
      <c r="GQ5" s="337"/>
      <c r="GR5" s="337"/>
      <c r="GS5" s="337"/>
      <c r="GT5" s="337"/>
      <c r="GU5" s="337"/>
      <c r="GV5" s="337"/>
      <c r="GW5" s="337"/>
      <c r="GX5" s="337"/>
      <c r="GY5" s="337"/>
      <c r="GZ5" s="337"/>
      <c r="HA5" s="337"/>
      <c r="HB5" s="337"/>
      <c r="HC5" s="337"/>
      <c r="HD5" s="337"/>
      <c r="HE5" s="337"/>
      <c r="HF5" s="337"/>
      <c r="HG5" s="337"/>
      <c r="HH5" s="337"/>
      <c r="HI5" s="337"/>
      <c r="HJ5" s="337"/>
      <c r="HK5" s="337"/>
      <c r="HL5" s="337"/>
      <c r="HM5" s="337"/>
      <c r="HN5" s="337"/>
      <c r="HO5" s="337"/>
      <c r="HP5" s="337"/>
      <c r="HQ5" s="337"/>
      <c r="HR5" s="337"/>
      <c r="HS5" s="337"/>
      <c r="HT5" s="337"/>
      <c r="HU5" s="337"/>
      <c r="HV5" s="337"/>
      <c r="HW5" s="337"/>
      <c r="HX5" s="337"/>
      <c r="HY5" s="337"/>
      <c r="HZ5" s="337"/>
      <c r="IA5" s="337"/>
      <c r="IB5" s="337"/>
      <c r="IC5" s="337"/>
      <c r="ID5" s="337"/>
      <c r="IE5" s="337"/>
      <c r="IF5" s="337"/>
      <c r="IG5" s="337"/>
      <c r="IH5" s="337"/>
      <c r="II5" s="337"/>
      <c r="IJ5" s="337"/>
      <c r="IK5" s="337"/>
      <c r="IL5" s="337"/>
      <c r="IM5" s="337"/>
      <c r="IN5" s="337"/>
      <c r="IO5" s="337"/>
      <c r="IP5" s="337"/>
      <c r="IQ5" s="337"/>
      <c r="IR5" s="337"/>
      <c r="IS5" s="337"/>
      <c r="IT5" s="337"/>
      <c r="IU5" s="337"/>
    </row>
    <row r="6" s="287" customFormat="1" ht="25" customHeight="1" spans="1:255">
      <c r="A6" s="299"/>
      <c r="B6" s="299"/>
      <c r="C6" s="300"/>
      <c r="D6" s="302"/>
      <c r="E6" s="302"/>
      <c r="F6" s="302"/>
      <c r="G6" s="302"/>
      <c r="H6" s="302"/>
      <c r="I6" s="338" t="s">
        <v>173</v>
      </c>
      <c r="J6" s="300" t="s">
        <v>174</v>
      </c>
      <c r="K6" s="337"/>
      <c r="L6" s="337"/>
      <c r="M6" s="337"/>
      <c r="N6" s="337"/>
      <c r="O6" s="337"/>
      <c r="P6" s="337"/>
      <c r="Q6" s="337"/>
      <c r="R6" s="337"/>
      <c r="S6" s="337"/>
      <c r="T6" s="337"/>
      <c r="U6" s="337"/>
      <c r="V6" s="337"/>
      <c r="W6" s="337"/>
      <c r="X6" s="337"/>
      <c r="Y6" s="337"/>
      <c r="Z6" s="337"/>
      <c r="AA6" s="337"/>
      <c r="AB6" s="337"/>
      <c r="AC6" s="337"/>
      <c r="AD6" s="337"/>
      <c r="AE6" s="337"/>
      <c r="AF6" s="337"/>
      <c r="AG6" s="337"/>
      <c r="AH6" s="337"/>
      <c r="AI6" s="337"/>
      <c r="AJ6" s="337"/>
      <c r="AK6" s="337"/>
      <c r="AL6" s="337"/>
      <c r="AM6" s="337"/>
      <c r="AN6" s="337"/>
      <c r="AO6" s="337"/>
      <c r="AP6" s="337"/>
      <c r="AQ6" s="337"/>
      <c r="AR6" s="337"/>
      <c r="AS6" s="337"/>
      <c r="AT6" s="337"/>
      <c r="AU6" s="337"/>
      <c r="AV6" s="337"/>
      <c r="AW6" s="337"/>
      <c r="AX6" s="337"/>
      <c r="AY6" s="337"/>
      <c r="AZ6" s="337"/>
      <c r="BA6" s="337"/>
      <c r="BB6" s="337"/>
      <c r="BC6" s="337"/>
      <c r="BD6" s="337"/>
      <c r="BE6" s="337"/>
      <c r="BF6" s="337"/>
      <c r="BG6" s="337"/>
      <c r="BH6" s="337"/>
      <c r="BI6" s="337"/>
      <c r="BJ6" s="337"/>
      <c r="BK6" s="337"/>
      <c r="BL6" s="337"/>
      <c r="BM6" s="337"/>
      <c r="BN6" s="337"/>
      <c r="BO6" s="337"/>
      <c r="BP6" s="337"/>
      <c r="BQ6" s="337"/>
      <c r="BR6" s="337"/>
      <c r="BS6" s="337"/>
      <c r="BT6" s="337"/>
      <c r="BU6" s="337"/>
      <c r="BV6" s="337"/>
      <c r="BW6" s="337"/>
      <c r="BX6" s="337"/>
      <c r="BY6" s="337"/>
      <c r="BZ6" s="337"/>
      <c r="CA6" s="337"/>
      <c r="CB6" s="337"/>
      <c r="CC6" s="337"/>
      <c r="CD6" s="337"/>
      <c r="CE6" s="337"/>
      <c r="CF6" s="337"/>
      <c r="CG6" s="337"/>
      <c r="CH6" s="337"/>
      <c r="CI6" s="337"/>
      <c r="CJ6" s="337"/>
      <c r="CK6" s="337"/>
      <c r="CL6" s="337"/>
      <c r="CM6" s="337"/>
      <c r="CN6" s="337"/>
      <c r="CO6" s="337"/>
      <c r="CP6" s="337"/>
      <c r="CQ6" s="337"/>
      <c r="CR6" s="337"/>
      <c r="CS6" s="337"/>
      <c r="CT6" s="337"/>
      <c r="CU6" s="337"/>
      <c r="CV6" s="337"/>
      <c r="CW6" s="337"/>
      <c r="CX6" s="337"/>
      <c r="CY6" s="337"/>
      <c r="CZ6" s="337"/>
      <c r="DA6" s="337"/>
      <c r="DB6" s="337"/>
      <c r="DC6" s="337"/>
      <c r="DD6" s="337"/>
      <c r="DE6" s="337"/>
      <c r="DF6" s="337"/>
      <c r="DG6" s="337"/>
      <c r="DH6" s="337"/>
      <c r="DI6" s="337"/>
      <c r="DJ6" s="337"/>
      <c r="DK6" s="337"/>
      <c r="DL6" s="337"/>
      <c r="DM6" s="337"/>
      <c r="DN6" s="337"/>
      <c r="DO6" s="337"/>
      <c r="DP6" s="337"/>
      <c r="DQ6" s="337"/>
      <c r="DR6" s="337"/>
      <c r="DS6" s="337"/>
      <c r="DT6" s="337"/>
      <c r="DU6" s="337"/>
      <c r="DV6" s="337"/>
      <c r="DW6" s="337"/>
      <c r="DX6" s="337"/>
      <c r="DY6" s="337"/>
      <c r="DZ6" s="337"/>
      <c r="EA6" s="337"/>
      <c r="EB6" s="337"/>
      <c r="EC6" s="337"/>
      <c r="ED6" s="337"/>
      <c r="EE6" s="337"/>
      <c r="EF6" s="337"/>
      <c r="EG6" s="337"/>
      <c r="EH6" s="337"/>
      <c r="EI6" s="337"/>
      <c r="EJ6" s="337"/>
      <c r="EK6" s="337"/>
      <c r="EL6" s="337"/>
      <c r="EM6" s="337"/>
      <c r="EN6" s="337"/>
      <c r="EO6" s="337"/>
      <c r="EP6" s="337"/>
      <c r="EQ6" s="337"/>
      <c r="ER6" s="337"/>
      <c r="ES6" s="337"/>
      <c r="ET6" s="337"/>
      <c r="EU6" s="337"/>
      <c r="EV6" s="337"/>
      <c r="EW6" s="337"/>
      <c r="EX6" s="337"/>
      <c r="EY6" s="337"/>
      <c r="EZ6" s="337"/>
      <c r="FA6" s="337"/>
      <c r="FB6" s="337"/>
      <c r="FC6" s="337"/>
      <c r="FD6" s="337"/>
      <c r="FE6" s="337"/>
      <c r="FF6" s="337"/>
      <c r="FG6" s="337"/>
      <c r="FH6" s="337"/>
      <c r="FI6" s="337"/>
      <c r="FJ6" s="337"/>
      <c r="FK6" s="337"/>
      <c r="FL6" s="337"/>
      <c r="FM6" s="337"/>
      <c r="FN6" s="337"/>
      <c r="FO6" s="337"/>
      <c r="FP6" s="337"/>
      <c r="FQ6" s="337"/>
      <c r="FR6" s="337"/>
      <c r="FS6" s="337"/>
      <c r="FT6" s="337"/>
      <c r="FU6" s="337"/>
      <c r="FV6" s="337"/>
      <c r="FW6" s="337"/>
      <c r="FX6" s="337"/>
      <c r="FY6" s="337"/>
      <c r="FZ6" s="337"/>
      <c r="GA6" s="337"/>
      <c r="GB6" s="337"/>
      <c r="GC6" s="337"/>
      <c r="GD6" s="337"/>
      <c r="GE6" s="337"/>
      <c r="GF6" s="337"/>
      <c r="GG6" s="337"/>
      <c r="GH6" s="337"/>
      <c r="GI6" s="337"/>
      <c r="GJ6" s="337"/>
      <c r="GK6" s="337"/>
      <c r="GL6" s="337"/>
      <c r="GM6" s="337"/>
      <c r="GN6" s="337"/>
      <c r="GO6" s="337"/>
      <c r="GP6" s="337"/>
      <c r="GQ6" s="337"/>
      <c r="GR6" s="337"/>
      <c r="GS6" s="337"/>
      <c r="GT6" s="337"/>
      <c r="GU6" s="337"/>
      <c r="GV6" s="337"/>
      <c r="GW6" s="337"/>
      <c r="GX6" s="337"/>
      <c r="GY6" s="337"/>
      <c r="GZ6" s="337"/>
      <c r="HA6" s="337"/>
      <c r="HB6" s="337"/>
      <c r="HC6" s="337"/>
      <c r="HD6" s="337"/>
      <c r="HE6" s="337"/>
      <c r="HF6" s="337"/>
      <c r="HG6" s="337"/>
      <c r="HH6" s="337"/>
      <c r="HI6" s="337"/>
      <c r="HJ6" s="337"/>
      <c r="HK6" s="337"/>
      <c r="HL6" s="337"/>
      <c r="HM6" s="337"/>
      <c r="HN6" s="337"/>
      <c r="HO6" s="337"/>
      <c r="HP6" s="337"/>
      <c r="HQ6" s="337"/>
      <c r="HR6" s="337"/>
      <c r="HS6" s="337"/>
      <c r="HT6" s="337"/>
      <c r="HU6" s="337"/>
      <c r="HV6" s="337"/>
      <c r="HW6" s="337"/>
      <c r="HX6" s="337"/>
      <c r="HY6" s="337"/>
      <c r="HZ6" s="337"/>
      <c r="IA6" s="337"/>
      <c r="IB6" s="337"/>
      <c r="IC6" s="337"/>
      <c r="ID6" s="337"/>
      <c r="IE6" s="337"/>
      <c r="IF6" s="337"/>
      <c r="IG6" s="337"/>
      <c r="IH6" s="337"/>
      <c r="II6" s="337"/>
      <c r="IJ6" s="337"/>
      <c r="IK6" s="337"/>
      <c r="IL6" s="337"/>
      <c r="IM6" s="337"/>
      <c r="IN6" s="337"/>
      <c r="IO6" s="337"/>
      <c r="IP6" s="337"/>
      <c r="IQ6" s="337"/>
      <c r="IR6" s="337"/>
      <c r="IS6" s="337"/>
      <c r="IT6" s="337"/>
      <c r="IU6" s="337"/>
    </row>
    <row r="7" s="287" customFormat="1" ht="25" customHeight="1" spans="1:255">
      <c r="A7" s="299" t="s">
        <v>175</v>
      </c>
      <c r="B7" s="299" t="s">
        <v>176</v>
      </c>
      <c r="C7" s="300" t="s">
        <v>177</v>
      </c>
      <c r="D7" s="303" t="s">
        <v>178</v>
      </c>
      <c r="E7" s="303" t="s">
        <v>179</v>
      </c>
      <c r="F7" s="303" t="s">
        <v>180</v>
      </c>
      <c r="G7" s="303" t="s">
        <v>181</v>
      </c>
      <c r="H7" s="303" t="s">
        <v>182</v>
      </c>
      <c r="I7" s="338" t="s">
        <v>183</v>
      </c>
      <c r="J7" s="300" t="s">
        <v>184</v>
      </c>
      <c r="K7" s="337"/>
      <c r="L7" s="337"/>
      <c r="M7" s="337"/>
      <c r="N7" s="337"/>
      <c r="O7" s="337"/>
      <c r="P7" s="337"/>
      <c r="Q7" s="337"/>
      <c r="R7" s="337"/>
      <c r="S7" s="337"/>
      <c r="T7" s="337"/>
      <c r="U7" s="337"/>
      <c r="V7" s="337"/>
      <c r="W7" s="337"/>
      <c r="X7" s="337"/>
      <c r="Y7" s="337"/>
      <c r="Z7" s="337"/>
      <c r="AA7" s="337"/>
      <c r="AB7" s="337"/>
      <c r="AC7" s="337"/>
      <c r="AD7" s="337"/>
      <c r="AE7" s="337"/>
      <c r="AF7" s="337"/>
      <c r="AG7" s="337"/>
      <c r="AH7" s="337"/>
      <c r="AI7" s="337"/>
      <c r="AJ7" s="337"/>
      <c r="AK7" s="337"/>
      <c r="AL7" s="337"/>
      <c r="AM7" s="337"/>
      <c r="AN7" s="337"/>
      <c r="AO7" s="337"/>
      <c r="AP7" s="337"/>
      <c r="AQ7" s="337"/>
      <c r="AR7" s="337"/>
      <c r="AS7" s="337"/>
      <c r="AT7" s="337"/>
      <c r="AU7" s="337"/>
      <c r="AV7" s="337"/>
      <c r="AW7" s="337"/>
      <c r="AX7" s="337"/>
      <c r="AY7" s="337"/>
      <c r="AZ7" s="337"/>
      <c r="BA7" s="337"/>
      <c r="BB7" s="337"/>
      <c r="BC7" s="337"/>
      <c r="BD7" s="337"/>
      <c r="BE7" s="337"/>
      <c r="BF7" s="337"/>
      <c r="BG7" s="337"/>
      <c r="BH7" s="337"/>
      <c r="BI7" s="337"/>
      <c r="BJ7" s="337"/>
      <c r="BK7" s="337"/>
      <c r="BL7" s="337"/>
      <c r="BM7" s="337"/>
      <c r="BN7" s="337"/>
      <c r="BO7" s="337"/>
      <c r="BP7" s="337"/>
      <c r="BQ7" s="337"/>
      <c r="BR7" s="337"/>
      <c r="BS7" s="337"/>
      <c r="BT7" s="337"/>
      <c r="BU7" s="337"/>
      <c r="BV7" s="337"/>
      <c r="BW7" s="337"/>
      <c r="BX7" s="337"/>
      <c r="BY7" s="337"/>
      <c r="BZ7" s="337"/>
      <c r="CA7" s="337"/>
      <c r="CB7" s="337"/>
      <c r="CC7" s="337"/>
      <c r="CD7" s="337"/>
      <c r="CE7" s="337"/>
      <c r="CF7" s="337"/>
      <c r="CG7" s="337"/>
      <c r="CH7" s="337"/>
      <c r="CI7" s="337"/>
      <c r="CJ7" s="337"/>
      <c r="CK7" s="337"/>
      <c r="CL7" s="337"/>
      <c r="CM7" s="337"/>
      <c r="CN7" s="337"/>
      <c r="CO7" s="337"/>
      <c r="CP7" s="337"/>
      <c r="CQ7" s="337"/>
      <c r="CR7" s="337"/>
      <c r="CS7" s="337"/>
      <c r="CT7" s="337"/>
      <c r="CU7" s="337"/>
      <c r="CV7" s="337"/>
      <c r="CW7" s="337"/>
      <c r="CX7" s="337"/>
      <c r="CY7" s="337"/>
      <c r="CZ7" s="337"/>
      <c r="DA7" s="337"/>
      <c r="DB7" s="337"/>
      <c r="DC7" s="337"/>
      <c r="DD7" s="337"/>
      <c r="DE7" s="337"/>
      <c r="DF7" s="337"/>
      <c r="DG7" s="337"/>
      <c r="DH7" s="337"/>
      <c r="DI7" s="337"/>
      <c r="DJ7" s="337"/>
      <c r="DK7" s="337"/>
      <c r="DL7" s="337"/>
      <c r="DM7" s="337"/>
      <c r="DN7" s="337"/>
      <c r="DO7" s="337"/>
      <c r="DP7" s="337"/>
      <c r="DQ7" s="337"/>
      <c r="DR7" s="337"/>
      <c r="DS7" s="337"/>
      <c r="DT7" s="337"/>
      <c r="DU7" s="337"/>
      <c r="DV7" s="337"/>
      <c r="DW7" s="337"/>
      <c r="DX7" s="337"/>
      <c r="DY7" s="337"/>
      <c r="DZ7" s="337"/>
      <c r="EA7" s="337"/>
      <c r="EB7" s="337"/>
      <c r="EC7" s="337"/>
      <c r="ED7" s="337"/>
      <c r="EE7" s="337"/>
      <c r="EF7" s="337"/>
      <c r="EG7" s="337"/>
      <c r="EH7" s="337"/>
      <c r="EI7" s="337"/>
      <c r="EJ7" s="337"/>
      <c r="EK7" s="337"/>
      <c r="EL7" s="337"/>
      <c r="EM7" s="337"/>
      <c r="EN7" s="337"/>
      <c r="EO7" s="337"/>
      <c r="EP7" s="337"/>
      <c r="EQ7" s="337"/>
      <c r="ER7" s="337"/>
      <c r="ES7" s="337"/>
      <c r="ET7" s="337"/>
      <c r="EU7" s="337"/>
      <c r="EV7" s="337"/>
      <c r="EW7" s="337"/>
      <c r="EX7" s="337"/>
      <c r="EY7" s="337"/>
      <c r="EZ7" s="337"/>
      <c r="FA7" s="337"/>
      <c r="FB7" s="337"/>
      <c r="FC7" s="337"/>
      <c r="FD7" s="337"/>
      <c r="FE7" s="337"/>
      <c r="FF7" s="337"/>
      <c r="FG7" s="337"/>
      <c r="FH7" s="337"/>
      <c r="FI7" s="337"/>
      <c r="FJ7" s="337"/>
      <c r="FK7" s="337"/>
      <c r="FL7" s="337"/>
      <c r="FM7" s="337"/>
      <c r="FN7" s="337"/>
      <c r="FO7" s="337"/>
      <c r="FP7" s="337"/>
      <c r="FQ7" s="337"/>
      <c r="FR7" s="337"/>
      <c r="FS7" s="337"/>
      <c r="FT7" s="337"/>
      <c r="FU7" s="337"/>
      <c r="FV7" s="337"/>
      <c r="FW7" s="337"/>
      <c r="FX7" s="337"/>
      <c r="FY7" s="337"/>
      <c r="FZ7" s="337"/>
      <c r="GA7" s="337"/>
      <c r="GB7" s="337"/>
      <c r="GC7" s="337"/>
      <c r="GD7" s="337"/>
      <c r="GE7" s="337"/>
      <c r="GF7" s="337"/>
      <c r="GG7" s="337"/>
      <c r="GH7" s="337"/>
      <c r="GI7" s="337"/>
      <c r="GJ7" s="337"/>
      <c r="GK7" s="337"/>
      <c r="GL7" s="337"/>
      <c r="GM7" s="337"/>
      <c r="GN7" s="337"/>
      <c r="GO7" s="337"/>
      <c r="GP7" s="337"/>
      <c r="GQ7" s="337"/>
      <c r="GR7" s="337"/>
      <c r="GS7" s="337"/>
      <c r="GT7" s="337"/>
      <c r="GU7" s="337"/>
      <c r="GV7" s="337"/>
      <c r="GW7" s="337"/>
      <c r="GX7" s="337"/>
      <c r="GY7" s="337"/>
      <c r="GZ7" s="337"/>
      <c r="HA7" s="337"/>
      <c r="HB7" s="337"/>
      <c r="HC7" s="337"/>
      <c r="HD7" s="337"/>
      <c r="HE7" s="337"/>
      <c r="HF7" s="337"/>
      <c r="HG7" s="337"/>
      <c r="HH7" s="337"/>
      <c r="HI7" s="337"/>
      <c r="HJ7" s="337"/>
      <c r="HK7" s="337"/>
      <c r="HL7" s="337"/>
      <c r="HM7" s="337"/>
      <c r="HN7" s="337"/>
      <c r="HO7" s="337"/>
      <c r="HP7" s="337"/>
      <c r="HQ7" s="337"/>
      <c r="HR7" s="337"/>
      <c r="HS7" s="337"/>
      <c r="HT7" s="337"/>
      <c r="HU7" s="337"/>
      <c r="HV7" s="337"/>
      <c r="HW7" s="337"/>
      <c r="HX7" s="337"/>
      <c r="HY7" s="337"/>
      <c r="HZ7" s="337"/>
      <c r="IA7" s="337"/>
      <c r="IB7" s="337"/>
      <c r="IC7" s="337"/>
      <c r="ID7" s="337"/>
      <c r="IE7" s="337"/>
      <c r="IF7" s="337"/>
      <c r="IG7" s="337"/>
      <c r="IH7" s="337"/>
      <c r="II7" s="337"/>
      <c r="IJ7" s="337"/>
      <c r="IK7" s="337"/>
      <c r="IL7" s="337"/>
      <c r="IM7" s="337"/>
      <c r="IN7" s="337"/>
      <c r="IO7" s="337"/>
      <c r="IP7" s="337"/>
      <c r="IQ7" s="337"/>
      <c r="IR7" s="337"/>
      <c r="IS7" s="337"/>
      <c r="IT7" s="337"/>
      <c r="IU7" s="337"/>
    </row>
    <row r="8" s="287" customFormat="1" ht="25" customHeight="1" spans="1:255">
      <c r="A8" s="300">
        <v>1</v>
      </c>
      <c r="B8" s="304"/>
      <c r="C8" s="304" t="s">
        <v>185</v>
      </c>
      <c r="D8" s="305">
        <f>表2!D7-表2!D14-表2!I17-表2!I24</f>
        <v>215488.32612</v>
      </c>
      <c r="E8" s="305">
        <f>表2!I17</f>
        <v>40380.6224268</v>
      </c>
      <c r="F8" s="305">
        <f>表2!D14</f>
        <v>3721.92</v>
      </c>
      <c r="G8" s="305">
        <f>表5!D11</f>
        <v>5466.354870456</v>
      </c>
      <c r="H8" s="305">
        <f>表5!D12</f>
        <v>13150</v>
      </c>
      <c r="I8" s="305">
        <f>SUM(D8:H8)</f>
        <v>278207.223417256</v>
      </c>
      <c r="J8" s="339" t="s">
        <v>186</v>
      </c>
      <c r="K8" s="340"/>
      <c r="L8" s="340"/>
      <c r="M8" s="340"/>
      <c r="N8" s="340"/>
      <c r="O8" s="340"/>
      <c r="P8" s="340"/>
      <c r="Q8" s="340"/>
      <c r="R8" s="340"/>
      <c r="S8" s="340"/>
      <c r="T8" s="340"/>
      <c r="U8" s="340"/>
      <c r="V8" s="340"/>
      <c r="W8" s="340"/>
      <c r="X8" s="340"/>
      <c r="Y8" s="340"/>
      <c r="Z8" s="340"/>
      <c r="AA8" s="340"/>
      <c r="AB8" s="340"/>
      <c r="AC8" s="340"/>
      <c r="AD8" s="340"/>
      <c r="AE8" s="340"/>
      <c r="AF8" s="340"/>
      <c r="AG8" s="340"/>
      <c r="AH8" s="340"/>
      <c r="AI8" s="340"/>
      <c r="AJ8" s="340"/>
      <c r="AK8" s="340"/>
      <c r="AL8" s="340"/>
      <c r="AM8" s="340"/>
      <c r="AN8" s="340"/>
      <c r="AO8" s="340"/>
      <c r="AP8" s="340"/>
      <c r="AQ8" s="340"/>
      <c r="AR8" s="340"/>
      <c r="AS8" s="340"/>
      <c r="AT8" s="340"/>
      <c r="AU8" s="340"/>
      <c r="AV8" s="340"/>
      <c r="AW8" s="340"/>
      <c r="AX8" s="340"/>
      <c r="AY8" s="340"/>
      <c r="AZ8" s="340"/>
      <c r="BA8" s="340"/>
      <c r="BB8" s="340"/>
      <c r="BC8" s="340"/>
      <c r="BD8" s="340"/>
      <c r="BE8" s="340"/>
      <c r="BF8" s="340"/>
      <c r="BG8" s="340"/>
      <c r="BH8" s="340"/>
      <c r="BI8" s="340"/>
      <c r="BJ8" s="340"/>
      <c r="BK8" s="340"/>
      <c r="BL8" s="340"/>
      <c r="BM8" s="340"/>
      <c r="BN8" s="340"/>
      <c r="BO8" s="340"/>
      <c r="BP8" s="340"/>
      <c r="BQ8" s="340"/>
      <c r="BR8" s="340"/>
      <c r="BS8" s="340"/>
      <c r="BT8" s="340"/>
      <c r="BU8" s="340"/>
      <c r="BV8" s="340"/>
      <c r="BW8" s="340"/>
      <c r="BX8" s="340"/>
      <c r="BY8" s="340"/>
      <c r="BZ8" s="340"/>
      <c r="CA8" s="340"/>
      <c r="CB8" s="340"/>
      <c r="CC8" s="340"/>
      <c r="CD8" s="340"/>
      <c r="CE8" s="340"/>
      <c r="CF8" s="340"/>
      <c r="CG8" s="340"/>
      <c r="CH8" s="340"/>
      <c r="CI8" s="340"/>
      <c r="CJ8" s="340"/>
      <c r="CK8" s="340"/>
      <c r="CL8" s="340"/>
      <c r="CM8" s="340"/>
      <c r="CN8" s="340"/>
      <c r="CO8" s="340"/>
      <c r="CP8" s="340"/>
      <c r="CQ8" s="340"/>
      <c r="CR8" s="340"/>
      <c r="CS8" s="340"/>
      <c r="CT8" s="340"/>
      <c r="CU8" s="340"/>
      <c r="CV8" s="340"/>
      <c r="CW8" s="340"/>
      <c r="CX8" s="340"/>
      <c r="CY8" s="340"/>
      <c r="CZ8" s="340"/>
      <c r="DA8" s="340"/>
      <c r="DB8" s="340"/>
      <c r="DC8" s="340"/>
      <c r="DD8" s="340"/>
      <c r="DE8" s="340"/>
      <c r="DF8" s="340"/>
      <c r="DG8" s="340"/>
      <c r="DH8" s="340"/>
      <c r="DI8" s="340"/>
      <c r="DJ8" s="340"/>
      <c r="DK8" s="340"/>
      <c r="DL8" s="340"/>
      <c r="DM8" s="340"/>
      <c r="DN8" s="340"/>
      <c r="DO8" s="340"/>
      <c r="DP8" s="340"/>
      <c r="DQ8" s="340"/>
      <c r="DR8" s="340"/>
      <c r="DS8" s="340"/>
      <c r="DT8" s="340"/>
      <c r="DU8" s="340"/>
      <c r="DV8" s="340"/>
      <c r="DW8" s="340"/>
      <c r="DX8" s="340"/>
      <c r="DY8" s="340"/>
      <c r="DZ8" s="340"/>
      <c r="EA8" s="340"/>
      <c r="EB8" s="340"/>
      <c r="EC8" s="340"/>
      <c r="ED8" s="340"/>
      <c r="EE8" s="340"/>
      <c r="EF8" s="340"/>
      <c r="EG8" s="340"/>
      <c r="EH8" s="340"/>
      <c r="EI8" s="340"/>
      <c r="EJ8" s="340"/>
      <c r="EK8" s="340"/>
      <c r="EL8" s="340"/>
      <c r="EM8" s="340"/>
      <c r="EN8" s="340"/>
      <c r="EO8" s="340"/>
      <c r="EP8" s="340"/>
      <c r="EQ8" s="340"/>
      <c r="ER8" s="340"/>
      <c r="ES8" s="340"/>
      <c r="ET8" s="340"/>
      <c r="EU8" s="340"/>
      <c r="EV8" s="340"/>
      <c r="EW8" s="340"/>
      <c r="EX8" s="340"/>
      <c r="EY8" s="340"/>
      <c r="EZ8" s="340"/>
      <c r="FA8" s="340"/>
      <c r="FB8" s="340"/>
      <c r="FC8" s="340"/>
      <c r="FD8" s="340"/>
      <c r="FE8" s="340"/>
      <c r="FF8" s="340"/>
      <c r="FG8" s="340"/>
      <c r="FH8" s="340"/>
      <c r="FI8" s="340"/>
      <c r="FJ8" s="340"/>
      <c r="FK8" s="340"/>
      <c r="FL8" s="340"/>
      <c r="FM8" s="340"/>
      <c r="FN8" s="340"/>
      <c r="FO8" s="340"/>
      <c r="FP8" s="340"/>
      <c r="FQ8" s="340"/>
      <c r="FR8" s="340"/>
      <c r="FS8" s="340"/>
      <c r="FT8" s="340"/>
      <c r="FU8" s="340"/>
      <c r="FV8" s="340"/>
      <c r="FW8" s="340"/>
      <c r="FX8" s="340"/>
      <c r="FY8" s="340"/>
      <c r="FZ8" s="340"/>
      <c r="GA8" s="340"/>
      <c r="GB8" s="340"/>
      <c r="GC8" s="340"/>
      <c r="GD8" s="340"/>
      <c r="GE8" s="340"/>
      <c r="GF8" s="340"/>
      <c r="GG8" s="340"/>
      <c r="GH8" s="340"/>
      <c r="GI8" s="340"/>
      <c r="GJ8" s="340"/>
      <c r="GK8" s="340"/>
      <c r="GL8" s="340"/>
      <c r="GM8" s="340"/>
      <c r="GN8" s="340"/>
      <c r="GO8" s="340"/>
      <c r="GP8" s="340"/>
      <c r="GQ8" s="340"/>
      <c r="GR8" s="340"/>
      <c r="GS8" s="340"/>
      <c r="GT8" s="340"/>
      <c r="GU8" s="340"/>
      <c r="GV8" s="340"/>
      <c r="GW8" s="340"/>
      <c r="GX8" s="340"/>
      <c r="GY8" s="340"/>
      <c r="GZ8" s="340"/>
      <c r="HA8" s="340"/>
      <c r="HB8" s="340"/>
      <c r="HC8" s="340"/>
      <c r="HD8" s="340"/>
      <c r="HE8" s="340"/>
      <c r="HF8" s="340"/>
      <c r="HG8" s="340"/>
      <c r="HH8" s="340"/>
      <c r="HI8" s="340"/>
      <c r="HJ8" s="340"/>
      <c r="HK8" s="340"/>
      <c r="HL8" s="340"/>
      <c r="HM8" s="340"/>
      <c r="HN8" s="340"/>
      <c r="HO8" s="340"/>
      <c r="HP8" s="340"/>
      <c r="HQ8" s="340"/>
      <c r="HR8" s="340"/>
      <c r="HS8" s="340"/>
      <c r="HT8" s="340"/>
      <c r="HU8" s="340"/>
      <c r="HV8" s="340"/>
      <c r="HW8" s="340"/>
      <c r="HX8" s="340"/>
      <c r="HY8" s="340"/>
      <c r="HZ8" s="340"/>
      <c r="IA8" s="340"/>
      <c r="IB8" s="340"/>
      <c r="IC8" s="340"/>
      <c r="ID8" s="340"/>
      <c r="IE8" s="340"/>
      <c r="IF8" s="340"/>
      <c r="IG8" s="340"/>
      <c r="IH8" s="340"/>
      <c r="II8" s="340"/>
      <c r="IJ8" s="340"/>
      <c r="IK8" s="340"/>
      <c r="IL8" s="340"/>
      <c r="IM8" s="340"/>
      <c r="IN8" s="340"/>
      <c r="IO8" s="340"/>
      <c r="IP8" s="340"/>
      <c r="IQ8" s="340"/>
      <c r="IR8" s="340"/>
      <c r="IS8" s="340"/>
      <c r="IT8" s="340"/>
      <c r="IU8" s="340"/>
    </row>
    <row r="9" s="287" customFormat="1" ht="25" customHeight="1" spans="1:255">
      <c r="A9" s="300"/>
      <c r="B9" s="304"/>
      <c r="C9" s="304"/>
      <c r="D9" s="305"/>
      <c r="E9" s="305"/>
      <c r="F9" s="305"/>
      <c r="G9" s="305"/>
      <c r="H9" s="305"/>
      <c r="I9" s="305"/>
      <c r="J9" s="339"/>
      <c r="K9" s="340"/>
      <c r="L9" s="340"/>
      <c r="M9" s="340"/>
      <c r="N9" s="340"/>
      <c r="O9" s="340"/>
      <c r="P9" s="340"/>
      <c r="Q9" s="340"/>
      <c r="R9" s="340"/>
      <c r="S9" s="340"/>
      <c r="T9" s="340"/>
      <c r="U9" s="340"/>
      <c r="V9" s="340"/>
      <c r="W9" s="340"/>
      <c r="X9" s="340"/>
      <c r="Y9" s="340"/>
      <c r="Z9" s="340"/>
      <c r="AA9" s="340"/>
      <c r="AB9" s="340"/>
      <c r="AC9" s="340"/>
      <c r="AD9" s="340"/>
      <c r="AE9" s="340"/>
      <c r="AF9" s="340"/>
      <c r="AG9" s="340"/>
      <c r="AH9" s="340"/>
      <c r="AI9" s="340"/>
      <c r="AJ9" s="340"/>
      <c r="AK9" s="340"/>
      <c r="AL9" s="340"/>
      <c r="AM9" s="340"/>
      <c r="AN9" s="340"/>
      <c r="AO9" s="340"/>
      <c r="AP9" s="340"/>
      <c r="AQ9" s="340"/>
      <c r="AR9" s="340"/>
      <c r="AS9" s="340"/>
      <c r="AT9" s="340"/>
      <c r="AU9" s="340"/>
      <c r="AV9" s="340"/>
      <c r="AW9" s="340"/>
      <c r="AX9" s="340"/>
      <c r="AY9" s="340"/>
      <c r="AZ9" s="340"/>
      <c r="BA9" s="340"/>
      <c r="BB9" s="340"/>
      <c r="BC9" s="340"/>
      <c r="BD9" s="340"/>
      <c r="BE9" s="340"/>
      <c r="BF9" s="340"/>
      <c r="BG9" s="340"/>
      <c r="BH9" s="340"/>
      <c r="BI9" s="340"/>
      <c r="BJ9" s="340"/>
      <c r="BK9" s="340"/>
      <c r="BL9" s="340"/>
      <c r="BM9" s="340"/>
      <c r="BN9" s="340"/>
      <c r="BO9" s="340"/>
      <c r="BP9" s="340"/>
      <c r="BQ9" s="340"/>
      <c r="BR9" s="340"/>
      <c r="BS9" s="340"/>
      <c r="BT9" s="340"/>
      <c r="BU9" s="340"/>
      <c r="BV9" s="340"/>
      <c r="BW9" s="340"/>
      <c r="BX9" s="340"/>
      <c r="BY9" s="340"/>
      <c r="BZ9" s="340"/>
      <c r="CA9" s="340"/>
      <c r="CB9" s="340"/>
      <c r="CC9" s="340"/>
      <c r="CD9" s="340"/>
      <c r="CE9" s="340"/>
      <c r="CF9" s="340"/>
      <c r="CG9" s="340"/>
      <c r="CH9" s="340"/>
      <c r="CI9" s="340"/>
      <c r="CJ9" s="340"/>
      <c r="CK9" s="340"/>
      <c r="CL9" s="340"/>
      <c r="CM9" s="340"/>
      <c r="CN9" s="340"/>
      <c r="CO9" s="340"/>
      <c r="CP9" s="340"/>
      <c r="CQ9" s="340"/>
      <c r="CR9" s="340"/>
      <c r="CS9" s="340"/>
      <c r="CT9" s="340"/>
      <c r="CU9" s="340"/>
      <c r="CV9" s="340"/>
      <c r="CW9" s="340"/>
      <c r="CX9" s="340"/>
      <c r="CY9" s="340"/>
      <c r="CZ9" s="340"/>
      <c r="DA9" s="340"/>
      <c r="DB9" s="340"/>
      <c r="DC9" s="340"/>
      <c r="DD9" s="340"/>
      <c r="DE9" s="340"/>
      <c r="DF9" s="340"/>
      <c r="DG9" s="340"/>
      <c r="DH9" s="340"/>
      <c r="DI9" s="340"/>
      <c r="DJ9" s="340"/>
      <c r="DK9" s="340"/>
      <c r="DL9" s="340"/>
      <c r="DM9" s="340"/>
      <c r="DN9" s="340"/>
      <c r="DO9" s="340"/>
      <c r="DP9" s="340"/>
      <c r="DQ9" s="340"/>
      <c r="DR9" s="340"/>
      <c r="DS9" s="340"/>
      <c r="DT9" s="340"/>
      <c r="DU9" s="340"/>
      <c r="DV9" s="340"/>
      <c r="DW9" s="340"/>
      <c r="DX9" s="340"/>
      <c r="DY9" s="340"/>
      <c r="DZ9" s="340"/>
      <c r="EA9" s="340"/>
      <c r="EB9" s="340"/>
      <c r="EC9" s="340"/>
      <c r="ED9" s="340"/>
      <c r="EE9" s="340"/>
      <c r="EF9" s="340"/>
      <c r="EG9" s="340"/>
      <c r="EH9" s="340"/>
      <c r="EI9" s="340"/>
      <c r="EJ9" s="340"/>
      <c r="EK9" s="340"/>
      <c r="EL9" s="340"/>
      <c r="EM9" s="340"/>
      <c r="EN9" s="340"/>
      <c r="EO9" s="340"/>
      <c r="EP9" s="340"/>
      <c r="EQ9" s="340"/>
      <c r="ER9" s="340"/>
      <c r="ES9" s="340"/>
      <c r="ET9" s="340"/>
      <c r="EU9" s="340"/>
      <c r="EV9" s="340"/>
      <c r="EW9" s="340"/>
      <c r="EX9" s="340"/>
      <c r="EY9" s="340"/>
      <c r="EZ9" s="340"/>
      <c r="FA9" s="340"/>
      <c r="FB9" s="340"/>
      <c r="FC9" s="340"/>
      <c r="FD9" s="340"/>
      <c r="FE9" s="340"/>
      <c r="FF9" s="340"/>
      <c r="FG9" s="340"/>
      <c r="FH9" s="340"/>
      <c r="FI9" s="340"/>
      <c r="FJ9" s="340"/>
      <c r="FK9" s="340"/>
      <c r="FL9" s="340"/>
      <c r="FM9" s="340"/>
      <c r="FN9" s="340"/>
      <c r="FO9" s="340"/>
      <c r="FP9" s="340"/>
      <c r="FQ9" s="340"/>
      <c r="FR9" s="340"/>
      <c r="FS9" s="340"/>
      <c r="FT9" s="340"/>
      <c r="FU9" s="340"/>
      <c r="FV9" s="340"/>
      <c r="FW9" s="340"/>
      <c r="FX9" s="340"/>
      <c r="FY9" s="340"/>
      <c r="FZ9" s="340"/>
      <c r="GA9" s="340"/>
      <c r="GB9" s="340"/>
      <c r="GC9" s="340"/>
      <c r="GD9" s="340"/>
      <c r="GE9" s="340"/>
      <c r="GF9" s="340"/>
      <c r="GG9" s="340"/>
      <c r="GH9" s="340"/>
      <c r="GI9" s="340"/>
      <c r="GJ9" s="340"/>
      <c r="GK9" s="340"/>
      <c r="GL9" s="340"/>
      <c r="GM9" s="340"/>
      <c r="GN9" s="340"/>
      <c r="GO9" s="340"/>
      <c r="GP9" s="340"/>
      <c r="GQ9" s="340"/>
      <c r="GR9" s="340"/>
      <c r="GS9" s="340"/>
      <c r="GT9" s="340"/>
      <c r="GU9" s="340"/>
      <c r="GV9" s="340"/>
      <c r="GW9" s="340"/>
      <c r="GX9" s="340"/>
      <c r="GY9" s="340"/>
      <c r="GZ9" s="340"/>
      <c r="HA9" s="340"/>
      <c r="HB9" s="340"/>
      <c r="HC9" s="340"/>
      <c r="HD9" s="340"/>
      <c r="HE9" s="340"/>
      <c r="HF9" s="340"/>
      <c r="HG9" s="340"/>
      <c r="HH9" s="340"/>
      <c r="HI9" s="340"/>
      <c r="HJ9" s="340"/>
      <c r="HK9" s="340"/>
      <c r="HL9" s="340"/>
      <c r="HM9" s="340"/>
      <c r="HN9" s="340"/>
      <c r="HO9" s="340"/>
      <c r="HP9" s="340"/>
      <c r="HQ9" s="340"/>
      <c r="HR9" s="340"/>
      <c r="HS9" s="340"/>
      <c r="HT9" s="340"/>
      <c r="HU9" s="340"/>
      <c r="HV9" s="340"/>
      <c r="HW9" s="340"/>
      <c r="HX9" s="340"/>
      <c r="HY9" s="340"/>
      <c r="HZ9" s="340"/>
      <c r="IA9" s="340"/>
      <c r="IB9" s="340"/>
      <c r="IC9" s="340"/>
      <c r="ID9" s="340"/>
      <c r="IE9" s="340"/>
      <c r="IF9" s="340"/>
      <c r="IG9" s="340"/>
      <c r="IH9" s="340"/>
      <c r="II9" s="340"/>
      <c r="IJ9" s="340"/>
      <c r="IK9" s="340"/>
      <c r="IL9" s="340"/>
      <c r="IM9" s="340"/>
      <c r="IN9" s="340"/>
      <c r="IO9" s="340"/>
      <c r="IP9" s="340"/>
      <c r="IQ9" s="340"/>
      <c r="IR9" s="340"/>
      <c r="IS9" s="340"/>
      <c r="IT9" s="340"/>
      <c r="IU9" s="340"/>
    </row>
    <row r="10" s="287" customFormat="1" ht="25" customHeight="1" spans="1:255">
      <c r="A10" s="300"/>
      <c r="B10" s="304"/>
      <c r="C10" s="304"/>
      <c r="D10" s="305"/>
      <c r="E10" s="305"/>
      <c r="F10" s="305"/>
      <c r="G10" s="306"/>
      <c r="H10" s="305"/>
      <c r="I10" s="305"/>
      <c r="J10" s="339"/>
      <c r="K10" s="340"/>
      <c r="L10" s="340"/>
      <c r="M10" s="340"/>
      <c r="N10" s="340"/>
      <c r="O10" s="340"/>
      <c r="P10" s="340"/>
      <c r="Q10" s="340"/>
      <c r="R10" s="340"/>
      <c r="S10" s="340"/>
      <c r="T10" s="340"/>
      <c r="U10" s="340"/>
      <c r="V10" s="340"/>
      <c r="W10" s="340"/>
      <c r="X10" s="340"/>
      <c r="Y10" s="340"/>
      <c r="Z10" s="340"/>
      <c r="AA10" s="340"/>
      <c r="AB10" s="340"/>
      <c r="AC10" s="340"/>
      <c r="AD10" s="340"/>
      <c r="AE10" s="340"/>
      <c r="AF10" s="340"/>
      <c r="AG10" s="340"/>
      <c r="AH10" s="340"/>
      <c r="AI10" s="340"/>
      <c r="AJ10" s="340"/>
      <c r="AK10" s="340"/>
      <c r="AL10" s="340"/>
      <c r="AM10" s="340"/>
      <c r="AN10" s="340"/>
      <c r="AO10" s="340"/>
      <c r="AP10" s="340"/>
      <c r="AQ10" s="340"/>
      <c r="AR10" s="340"/>
      <c r="AS10" s="340"/>
      <c r="AT10" s="340"/>
      <c r="AU10" s="340"/>
      <c r="AV10" s="340"/>
      <c r="AW10" s="340"/>
      <c r="AX10" s="340"/>
      <c r="AY10" s="340"/>
      <c r="AZ10" s="340"/>
      <c r="BA10" s="340"/>
      <c r="BB10" s="340"/>
      <c r="BC10" s="340"/>
      <c r="BD10" s="340"/>
      <c r="BE10" s="340"/>
      <c r="BF10" s="340"/>
      <c r="BG10" s="340"/>
      <c r="BH10" s="340"/>
      <c r="BI10" s="340"/>
      <c r="BJ10" s="340"/>
      <c r="BK10" s="340"/>
      <c r="BL10" s="340"/>
      <c r="BM10" s="340"/>
      <c r="BN10" s="340"/>
      <c r="BO10" s="340"/>
      <c r="BP10" s="340"/>
      <c r="BQ10" s="340"/>
      <c r="BR10" s="340"/>
      <c r="BS10" s="340"/>
      <c r="BT10" s="340"/>
      <c r="BU10" s="340"/>
      <c r="BV10" s="340"/>
      <c r="BW10" s="340"/>
      <c r="BX10" s="340"/>
      <c r="BY10" s="340"/>
      <c r="BZ10" s="340"/>
      <c r="CA10" s="340"/>
      <c r="CB10" s="340"/>
      <c r="CC10" s="340"/>
      <c r="CD10" s="340"/>
      <c r="CE10" s="340"/>
      <c r="CF10" s="340"/>
      <c r="CG10" s="340"/>
      <c r="CH10" s="340"/>
      <c r="CI10" s="340"/>
      <c r="CJ10" s="340"/>
      <c r="CK10" s="340"/>
      <c r="CL10" s="340"/>
      <c r="CM10" s="340"/>
      <c r="CN10" s="340"/>
      <c r="CO10" s="340"/>
      <c r="CP10" s="340"/>
      <c r="CQ10" s="340"/>
      <c r="CR10" s="340"/>
      <c r="CS10" s="340"/>
      <c r="CT10" s="340"/>
      <c r="CU10" s="340"/>
      <c r="CV10" s="340"/>
      <c r="CW10" s="340"/>
      <c r="CX10" s="340"/>
      <c r="CY10" s="340"/>
      <c r="CZ10" s="340"/>
      <c r="DA10" s="340"/>
      <c r="DB10" s="340"/>
      <c r="DC10" s="340"/>
      <c r="DD10" s="340"/>
      <c r="DE10" s="340"/>
      <c r="DF10" s="340"/>
      <c r="DG10" s="340"/>
      <c r="DH10" s="340"/>
      <c r="DI10" s="340"/>
      <c r="DJ10" s="340"/>
      <c r="DK10" s="340"/>
      <c r="DL10" s="340"/>
      <c r="DM10" s="340"/>
      <c r="DN10" s="340"/>
      <c r="DO10" s="340"/>
      <c r="DP10" s="340"/>
      <c r="DQ10" s="340"/>
      <c r="DR10" s="340"/>
      <c r="DS10" s="340"/>
      <c r="DT10" s="340"/>
      <c r="DU10" s="340"/>
      <c r="DV10" s="340"/>
      <c r="DW10" s="340"/>
      <c r="DX10" s="340"/>
      <c r="DY10" s="340"/>
      <c r="DZ10" s="340"/>
      <c r="EA10" s="340"/>
      <c r="EB10" s="340"/>
      <c r="EC10" s="340"/>
      <c r="ED10" s="340"/>
      <c r="EE10" s="340"/>
      <c r="EF10" s="340"/>
      <c r="EG10" s="340"/>
      <c r="EH10" s="340"/>
      <c r="EI10" s="340"/>
      <c r="EJ10" s="340"/>
      <c r="EK10" s="340"/>
      <c r="EL10" s="340"/>
      <c r="EM10" s="340"/>
      <c r="EN10" s="340"/>
      <c r="EO10" s="340"/>
      <c r="EP10" s="340"/>
      <c r="EQ10" s="340"/>
      <c r="ER10" s="340"/>
      <c r="ES10" s="340"/>
      <c r="ET10" s="340"/>
      <c r="EU10" s="340"/>
      <c r="EV10" s="340"/>
      <c r="EW10" s="340"/>
      <c r="EX10" s="340"/>
      <c r="EY10" s="340"/>
      <c r="EZ10" s="340"/>
      <c r="FA10" s="340"/>
      <c r="FB10" s="340"/>
      <c r="FC10" s="340"/>
      <c r="FD10" s="340"/>
      <c r="FE10" s="340"/>
      <c r="FF10" s="340"/>
      <c r="FG10" s="340"/>
      <c r="FH10" s="340"/>
      <c r="FI10" s="340"/>
      <c r="FJ10" s="340"/>
      <c r="FK10" s="340"/>
      <c r="FL10" s="340"/>
      <c r="FM10" s="340"/>
      <c r="FN10" s="340"/>
      <c r="FO10" s="340"/>
      <c r="FP10" s="340"/>
      <c r="FQ10" s="340"/>
      <c r="FR10" s="340"/>
      <c r="FS10" s="340"/>
      <c r="FT10" s="340"/>
      <c r="FU10" s="340"/>
      <c r="FV10" s="340"/>
      <c r="FW10" s="340"/>
      <c r="FX10" s="340"/>
      <c r="FY10" s="340"/>
      <c r="FZ10" s="340"/>
      <c r="GA10" s="340"/>
      <c r="GB10" s="340"/>
      <c r="GC10" s="340"/>
      <c r="GD10" s="340"/>
      <c r="GE10" s="340"/>
      <c r="GF10" s="340"/>
      <c r="GG10" s="340"/>
      <c r="GH10" s="340"/>
      <c r="GI10" s="340"/>
      <c r="GJ10" s="340"/>
      <c r="GK10" s="340"/>
      <c r="GL10" s="340"/>
      <c r="GM10" s="340"/>
      <c r="GN10" s="340"/>
      <c r="GO10" s="340"/>
      <c r="GP10" s="340"/>
      <c r="GQ10" s="340"/>
      <c r="GR10" s="340"/>
      <c r="GS10" s="340"/>
      <c r="GT10" s="340"/>
      <c r="GU10" s="340"/>
      <c r="GV10" s="340"/>
      <c r="GW10" s="340"/>
      <c r="GX10" s="340"/>
      <c r="GY10" s="340"/>
      <c r="GZ10" s="340"/>
      <c r="HA10" s="340"/>
      <c r="HB10" s="340"/>
      <c r="HC10" s="340"/>
      <c r="HD10" s="340"/>
      <c r="HE10" s="340"/>
      <c r="HF10" s="340"/>
      <c r="HG10" s="340"/>
      <c r="HH10" s="340"/>
      <c r="HI10" s="340"/>
      <c r="HJ10" s="340"/>
      <c r="HK10" s="340"/>
      <c r="HL10" s="340"/>
      <c r="HM10" s="340"/>
      <c r="HN10" s="340"/>
      <c r="HO10" s="340"/>
      <c r="HP10" s="340"/>
      <c r="HQ10" s="340"/>
      <c r="HR10" s="340"/>
      <c r="HS10" s="340"/>
      <c r="HT10" s="340"/>
      <c r="HU10" s="340"/>
      <c r="HV10" s="340"/>
      <c r="HW10" s="340"/>
      <c r="HX10" s="340"/>
      <c r="HY10" s="340"/>
      <c r="HZ10" s="340"/>
      <c r="IA10" s="340"/>
      <c r="IB10" s="340"/>
      <c r="IC10" s="340"/>
      <c r="ID10" s="340"/>
      <c r="IE10" s="340"/>
      <c r="IF10" s="340"/>
      <c r="IG10" s="340"/>
      <c r="IH10" s="340"/>
      <c r="II10" s="340"/>
      <c r="IJ10" s="340"/>
      <c r="IK10" s="340"/>
      <c r="IL10" s="340"/>
      <c r="IM10" s="340"/>
      <c r="IN10" s="340"/>
      <c r="IO10" s="340"/>
      <c r="IP10" s="340"/>
      <c r="IQ10" s="340"/>
      <c r="IR10" s="340"/>
      <c r="IS10" s="340"/>
      <c r="IT10" s="340"/>
      <c r="IU10" s="340"/>
    </row>
    <row r="11" s="287" customFormat="1" ht="25" customHeight="1" spans="1:255">
      <c r="A11" s="300"/>
      <c r="B11" s="304"/>
      <c r="C11" s="304"/>
      <c r="D11" s="305"/>
      <c r="E11" s="305"/>
      <c r="F11" s="305"/>
      <c r="G11" s="305"/>
      <c r="H11" s="305"/>
      <c r="I11" s="305"/>
      <c r="J11" s="341" t="s">
        <v>186</v>
      </c>
      <c r="K11" s="340"/>
      <c r="L11" s="340"/>
      <c r="M11" s="340"/>
      <c r="N11" s="340"/>
      <c r="O11" s="340"/>
      <c r="P11" s="340"/>
      <c r="Q11" s="340"/>
      <c r="R11" s="340"/>
      <c r="S11" s="340"/>
      <c r="T11" s="340"/>
      <c r="U11" s="340"/>
      <c r="V11" s="340"/>
      <c r="W11" s="340"/>
      <c r="X11" s="340"/>
      <c r="Y11" s="340"/>
      <c r="Z11" s="340"/>
      <c r="AA11" s="340"/>
      <c r="AB11" s="340"/>
      <c r="AC11" s="340"/>
      <c r="AD11" s="340"/>
      <c r="AE11" s="340"/>
      <c r="AF11" s="340"/>
      <c r="AG11" s="340"/>
      <c r="AH11" s="340"/>
      <c r="AI11" s="340"/>
      <c r="AJ11" s="340"/>
      <c r="AK11" s="340"/>
      <c r="AL11" s="340"/>
      <c r="AM11" s="340"/>
      <c r="AN11" s="340"/>
      <c r="AO11" s="340"/>
      <c r="AP11" s="340"/>
      <c r="AQ11" s="340"/>
      <c r="AR11" s="340"/>
      <c r="AS11" s="340"/>
      <c r="AT11" s="340"/>
      <c r="AU11" s="340"/>
      <c r="AV11" s="340"/>
      <c r="AW11" s="340"/>
      <c r="AX11" s="340"/>
      <c r="AY11" s="340"/>
      <c r="AZ11" s="340"/>
      <c r="BA11" s="340"/>
      <c r="BB11" s="340"/>
      <c r="BC11" s="340"/>
      <c r="BD11" s="340"/>
      <c r="BE11" s="340"/>
      <c r="BF11" s="340"/>
      <c r="BG11" s="340"/>
      <c r="BH11" s="340"/>
      <c r="BI11" s="340"/>
      <c r="BJ11" s="340"/>
      <c r="BK11" s="340"/>
      <c r="BL11" s="340"/>
      <c r="BM11" s="340"/>
      <c r="BN11" s="340"/>
      <c r="BO11" s="340"/>
      <c r="BP11" s="340"/>
      <c r="BQ11" s="340"/>
      <c r="BR11" s="340"/>
      <c r="BS11" s="340"/>
      <c r="BT11" s="340"/>
      <c r="BU11" s="340"/>
      <c r="BV11" s="340"/>
      <c r="BW11" s="340"/>
      <c r="BX11" s="340"/>
      <c r="BY11" s="340"/>
      <c r="BZ11" s="340"/>
      <c r="CA11" s="340"/>
      <c r="CB11" s="340"/>
      <c r="CC11" s="340"/>
      <c r="CD11" s="340"/>
      <c r="CE11" s="340"/>
      <c r="CF11" s="340"/>
      <c r="CG11" s="340"/>
      <c r="CH11" s="340"/>
      <c r="CI11" s="340"/>
      <c r="CJ11" s="340"/>
      <c r="CK11" s="340"/>
      <c r="CL11" s="340"/>
      <c r="CM11" s="340"/>
      <c r="CN11" s="340"/>
      <c r="CO11" s="340"/>
      <c r="CP11" s="340"/>
      <c r="CQ11" s="340"/>
      <c r="CR11" s="340"/>
      <c r="CS11" s="340"/>
      <c r="CT11" s="340"/>
      <c r="CU11" s="340"/>
      <c r="CV11" s="340"/>
      <c r="CW11" s="340"/>
      <c r="CX11" s="340"/>
      <c r="CY11" s="340"/>
      <c r="CZ11" s="340"/>
      <c r="DA11" s="340"/>
      <c r="DB11" s="340"/>
      <c r="DC11" s="340"/>
      <c r="DD11" s="340"/>
      <c r="DE11" s="340"/>
      <c r="DF11" s="340"/>
      <c r="DG11" s="340"/>
      <c r="DH11" s="340"/>
      <c r="DI11" s="340"/>
      <c r="DJ11" s="340"/>
      <c r="DK11" s="340"/>
      <c r="DL11" s="340"/>
      <c r="DM11" s="340"/>
      <c r="DN11" s="340"/>
      <c r="DO11" s="340"/>
      <c r="DP11" s="340"/>
      <c r="DQ11" s="340"/>
      <c r="DR11" s="340"/>
      <c r="DS11" s="340"/>
      <c r="DT11" s="340"/>
      <c r="DU11" s="340"/>
      <c r="DV11" s="340"/>
      <c r="DW11" s="340"/>
      <c r="DX11" s="340"/>
      <c r="DY11" s="340"/>
      <c r="DZ11" s="340"/>
      <c r="EA11" s="340"/>
      <c r="EB11" s="340"/>
      <c r="EC11" s="340"/>
      <c r="ED11" s="340"/>
      <c r="EE11" s="340"/>
      <c r="EF11" s="340"/>
      <c r="EG11" s="340"/>
      <c r="EH11" s="340"/>
      <c r="EI11" s="340"/>
      <c r="EJ11" s="340"/>
      <c r="EK11" s="340"/>
      <c r="EL11" s="340"/>
      <c r="EM11" s="340"/>
      <c r="EN11" s="340"/>
      <c r="EO11" s="340"/>
      <c r="EP11" s="340"/>
      <c r="EQ11" s="340"/>
      <c r="ER11" s="340"/>
      <c r="ES11" s="340"/>
      <c r="ET11" s="340"/>
      <c r="EU11" s="340"/>
      <c r="EV11" s="340"/>
      <c r="EW11" s="340"/>
      <c r="EX11" s="340"/>
      <c r="EY11" s="340"/>
      <c r="EZ11" s="340"/>
      <c r="FA11" s="340"/>
      <c r="FB11" s="340"/>
      <c r="FC11" s="340"/>
      <c r="FD11" s="340"/>
      <c r="FE11" s="340"/>
      <c r="FF11" s="340"/>
      <c r="FG11" s="340"/>
      <c r="FH11" s="340"/>
      <c r="FI11" s="340"/>
      <c r="FJ11" s="340"/>
      <c r="FK11" s="340"/>
      <c r="FL11" s="340"/>
      <c r="FM11" s="340"/>
      <c r="FN11" s="340"/>
      <c r="FO11" s="340"/>
      <c r="FP11" s="340"/>
      <c r="FQ11" s="340"/>
      <c r="FR11" s="340"/>
      <c r="FS11" s="340"/>
      <c r="FT11" s="340"/>
      <c r="FU11" s="340"/>
      <c r="FV11" s="340"/>
      <c r="FW11" s="340"/>
      <c r="FX11" s="340"/>
      <c r="FY11" s="340"/>
      <c r="FZ11" s="340"/>
      <c r="GA11" s="340"/>
      <c r="GB11" s="340"/>
      <c r="GC11" s="340"/>
      <c r="GD11" s="340"/>
      <c r="GE11" s="340"/>
      <c r="GF11" s="340"/>
      <c r="GG11" s="340"/>
      <c r="GH11" s="340"/>
      <c r="GI11" s="340"/>
      <c r="GJ11" s="340"/>
      <c r="GK11" s="340"/>
      <c r="GL11" s="340"/>
      <c r="GM11" s="340"/>
      <c r="GN11" s="340"/>
      <c r="GO11" s="340"/>
      <c r="GP11" s="340"/>
      <c r="GQ11" s="340"/>
      <c r="GR11" s="340"/>
      <c r="GS11" s="340"/>
      <c r="GT11" s="340"/>
      <c r="GU11" s="340"/>
      <c r="GV11" s="340"/>
      <c r="GW11" s="340"/>
      <c r="GX11" s="340"/>
      <c r="GY11" s="340"/>
      <c r="GZ11" s="340"/>
      <c r="HA11" s="340"/>
      <c r="HB11" s="340"/>
      <c r="HC11" s="340"/>
      <c r="HD11" s="340"/>
      <c r="HE11" s="340"/>
      <c r="HF11" s="340"/>
      <c r="HG11" s="340"/>
      <c r="HH11" s="340"/>
      <c r="HI11" s="340"/>
      <c r="HJ11" s="340"/>
      <c r="HK11" s="340"/>
      <c r="HL11" s="340"/>
      <c r="HM11" s="340"/>
      <c r="HN11" s="340"/>
      <c r="HO11" s="340"/>
      <c r="HP11" s="340"/>
      <c r="HQ11" s="340"/>
      <c r="HR11" s="340"/>
      <c r="HS11" s="340"/>
      <c r="HT11" s="340"/>
      <c r="HU11" s="340"/>
      <c r="HV11" s="340"/>
      <c r="HW11" s="340"/>
      <c r="HX11" s="340"/>
      <c r="HY11" s="340"/>
      <c r="HZ11" s="340"/>
      <c r="IA11" s="340"/>
      <c r="IB11" s="340"/>
      <c r="IC11" s="340"/>
      <c r="ID11" s="340"/>
      <c r="IE11" s="340"/>
      <c r="IF11" s="340"/>
      <c r="IG11" s="340"/>
      <c r="IH11" s="340"/>
      <c r="II11" s="340"/>
      <c r="IJ11" s="340"/>
      <c r="IK11" s="340"/>
      <c r="IL11" s="340"/>
      <c r="IM11" s="340"/>
      <c r="IN11" s="340"/>
      <c r="IO11" s="340"/>
      <c r="IP11" s="340"/>
      <c r="IQ11" s="340"/>
      <c r="IR11" s="340"/>
      <c r="IS11" s="340"/>
      <c r="IT11" s="340"/>
      <c r="IU11" s="340"/>
    </row>
    <row r="12" s="287" customFormat="1" ht="25" customHeight="1" spans="1:255">
      <c r="A12" s="300"/>
      <c r="B12" s="304"/>
      <c r="C12" s="304"/>
      <c r="D12" s="305"/>
      <c r="E12" s="305"/>
      <c r="F12" s="305"/>
      <c r="G12" s="305"/>
      <c r="H12" s="305"/>
      <c r="I12" s="342"/>
      <c r="J12" s="343" t="s">
        <v>186</v>
      </c>
      <c r="K12" s="340"/>
      <c r="L12" s="340"/>
      <c r="M12" s="340"/>
      <c r="N12" s="340"/>
      <c r="O12" s="340"/>
      <c r="P12" s="340"/>
      <c r="Q12" s="340"/>
      <c r="R12" s="340"/>
      <c r="S12" s="340"/>
      <c r="T12" s="340"/>
      <c r="U12" s="340"/>
      <c r="V12" s="340"/>
      <c r="W12" s="340"/>
      <c r="X12" s="340"/>
      <c r="Y12" s="340"/>
      <c r="Z12" s="340"/>
      <c r="AA12" s="340"/>
      <c r="AB12" s="340"/>
      <c r="AC12" s="340"/>
      <c r="AD12" s="340"/>
      <c r="AE12" s="340"/>
      <c r="AF12" s="340"/>
      <c r="AG12" s="340"/>
      <c r="AH12" s="340"/>
      <c r="AI12" s="340"/>
      <c r="AJ12" s="340"/>
      <c r="AK12" s="340"/>
      <c r="AL12" s="340"/>
      <c r="AM12" s="340"/>
      <c r="AN12" s="340"/>
      <c r="AO12" s="340"/>
      <c r="AP12" s="340"/>
      <c r="AQ12" s="340"/>
      <c r="AR12" s="340"/>
      <c r="AS12" s="340"/>
      <c r="AT12" s="340"/>
      <c r="AU12" s="340"/>
      <c r="AV12" s="340"/>
      <c r="AW12" s="340"/>
      <c r="AX12" s="340"/>
      <c r="AY12" s="340"/>
      <c r="AZ12" s="340"/>
      <c r="BA12" s="340"/>
      <c r="BB12" s="340"/>
      <c r="BC12" s="340"/>
      <c r="BD12" s="340"/>
      <c r="BE12" s="340"/>
      <c r="BF12" s="340"/>
      <c r="BG12" s="340"/>
      <c r="BH12" s="340"/>
      <c r="BI12" s="340"/>
      <c r="BJ12" s="340"/>
      <c r="BK12" s="340"/>
      <c r="BL12" s="340"/>
      <c r="BM12" s="340"/>
      <c r="BN12" s="340"/>
      <c r="BO12" s="340"/>
      <c r="BP12" s="340"/>
      <c r="BQ12" s="340"/>
      <c r="BR12" s="340"/>
      <c r="BS12" s="340"/>
      <c r="BT12" s="340"/>
      <c r="BU12" s="340"/>
      <c r="BV12" s="340"/>
      <c r="BW12" s="340"/>
      <c r="BX12" s="340"/>
      <c r="BY12" s="340"/>
      <c r="BZ12" s="340"/>
      <c r="CA12" s="340"/>
      <c r="CB12" s="340"/>
      <c r="CC12" s="340"/>
      <c r="CD12" s="340"/>
      <c r="CE12" s="340"/>
      <c r="CF12" s="340"/>
      <c r="CG12" s="340"/>
      <c r="CH12" s="340"/>
      <c r="CI12" s="340"/>
      <c r="CJ12" s="340"/>
      <c r="CK12" s="340"/>
      <c r="CL12" s="340"/>
      <c r="CM12" s="340"/>
      <c r="CN12" s="340"/>
      <c r="CO12" s="340"/>
      <c r="CP12" s="340"/>
      <c r="CQ12" s="340"/>
      <c r="CR12" s="340"/>
      <c r="CS12" s="340"/>
      <c r="CT12" s="340"/>
      <c r="CU12" s="340"/>
      <c r="CV12" s="340"/>
      <c r="CW12" s="340"/>
      <c r="CX12" s="340"/>
      <c r="CY12" s="340"/>
      <c r="CZ12" s="340"/>
      <c r="DA12" s="340"/>
      <c r="DB12" s="340"/>
      <c r="DC12" s="340"/>
      <c r="DD12" s="340"/>
      <c r="DE12" s="340"/>
      <c r="DF12" s="340"/>
      <c r="DG12" s="340"/>
      <c r="DH12" s="340"/>
      <c r="DI12" s="340"/>
      <c r="DJ12" s="340"/>
      <c r="DK12" s="340"/>
      <c r="DL12" s="340"/>
      <c r="DM12" s="340"/>
      <c r="DN12" s="340"/>
      <c r="DO12" s="340"/>
      <c r="DP12" s="340"/>
      <c r="DQ12" s="340"/>
      <c r="DR12" s="340"/>
      <c r="DS12" s="340"/>
      <c r="DT12" s="340"/>
      <c r="DU12" s="340"/>
      <c r="DV12" s="340"/>
      <c r="DW12" s="340"/>
      <c r="DX12" s="340"/>
      <c r="DY12" s="340"/>
      <c r="DZ12" s="340"/>
      <c r="EA12" s="340"/>
      <c r="EB12" s="340"/>
      <c r="EC12" s="340"/>
      <c r="ED12" s="340"/>
      <c r="EE12" s="340"/>
      <c r="EF12" s="340"/>
      <c r="EG12" s="340"/>
      <c r="EH12" s="340"/>
      <c r="EI12" s="340"/>
      <c r="EJ12" s="340"/>
      <c r="EK12" s="340"/>
      <c r="EL12" s="340"/>
      <c r="EM12" s="340"/>
      <c r="EN12" s="340"/>
      <c r="EO12" s="340"/>
      <c r="EP12" s="340"/>
      <c r="EQ12" s="340"/>
      <c r="ER12" s="340"/>
      <c r="ES12" s="340"/>
      <c r="ET12" s="340"/>
      <c r="EU12" s="340"/>
      <c r="EV12" s="340"/>
      <c r="EW12" s="340"/>
      <c r="EX12" s="340"/>
      <c r="EY12" s="340"/>
      <c r="EZ12" s="340"/>
      <c r="FA12" s="340"/>
      <c r="FB12" s="340"/>
      <c r="FC12" s="340"/>
      <c r="FD12" s="340"/>
      <c r="FE12" s="340"/>
      <c r="FF12" s="340"/>
      <c r="FG12" s="340"/>
      <c r="FH12" s="340"/>
      <c r="FI12" s="340"/>
      <c r="FJ12" s="340"/>
      <c r="FK12" s="340"/>
      <c r="FL12" s="340"/>
      <c r="FM12" s="340"/>
      <c r="FN12" s="340"/>
      <c r="FO12" s="340"/>
      <c r="FP12" s="340"/>
      <c r="FQ12" s="340"/>
      <c r="FR12" s="340"/>
      <c r="FS12" s="340"/>
      <c r="FT12" s="340"/>
      <c r="FU12" s="340"/>
      <c r="FV12" s="340"/>
      <c r="FW12" s="340"/>
      <c r="FX12" s="340"/>
      <c r="FY12" s="340"/>
      <c r="FZ12" s="340"/>
      <c r="GA12" s="340"/>
      <c r="GB12" s="340"/>
      <c r="GC12" s="340"/>
      <c r="GD12" s="340"/>
      <c r="GE12" s="340"/>
      <c r="GF12" s="340"/>
      <c r="GG12" s="340"/>
      <c r="GH12" s="340"/>
      <c r="GI12" s="340"/>
      <c r="GJ12" s="340"/>
      <c r="GK12" s="340"/>
      <c r="GL12" s="340"/>
      <c r="GM12" s="340"/>
      <c r="GN12" s="340"/>
      <c r="GO12" s="340"/>
      <c r="GP12" s="340"/>
      <c r="GQ12" s="340"/>
      <c r="GR12" s="340"/>
      <c r="GS12" s="340"/>
      <c r="GT12" s="340"/>
      <c r="GU12" s="340"/>
      <c r="GV12" s="340"/>
      <c r="GW12" s="340"/>
      <c r="GX12" s="340"/>
      <c r="GY12" s="340"/>
      <c r="GZ12" s="340"/>
      <c r="HA12" s="340"/>
      <c r="HB12" s="340"/>
      <c r="HC12" s="340"/>
      <c r="HD12" s="340"/>
      <c r="HE12" s="340"/>
      <c r="HF12" s="340"/>
      <c r="HG12" s="340"/>
      <c r="HH12" s="340"/>
      <c r="HI12" s="340"/>
      <c r="HJ12" s="340"/>
      <c r="HK12" s="340"/>
      <c r="HL12" s="340"/>
      <c r="HM12" s="340"/>
      <c r="HN12" s="340"/>
      <c r="HO12" s="340"/>
      <c r="HP12" s="340"/>
      <c r="HQ12" s="340"/>
      <c r="HR12" s="340"/>
      <c r="HS12" s="340"/>
      <c r="HT12" s="340"/>
      <c r="HU12" s="340"/>
      <c r="HV12" s="340"/>
      <c r="HW12" s="340"/>
      <c r="HX12" s="340"/>
      <c r="HY12" s="340"/>
      <c r="HZ12" s="340"/>
      <c r="IA12" s="340"/>
      <c r="IB12" s="340"/>
      <c r="IC12" s="340"/>
      <c r="ID12" s="340"/>
      <c r="IE12" s="340"/>
      <c r="IF12" s="340"/>
      <c r="IG12" s="340"/>
      <c r="IH12" s="340"/>
      <c r="II12" s="340"/>
      <c r="IJ12" s="340"/>
      <c r="IK12" s="340"/>
      <c r="IL12" s="340"/>
      <c r="IM12" s="340"/>
      <c r="IN12" s="340"/>
      <c r="IO12" s="340"/>
      <c r="IP12" s="340"/>
      <c r="IQ12" s="340"/>
      <c r="IR12" s="340"/>
      <c r="IS12" s="340"/>
      <c r="IT12" s="340"/>
      <c r="IU12" s="340"/>
    </row>
    <row r="13" s="287" customFormat="1" ht="25" customHeight="1" spans="1:255">
      <c r="A13" s="300"/>
      <c r="B13" s="304"/>
      <c r="C13" s="305" t="s">
        <v>187</v>
      </c>
      <c r="D13" s="307">
        <f>D8*0.17</f>
        <v>36633.0154404</v>
      </c>
      <c r="E13" s="307">
        <f>E8</f>
        <v>40380.6224268</v>
      </c>
      <c r="F13" s="308">
        <f>F8</f>
        <v>3721.92</v>
      </c>
      <c r="G13" s="308">
        <f>G8</f>
        <v>5466.354870456</v>
      </c>
      <c r="H13" s="308">
        <f>H8</f>
        <v>13150</v>
      </c>
      <c r="I13" s="344">
        <f>SUM(D13:H13)-0.01</f>
        <v>99351.902737656</v>
      </c>
      <c r="J13" s="339"/>
      <c r="K13" s="340"/>
      <c r="L13" s="340"/>
      <c r="M13" s="340"/>
      <c r="N13" s="340"/>
      <c r="O13" s="340"/>
      <c r="P13" s="340"/>
      <c r="Q13" s="340"/>
      <c r="R13" s="340"/>
      <c r="S13" s="340"/>
      <c r="T13" s="340"/>
      <c r="U13" s="340"/>
      <c r="V13" s="340"/>
      <c r="W13" s="340"/>
      <c r="X13" s="340"/>
      <c r="Y13" s="340"/>
      <c r="Z13" s="340"/>
      <c r="AA13" s="340"/>
      <c r="AB13" s="340"/>
      <c r="AC13" s="340"/>
      <c r="AD13" s="340"/>
      <c r="AE13" s="340"/>
      <c r="AF13" s="340"/>
      <c r="AG13" s="340"/>
      <c r="AH13" s="340"/>
      <c r="AI13" s="340"/>
      <c r="AJ13" s="340"/>
      <c r="AK13" s="340"/>
      <c r="AL13" s="340"/>
      <c r="AM13" s="340"/>
      <c r="AN13" s="340"/>
      <c r="AO13" s="340"/>
      <c r="AP13" s="340"/>
      <c r="AQ13" s="340"/>
      <c r="AR13" s="340"/>
      <c r="AS13" s="340"/>
      <c r="AT13" s="340"/>
      <c r="AU13" s="340"/>
      <c r="AV13" s="340"/>
      <c r="AW13" s="340"/>
      <c r="AX13" s="340"/>
      <c r="AY13" s="340"/>
      <c r="AZ13" s="340"/>
      <c r="BA13" s="340"/>
      <c r="BB13" s="340"/>
      <c r="BC13" s="340"/>
      <c r="BD13" s="340"/>
      <c r="BE13" s="340"/>
      <c r="BF13" s="340"/>
      <c r="BG13" s="340"/>
      <c r="BH13" s="340"/>
      <c r="BI13" s="340"/>
      <c r="BJ13" s="340"/>
      <c r="BK13" s="340"/>
      <c r="BL13" s="340"/>
      <c r="BM13" s="340"/>
      <c r="BN13" s="340"/>
      <c r="BO13" s="340"/>
      <c r="BP13" s="340"/>
      <c r="BQ13" s="340"/>
      <c r="BR13" s="340"/>
      <c r="BS13" s="340"/>
      <c r="BT13" s="340"/>
      <c r="BU13" s="340"/>
      <c r="BV13" s="340"/>
      <c r="BW13" s="340"/>
      <c r="BX13" s="340"/>
      <c r="BY13" s="340"/>
      <c r="BZ13" s="340"/>
      <c r="CA13" s="340"/>
      <c r="CB13" s="340"/>
      <c r="CC13" s="340"/>
      <c r="CD13" s="340"/>
      <c r="CE13" s="340"/>
      <c r="CF13" s="340"/>
      <c r="CG13" s="340"/>
      <c r="CH13" s="340"/>
      <c r="CI13" s="340"/>
      <c r="CJ13" s="340"/>
      <c r="CK13" s="340"/>
      <c r="CL13" s="340"/>
      <c r="CM13" s="340"/>
      <c r="CN13" s="340"/>
      <c r="CO13" s="340"/>
      <c r="CP13" s="340"/>
      <c r="CQ13" s="340"/>
      <c r="CR13" s="340"/>
      <c r="CS13" s="340"/>
      <c r="CT13" s="340"/>
      <c r="CU13" s="340"/>
      <c r="CV13" s="340"/>
      <c r="CW13" s="340"/>
      <c r="CX13" s="340"/>
      <c r="CY13" s="340"/>
      <c r="CZ13" s="340"/>
      <c r="DA13" s="340"/>
      <c r="DB13" s="340"/>
      <c r="DC13" s="340"/>
      <c r="DD13" s="340"/>
      <c r="DE13" s="340"/>
      <c r="DF13" s="340"/>
      <c r="DG13" s="340"/>
      <c r="DH13" s="340"/>
      <c r="DI13" s="340"/>
      <c r="DJ13" s="340"/>
      <c r="DK13" s="340"/>
      <c r="DL13" s="340"/>
      <c r="DM13" s="340"/>
      <c r="DN13" s="340"/>
      <c r="DO13" s="340"/>
      <c r="DP13" s="340"/>
      <c r="DQ13" s="340"/>
      <c r="DR13" s="340"/>
      <c r="DS13" s="340"/>
      <c r="DT13" s="340"/>
      <c r="DU13" s="340"/>
      <c r="DV13" s="340"/>
      <c r="DW13" s="340"/>
      <c r="DX13" s="340"/>
      <c r="DY13" s="340"/>
      <c r="DZ13" s="340"/>
      <c r="EA13" s="340"/>
      <c r="EB13" s="340"/>
      <c r="EC13" s="340"/>
      <c r="ED13" s="340"/>
      <c r="EE13" s="340"/>
      <c r="EF13" s="340"/>
      <c r="EG13" s="340"/>
      <c r="EH13" s="340"/>
      <c r="EI13" s="340"/>
      <c r="EJ13" s="340"/>
      <c r="EK13" s="340"/>
      <c r="EL13" s="340"/>
      <c r="EM13" s="340"/>
      <c r="EN13" s="340"/>
      <c r="EO13" s="340"/>
      <c r="EP13" s="340"/>
      <c r="EQ13" s="340"/>
      <c r="ER13" s="340"/>
      <c r="ES13" s="340"/>
      <c r="ET13" s="340"/>
      <c r="EU13" s="340"/>
      <c r="EV13" s="340"/>
      <c r="EW13" s="340"/>
      <c r="EX13" s="340"/>
      <c r="EY13" s="340"/>
      <c r="EZ13" s="340"/>
      <c r="FA13" s="340"/>
      <c r="FB13" s="340"/>
      <c r="FC13" s="340"/>
      <c r="FD13" s="340"/>
      <c r="FE13" s="340"/>
      <c r="FF13" s="340"/>
      <c r="FG13" s="340"/>
      <c r="FH13" s="340"/>
      <c r="FI13" s="340"/>
      <c r="FJ13" s="340"/>
      <c r="FK13" s="340"/>
      <c r="FL13" s="340"/>
      <c r="FM13" s="340"/>
      <c r="FN13" s="340"/>
      <c r="FO13" s="340"/>
      <c r="FP13" s="340"/>
      <c r="FQ13" s="340"/>
      <c r="FR13" s="340"/>
      <c r="FS13" s="340"/>
      <c r="FT13" s="340"/>
      <c r="FU13" s="340"/>
      <c r="FV13" s="340"/>
      <c r="FW13" s="340"/>
      <c r="FX13" s="340"/>
      <c r="FY13" s="340"/>
      <c r="FZ13" s="340"/>
      <c r="GA13" s="340"/>
      <c r="GB13" s="340"/>
      <c r="GC13" s="340"/>
      <c r="GD13" s="340"/>
      <c r="GE13" s="340"/>
      <c r="GF13" s="340"/>
      <c r="GG13" s="340"/>
      <c r="GH13" s="340"/>
      <c r="GI13" s="340"/>
      <c r="GJ13" s="340"/>
      <c r="GK13" s="340"/>
      <c r="GL13" s="340"/>
      <c r="GM13" s="340"/>
      <c r="GN13" s="340"/>
      <c r="GO13" s="340"/>
      <c r="GP13" s="340"/>
      <c r="GQ13" s="340"/>
      <c r="GR13" s="340"/>
      <c r="GS13" s="340"/>
      <c r="GT13" s="340"/>
      <c r="GU13" s="340"/>
      <c r="GV13" s="340"/>
      <c r="GW13" s="340"/>
      <c r="GX13" s="340"/>
      <c r="GY13" s="340"/>
      <c r="GZ13" s="340"/>
      <c r="HA13" s="340"/>
      <c r="HB13" s="340"/>
      <c r="HC13" s="340"/>
      <c r="HD13" s="340"/>
      <c r="HE13" s="340"/>
      <c r="HF13" s="340"/>
      <c r="HG13" s="340"/>
      <c r="HH13" s="340"/>
      <c r="HI13" s="340"/>
      <c r="HJ13" s="340"/>
      <c r="HK13" s="340"/>
      <c r="HL13" s="340"/>
      <c r="HM13" s="340"/>
      <c r="HN13" s="340"/>
      <c r="HO13" s="340"/>
      <c r="HP13" s="340"/>
      <c r="HQ13" s="340"/>
      <c r="HR13" s="340"/>
      <c r="HS13" s="340"/>
      <c r="HT13" s="340"/>
      <c r="HU13" s="340"/>
      <c r="HV13" s="340"/>
      <c r="HW13" s="340"/>
      <c r="HX13" s="340"/>
      <c r="HY13" s="340"/>
      <c r="HZ13" s="340"/>
      <c r="IA13" s="340"/>
      <c r="IB13" s="340"/>
      <c r="IC13" s="340"/>
      <c r="ID13" s="340"/>
      <c r="IE13" s="340"/>
      <c r="IF13" s="340"/>
      <c r="IG13" s="340"/>
      <c r="IH13" s="340"/>
      <c r="II13" s="340"/>
      <c r="IJ13" s="340"/>
      <c r="IK13" s="340"/>
      <c r="IL13" s="340"/>
      <c r="IM13" s="340"/>
      <c r="IN13" s="340"/>
      <c r="IO13" s="340"/>
      <c r="IP13" s="340"/>
      <c r="IQ13" s="340"/>
      <c r="IR13" s="340"/>
      <c r="IS13" s="340"/>
      <c r="IT13" s="340"/>
      <c r="IU13" s="340"/>
    </row>
    <row r="14" spans="1:255">
      <c r="A14" s="309" t="s">
        <v>188</v>
      </c>
      <c r="B14" s="310"/>
      <c r="C14" s="311"/>
      <c r="D14" s="312" t="s">
        <v>189</v>
      </c>
      <c r="E14" s="313"/>
      <c r="F14" s="314"/>
      <c r="G14" s="315" t="s">
        <v>190</v>
      </c>
      <c r="H14" s="316"/>
      <c r="I14" s="316"/>
      <c r="J14" s="345"/>
      <c r="K14" s="292"/>
      <c r="L14" s="292"/>
      <c r="M14" s="292"/>
      <c r="N14" s="292"/>
      <c r="O14" s="292"/>
      <c r="P14" s="292"/>
      <c r="Q14" s="292"/>
      <c r="R14" s="292"/>
      <c r="S14" s="292"/>
      <c r="T14" s="292"/>
      <c r="U14" s="292"/>
      <c r="V14" s="292"/>
      <c r="W14" s="292"/>
      <c r="X14" s="292"/>
      <c r="Y14" s="292"/>
      <c r="Z14" s="292"/>
      <c r="AA14" s="292"/>
      <c r="AB14" s="292"/>
      <c r="AC14" s="292"/>
      <c r="AD14" s="292"/>
      <c r="AE14" s="292"/>
      <c r="AF14" s="292"/>
      <c r="AG14" s="292"/>
      <c r="AH14" s="292"/>
      <c r="AI14" s="292"/>
      <c r="AJ14" s="292"/>
      <c r="AK14" s="292"/>
      <c r="AL14" s="292"/>
      <c r="AM14" s="292"/>
      <c r="AN14" s="292"/>
      <c r="AO14" s="292"/>
      <c r="AP14" s="292"/>
      <c r="AQ14" s="292"/>
      <c r="AR14" s="292"/>
      <c r="AS14" s="292"/>
      <c r="AT14" s="292"/>
      <c r="AU14" s="292"/>
      <c r="AV14" s="292"/>
      <c r="AW14" s="292"/>
      <c r="AX14" s="292"/>
      <c r="AY14" s="292"/>
      <c r="AZ14" s="292"/>
      <c r="BA14" s="292"/>
      <c r="BB14" s="292"/>
      <c r="BC14" s="292"/>
      <c r="BD14" s="292"/>
      <c r="BE14" s="292"/>
      <c r="BF14" s="292"/>
      <c r="BG14" s="292"/>
      <c r="BH14" s="292"/>
      <c r="BI14" s="292"/>
      <c r="BJ14" s="292"/>
      <c r="BK14" s="292"/>
      <c r="BL14" s="292"/>
      <c r="BM14" s="292"/>
      <c r="BN14" s="292"/>
      <c r="BO14" s="292"/>
      <c r="BP14" s="292"/>
      <c r="BQ14" s="292"/>
      <c r="BR14" s="292"/>
      <c r="BS14" s="292"/>
      <c r="BT14" s="292"/>
      <c r="BU14" s="292"/>
      <c r="BV14" s="292"/>
      <c r="BW14" s="292"/>
      <c r="BX14" s="292"/>
      <c r="BY14" s="292"/>
      <c r="BZ14" s="292"/>
      <c r="CA14" s="292"/>
      <c r="CB14" s="292"/>
      <c r="CC14" s="292"/>
      <c r="CD14" s="292"/>
      <c r="CE14" s="292"/>
      <c r="CF14" s="292"/>
      <c r="CG14" s="292"/>
      <c r="CH14" s="292"/>
      <c r="CI14" s="292"/>
      <c r="CJ14" s="292"/>
      <c r="CK14" s="292"/>
      <c r="CL14" s="292"/>
      <c r="CM14" s="292"/>
      <c r="CN14" s="292"/>
      <c r="CO14" s="292"/>
      <c r="CP14" s="292"/>
      <c r="CQ14" s="292"/>
      <c r="CR14" s="292"/>
      <c r="CS14" s="292"/>
      <c r="CT14" s="292"/>
      <c r="CU14" s="292"/>
      <c r="CV14" s="292"/>
      <c r="CW14" s="292"/>
      <c r="CX14" s="292"/>
      <c r="CY14" s="292"/>
      <c r="CZ14" s="292"/>
      <c r="DA14" s="292"/>
      <c r="DB14" s="292"/>
      <c r="DC14" s="292"/>
      <c r="DD14" s="292"/>
      <c r="DE14" s="292"/>
      <c r="DF14" s="292"/>
      <c r="DG14" s="292"/>
      <c r="DH14" s="292"/>
      <c r="DI14" s="292"/>
      <c r="DJ14" s="292"/>
      <c r="DK14" s="292"/>
      <c r="DL14" s="292"/>
      <c r="DM14" s="292"/>
      <c r="DN14" s="292"/>
      <c r="DO14" s="292"/>
      <c r="DP14" s="292"/>
      <c r="DQ14" s="292"/>
      <c r="DR14" s="292"/>
      <c r="DS14" s="292"/>
      <c r="DT14" s="292"/>
      <c r="DU14" s="292"/>
      <c r="DV14" s="292"/>
      <c r="DW14" s="292"/>
      <c r="DX14" s="292"/>
      <c r="DY14" s="292"/>
      <c r="DZ14" s="292"/>
      <c r="EA14" s="292"/>
      <c r="EB14" s="292"/>
      <c r="EC14" s="292"/>
      <c r="ED14" s="292"/>
      <c r="EE14" s="292"/>
      <c r="EF14" s="292"/>
      <c r="EG14" s="292"/>
      <c r="EH14" s="292"/>
      <c r="EI14" s="292"/>
      <c r="EJ14" s="292"/>
      <c r="EK14" s="292"/>
      <c r="EL14" s="292"/>
      <c r="EM14" s="292"/>
      <c r="EN14" s="292"/>
      <c r="EO14" s="292"/>
      <c r="EP14" s="292"/>
      <c r="EQ14" s="292"/>
      <c r="ER14" s="292"/>
      <c r="ES14" s="292"/>
      <c r="ET14" s="292"/>
      <c r="EU14" s="292"/>
      <c r="EV14" s="292"/>
      <c r="EW14" s="292"/>
      <c r="EX14" s="292"/>
      <c r="EY14" s="292"/>
      <c r="EZ14" s="292"/>
      <c r="FA14" s="292"/>
      <c r="FB14" s="292"/>
      <c r="FC14" s="292"/>
      <c r="FD14" s="292"/>
      <c r="FE14" s="292"/>
      <c r="FF14" s="292"/>
      <c r="FG14" s="292"/>
      <c r="FH14" s="292"/>
      <c r="FI14" s="292"/>
      <c r="FJ14" s="292"/>
      <c r="FK14" s="292"/>
      <c r="FL14" s="292"/>
      <c r="FM14" s="292"/>
      <c r="FN14" s="292"/>
      <c r="FO14" s="292"/>
      <c r="FP14" s="292"/>
      <c r="FQ14" s="292"/>
      <c r="FR14" s="292"/>
      <c r="FS14" s="292"/>
      <c r="FT14" s="292"/>
      <c r="FU14" s="292"/>
      <c r="FV14" s="292"/>
      <c r="FW14" s="292"/>
      <c r="FX14" s="292"/>
      <c r="FY14" s="292"/>
      <c r="FZ14" s="292"/>
      <c r="GA14" s="292"/>
      <c r="GB14" s="292"/>
      <c r="GC14" s="292"/>
      <c r="GD14" s="292"/>
      <c r="GE14" s="292"/>
      <c r="GF14" s="292"/>
      <c r="GG14" s="292"/>
      <c r="GH14" s="292"/>
      <c r="GI14" s="292"/>
      <c r="GJ14" s="292"/>
      <c r="GK14" s="292"/>
      <c r="GL14" s="292"/>
      <c r="GM14" s="292"/>
      <c r="GN14" s="292"/>
      <c r="GO14" s="292"/>
      <c r="GP14" s="292"/>
      <c r="GQ14" s="292"/>
      <c r="GR14" s="292"/>
      <c r="GS14" s="292"/>
      <c r="GT14" s="292"/>
      <c r="GU14" s="292"/>
      <c r="GV14" s="292"/>
      <c r="GW14" s="292"/>
      <c r="GX14" s="292"/>
      <c r="GY14" s="292"/>
      <c r="GZ14" s="292"/>
      <c r="HA14" s="292"/>
      <c r="HB14" s="292"/>
      <c r="HC14" s="292"/>
      <c r="HD14" s="292"/>
      <c r="HE14" s="292"/>
      <c r="HF14" s="292"/>
      <c r="HG14" s="292"/>
      <c r="HH14" s="292"/>
      <c r="HI14" s="292"/>
      <c r="HJ14" s="292"/>
      <c r="HK14" s="292"/>
      <c r="HL14" s="292"/>
      <c r="HM14" s="292"/>
      <c r="HN14" s="292"/>
      <c r="HO14" s="292"/>
      <c r="HP14" s="292"/>
      <c r="HQ14" s="292"/>
      <c r="HR14" s="292"/>
      <c r="HS14" s="292"/>
      <c r="HT14" s="292"/>
      <c r="HU14" s="292"/>
      <c r="HV14" s="292"/>
      <c r="HW14" s="292"/>
      <c r="HX14" s="292"/>
      <c r="HY14" s="292"/>
      <c r="HZ14" s="292"/>
      <c r="IA14" s="292"/>
      <c r="IB14" s="292"/>
      <c r="IC14" s="292"/>
      <c r="ID14" s="292"/>
      <c r="IE14" s="292"/>
      <c r="IF14" s="292"/>
      <c r="IG14" s="292"/>
      <c r="IH14" s="292"/>
      <c r="II14" s="292"/>
      <c r="IJ14" s="292"/>
      <c r="IK14" s="292"/>
      <c r="IL14" s="292"/>
      <c r="IM14" s="292"/>
      <c r="IN14" s="292"/>
      <c r="IO14" s="292"/>
      <c r="IP14" s="292"/>
      <c r="IQ14" s="292"/>
      <c r="IR14" s="292"/>
      <c r="IS14" s="292"/>
      <c r="IT14" s="292"/>
      <c r="IU14" s="292"/>
    </row>
    <row r="15" spans="1:255">
      <c r="A15" s="317"/>
      <c r="B15" s="318"/>
      <c r="C15" s="319"/>
      <c r="D15" s="320"/>
      <c r="E15" s="321"/>
      <c r="F15" s="322"/>
      <c r="G15" s="323"/>
      <c r="H15" s="324"/>
      <c r="I15" s="324"/>
      <c r="J15" s="345"/>
      <c r="K15" s="292"/>
      <c r="L15" s="292"/>
      <c r="M15" s="292"/>
      <c r="N15" s="292"/>
      <c r="O15" s="292"/>
      <c r="P15" s="292"/>
      <c r="Q15" s="292"/>
      <c r="R15" s="292"/>
      <c r="S15" s="292"/>
      <c r="T15" s="292"/>
      <c r="U15" s="292"/>
      <c r="V15" s="292"/>
      <c r="W15" s="292"/>
      <c r="X15" s="292"/>
      <c r="Y15" s="292"/>
      <c r="Z15" s="292"/>
      <c r="AA15" s="292"/>
      <c r="AB15" s="292"/>
      <c r="AC15" s="292"/>
      <c r="AD15" s="292"/>
      <c r="AE15" s="292"/>
      <c r="AF15" s="292"/>
      <c r="AG15" s="292"/>
      <c r="AH15" s="292"/>
      <c r="AI15" s="292"/>
      <c r="AJ15" s="292"/>
      <c r="AK15" s="292"/>
      <c r="AL15" s="292"/>
      <c r="AM15" s="292"/>
      <c r="AN15" s="292"/>
      <c r="AO15" s="292"/>
      <c r="AP15" s="292"/>
      <c r="AQ15" s="292"/>
      <c r="AR15" s="292"/>
      <c r="AS15" s="292"/>
      <c r="AT15" s="292"/>
      <c r="AU15" s="292"/>
      <c r="AV15" s="292"/>
      <c r="AW15" s="292"/>
      <c r="AX15" s="292"/>
      <c r="AY15" s="292"/>
      <c r="AZ15" s="292"/>
      <c r="BA15" s="292"/>
      <c r="BB15" s="292"/>
      <c r="BC15" s="292"/>
      <c r="BD15" s="292"/>
      <c r="BE15" s="292"/>
      <c r="BF15" s="292"/>
      <c r="BG15" s="292"/>
      <c r="BH15" s="292"/>
      <c r="BI15" s="292"/>
      <c r="BJ15" s="292"/>
      <c r="BK15" s="292"/>
      <c r="BL15" s="292"/>
      <c r="BM15" s="292"/>
      <c r="BN15" s="292"/>
      <c r="BO15" s="292"/>
      <c r="BP15" s="292"/>
      <c r="BQ15" s="292"/>
      <c r="BR15" s="292"/>
      <c r="BS15" s="292"/>
      <c r="BT15" s="292"/>
      <c r="BU15" s="292"/>
      <c r="BV15" s="292"/>
      <c r="BW15" s="292"/>
      <c r="BX15" s="292"/>
      <c r="BY15" s="292"/>
      <c r="BZ15" s="292"/>
      <c r="CA15" s="292"/>
      <c r="CB15" s="292"/>
      <c r="CC15" s="292"/>
      <c r="CD15" s="292"/>
      <c r="CE15" s="292"/>
      <c r="CF15" s="292"/>
      <c r="CG15" s="292"/>
      <c r="CH15" s="292"/>
      <c r="CI15" s="292"/>
      <c r="CJ15" s="292"/>
      <c r="CK15" s="292"/>
      <c r="CL15" s="292"/>
      <c r="CM15" s="292"/>
      <c r="CN15" s="292"/>
      <c r="CO15" s="292"/>
      <c r="CP15" s="292"/>
      <c r="CQ15" s="292"/>
      <c r="CR15" s="292"/>
      <c r="CS15" s="292"/>
      <c r="CT15" s="292"/>
      <c r="CU15" s="292"/>
      <c r="CV15" s="292"/>
      <c r="CW15" s="292"/>
      <c r="CX15" s="292"/>
      <c r="CY15" s="292"/>
      <c r="CZ15" s="292"/>
      <c r="DA15" s="292"/>
      <c r="DB15" s="292"/>
      <c r="DC15" s="292"/>
      <c r="DD15" s="292"/>
      <c r="DE15" s="292"/>
      <c r="DF15" s="292"/>
      <c r="DG15" s="292"/>
      <c r="DH15" s="292"/>
      <c r="DI15" s="292"/>
      <c r="DJ15" s="292"/>
      <c r="DK15" s="292"/>
      <c r="DL15" s="292"/>
      <c r="DM15" s="292"/>
      <c r="DN15" s="292"/>
      <c r="DO15" s="292"/>
      <c r="DP15" s="292"/>
      <c r="DQ15" s="292"/>
      <c r="DR15" s="292"/>
      <c r="DS15" s="292"/>
      <c r="DT15" s="292"/>
      <c r="DU15" s="292"/>
      <c r="DV15" s="292"/>
      <c r="DW15" s="292"/>
      <c r="DX15" s="292"/>
      <c r="DY15" s="292"/>
      <c r="DZ15" s="292"/>
      <c r="EA15" s="292"/>
      <c r="EB15" s="292"/>
      <c r="EC15" s="292"/>
      <c r="ED15" s="292"/>
      <c r="EE15" s="292"/>
      <c r="EF15" s="292"/>
      <c r="EG15" s="292"/>
      <c r="EH15" s="292"/>
      <c r="EI15" s="292"/>
      <c r="EJ15" s="292"/>
      <c r="EK15" s="292"/>
      <c r="EL15" s="292"/>
      <c r="EM15" s="292"/>
      <c r="EN15" s="292"/>
      <c r="EO15" s="292"/>
      <c r="EP15" s="292"/>
      <c r="EQ15" s="292"/>
      <c r="ER15" s="292"/>
      <c r="ES15" s="292"/>
      <c r="ET15" s="292"/>
      <c r="EU15" s="292"/>
      <c r="EV15" s="292"/>
      <c r="EW15" s="292"/>
      <c r="EX15" s="292"/>
      <c r="EY15" s="292"/>
      <c r="EZ15" s="292"/>
      <c r="FA15" s="292"/>
      <c r="FB15" s="292"/>
      <c r="FC15" s="292"/>
      <c r="FD15" s="292"/>
      <c r="FE15" s="292"/>
      <c r="FF15" s="292"/>
      <c r="FG15" s="292"/>
      <c r="FH15" s="292"/>
      <c r="FI15" s="292"/>
      <c r="FJ15" s="292"/>
      <c r="FK15" s="292"/>
      <c r="FL15" s="292"/>
      <c r="FM15" s="292"/>
      <c r="FN15" s="292"/>
      <c r="FO15" s="292"/>
      <c r="FP15" s="292"/>
      <c r="FQ15" s="292"/>
      <c r="FR15" s="292"/>
      <c r="FS15" s="292"/>
      <c r="FT15" s="292"/>
      <c r="FU15" s="292"/>
      <c r="FV15" s="292"/>
      <c r="FW15" s="292"/>
      <c r="FX15" s="292"/>
      <c r="FY15" s="292"/>
      <c r="FZ15" s="292"/>
      <c r="GA15" s="292"/>
      <c r="GB15" s="292"/>
      <c r="GC15" s="292"/>
      <c r="GD15" s="292"/>
      <c r="GE15" s="292"/>
      <c r="GF15" s="292"/>
      <c r="GG15" s="292"/>
      <c r="GH15" s="292"/>
      <c r="GI15" s="292"/>
      <c r="GJ15" s="292"/>
      <c r="GK15" s="292"/>
      <c r="GL15" s="292"/>
      <c r="GM15" s="292"/>
      <c r="GN15" s="292"/>
      <c r="GO15" s="292"/>
      <c r="GP15" s="292"/>
      <c r="GQ15" s="292"/>
      <c r="GR15" s="292"/>
      <c r="GS15" s="292"/>
      <c r="GT15" s="292"/>
      <c r="GU15" s="292"/>
      <c r="GV15" s="292"/>
      <c r="GW15" s="292"/>
      <c r="GX15" s="292"/>
      <c r="GY15" s="292"/>
      <c r="GZ15" s="292"/>
      <c r="HA15" s="292"/>
      <c r="HB15" s="292"/>
      <c r="HC15" s="292"/>
      <c r="HD15" s="292"/>
      <c r="HE15" s="292"/>
      <c r="HF15" s="292"/>
      <c r="HG15" s="292"/>
      <c r="HH15" s="292"/>
      <c r="HI15" s="292"/>
      <c r="HJ15" s="292"/>
      <c r="HK15" s="292"/>
      <c r="HL15" s="292"/>
      <c r="HM15" s="292"/>
      <c r="HN15" s="292"/>
      <c r="HO15" s="292"/>
      <c r="HP15" s="292"/>
      <c r="HQ15" s="292"/>
      <c r="HR15" s="292"/>
      <c r="HS15" s="292"/>
      <c r="HT15" s="292"/>
      <c r="HU15" s="292"/>
      <c r="HV15" s="292"/>
      <c r="HW15" s="292"/>
      <c r="HX15" s="292"/>
      <c r="HY15" s="292"/>
      <c r="HZ15" s="292"/>
      <c r="IA15" s="292"/>
      <c r="IB15" s="292"/>
      <c r="IC15" s="292"/>
      <c r="ID15" s="292"/>
      <c r="IE15" s="292"/>
      <c r="IF15" s="292"/>
      <c r="IG15" s="292"/>
      <c r="IH15" s="292"/>
      <c r="II15" s="292"/>
      <c r="IJ15" s="292"/>
      <c r="IK15" s="292"/>
      <c r="IL15" s="292"/>
      <c r="IM15" s="292"/>
      <c r="IN15" s="292"/>
      <c r="IO15" s="292"/>
      <c r="IP15" s="292"/>
      <c r="IQ15" s="292"/>
      <c r="IR15" s="292"/>
      <c r="IS15" s="292"/>
      <c r="IT15" s="292"/>
      <c r="IU15" s="292"/>
    </row>
    <row r="16" spans="1:255">
      <c r="A16" s="317"/>
      <c r="B16" s="318"/>
      <c r="C16" s="319"/>
      <c r="D16" s="320"/>
      <c r="E16" s="321"/>
      <c r="F16" s="322"/>
      <c r="G16" s="323"/>
      <c r="H16" s="324"/>
      <c r="I16" s="324"/>
      <c r="J16" s="345"/>
      <c r="K16" s="292"/>
      <c r="L16" s="292"/>
      <c r="M16" s="292"/>
      <c r="N16" s="292"/>
      <c r="O16" s="292"/>
      <c r="P16" s="292"/>
      <c r="Q16" s="292"/>
      <c r="R16" s="292"/>
      <c r="S16" s="292"/>
      <c r="T16" s="292"/>
      <c r="U16" s="292"/>
      <c r="V16" s="292"/>
      <c r="W16" s="292"/>
      <c r="X16" s="292"/>
      <c r="Y16" s="292"/>
      <c r="Z16" s="292"/>
      <c r="AA16" s="292"/>
      <c r="AB16" s="292"/>
      <c r="AC16" s="292"/>
      <c r="AD16" s="292"/>
      <c r="AE16" s="292"/>
      <c r="AF16" s="292"/>
      <c r="AG16" s="292"/>
      <c r="AH16" s="292"/>
      <c r="AI16" s="292"/>
      <c r="AJ16" s="292"/>
      <c r="AK16" s="292"/>
      <c r="AL16" s="292"/>
      <c r="AM16" s="292"/>
      <c r="AN16" s="292"/>
      <c r="AO16" s="292"/>
      <c r="AP16" s="292"/>
      <c r="AQ16" s="292"/>
      <c r="AR16" s="292"/>
      <c r="AS16" s="292"/>
      <c r="AT16" s="292"/>
      <c r="AU16" s="292"/>
      <c r="AV16" s="292"/>
      <c r="AW16" s="292"/>
      <c r="AX16" s="292"/>
      <c r="AY16" s="292"/>
      <c r="AZ16" s="292"/>
      <c r="BA16" s="292"/>
      <c r="BB16" s="292"/>
      <c r="BC16" s="292"/>
      <c r="BD16" s="292"/>
      <c r="BE16" s="292"/>
      <c r="BF16" s="292"/>
      <c r="BG16" s="292"/>
      <c r="BH16" s="292"/>
      <c r="BI16" s="292"/>
      <c r="BJ16" s="292"/>
      <c r="BK16" s="292"/>
      <c r="BL16" s="292"/>
      <c r="BM16" s="292"/>
      <c r="BN16" s="292"/>
      <c r="BO16" s="292"/>
      <c r="BP16" s="292"/>
      <c r="BQ16" s="292"/>
      <c r="BR16" s="292"/>
      <c r="BS16" s="292"/>
      <c r="BT16" s="292"/>
      <c r="BU16" s="292"/>
      <c r="BV16" s="292"/>
      <c r="BW16" s="292"/>
      <c r="BX16" s="292"/>
      <c r="BY16" s="292"/>
      <c r="BZ16" s="292"/>
      <c r="CA16" s="292"/>
      <c r="CB16" s="292"/>
      <c r="CC16" s="292"/>
      <c r="CD16" s="292"/>
      <c r="CE16" s="292"/>
      <c r="CF16" s="292"/>
      <c r="CG16" s="292"/>
      <c r="CH16" s="292"/>
      <c r="CI16" s="292"/>
      <c r="CJ16" s="292"/>
      <c r="CK16" s="292"/>
      <c r="CL16" s="292"/>
      <c r="CM16" s="292"/>
      <c r="CN16" s="292"/>
      <c r="CO16" s="292"/>
      <c r="CP16" s="292"/>
      <c r="CQ16" s="292"/>
      <c r="CR16" s="292"/>
      <c r="CS16" s="292"/>
      <c r="CT16" s="292"/>
      <c r="CU16" s="292"/>
      <c r="CV16" s="292"/>
      <c r="CW16" s="292"/>
      <c r="CX16" s="292"/>
      <c r="CY16" s="292"/>
      <c r="CZ16" s="292"/>
      <c r="DA16" s="292"/>
      <c r="DB16" s="292"/>
      <c r="DC16" s="292"/>
      <c r="DD16" s="292"/>
      <c r="DE16" s="292"/>
      <c r="DF16" s="292"/>
      <c r="DG16" s="292"/>
      <c r="DH16" s="292"/>
      <c r="DI16" s="292"/>
      <c r="DJ16" s="292"/>
      <c r="DK16" s="292"/>
      <c r="DL16" s="292"/>
      <c r="DM16" s="292"/>
      <c r="DN16" s="292"/>
      <c r="DO16" s="292"/>
      <c r="DP16" s="292"/>
      <c r="DQ16" s="292"/>
      <c r="DR16" s="292"/>
      <c r="DS16" s="292"/>
      <c r="DT16" s="292"/>
      <c r="DU16" s="292"/>
      <c r="DV16" s="292"/>
      <c r="DW16" s="292"/>
      <c r="DX16" s="292"/>
      <c r="DY16" s="292"/>
      <c r="DZ16" s="292"/>
      <c r="EA16" s="292"/>
      <c r="EB16" s="292"/>
      <c r="EC16" s="292"/>
      <c r="ED16" s="292"/>
      <c r="EE16" s="292"/>
      <c r="EF16" s="292"/>
      <c r="EG16" s="292"/>
      <c r="EH16" s="292"/>
      <c r="EI16" s="292"/>
      <c r="EJ16" s="292"/>
      <c r="EK16" s="292"/>
      <c r="EL16" s="292"/>
      <c r="EM16" s="292"/>
      <c r="EN16" s="292"/>
      <c r="EO16" s="292"/>
      <c r="EP16" s="292"/>
      <c r="EQ16" s="292"/>
      <c r="ER16" s="292"/>
      <c r="ES16" s="292"/>
      <c r="ET16" s="292"/>
      <c r="EU16" s="292"/>
      <c r="EV16" s="292"/>
      <c r="EW16" s="292"/>
      <c r="EX16" s="292"/>
      <c r="EY16" s="292"/>
      <c r="EZ16" s="292"/>
      <c r="FA16" s="292"/>
      <c r="FB16" s="292"/>
      <c r="FC16" s="292"/>
      <c r="FD16" s="292"/>
      <c r="FE16" s="292"/>
      <c r="FF16" s="292"/>
      <c r="FG16" s="292"/>
      <c r="FH16" s="292"/>
      <c r="FI16" s="292"/>
      <c r="FJ16" s="292"/>
      <c r="FK16" s="292"/>
      <c r="FL16" s="292"/>
      <c r="FM16" s="292"/>
      <c r="FN16" s="292"/>
      <c r="FO16" s="292"/>
      <c r="FP16" s="292"/>
      <c r="FQ16" s="292"/>
      <c r="FR16" s="292"/>
      <c r="FS16" s="292"/>
      <c r="FT16" s="292"/>
      <c r="FU16" s="292"/>
      <c r="FV16" s="292"/>
      <c r="FW16" s="292"/>
      <c r="FX16" s="292"/>
      <c r="FY16" s="292"/>
      <c r="FZ16" s="292"/>
      <c r="GA16" s="292"/>
      <c r="GB16" s="292"/>
      <c r="GC16" s="292"/>
      <c r="GD16" s="292"/>
      <c r="GE16" s="292"/>
      <c r="GF16" s="292"/>
      <c r="GG16" s="292"/>
      <c r="GH16" s="292"/>
      <c r="GI16" s="292"/>
      <c r="GJ16" s="292"/>
      <c r="GK16" s="292"/>
      <c r="GL16" s="292"/>
      <c r="GM16" s="292"/>
      <c r="GN16" s="292"/>
      <c r="GO16" s="292"/>
      <c r="GP16" s="292"/>
      <c r="GQ16" s="292"/>
      <c r="GR16" s="292"/>
      <c r="GS16" s="292"/>
      <c r="GT16" s="292"/>
      <c r="GU16" s="292"/>
      <c r="GV16" s="292"/>
      <c r="GW16" s="292"/>
      <c r="GX16" s="292"/>
      <c r="GY16" s="292"/>
      <c r="GZ16" s="292"/>
      <c r="HA16" s="292"/>
      <c r="HB16" s="292"/>
      <c r="HC16" s="292"/>
      <c r="HD16" s="292"/>
      <c r="HE16" s="292"/>
      <c r="HF16" s="292"/>
      <c r="HG16" s="292"/>
      <c r="HH16" s="292"/>
      <c r="HI16" s="292"/>
      <c r="HJ16" s="292"/>
      <c r="HK16" s="292"/>
      <c r="HL16" s="292"/>
      <c r="HM16" s="292"/>
      <c r="HN16" s="292"/>
      <c r="HO16" s="292"/>
      <c r="HP16" s="292"/>
      <c r="HQ16" s="292"/>
      <c r="HR16" s="292"/>
      <c r="HS16" s="292"/>
      <c r="HT16" s="292"/>
      <c r="HU16" s="292"/>
      <c r="HV16" s="292"/>
      <c r="HW16" s="292"/>
      <c r="HX16" s="292"/>
      <c r="HY16" s="292"/>
      <c r="HZ16" s="292"/>
      <c r="IA16" s="292"/>
      <c r="IB16" s="292"/>
      <c r="IC16" s="292"/>
      <c r="ID16" s="292"/>
      <c r="IE16" s="292"/>
      <c r="IF16" s="292"/>
      <c r="IG16" s="292"/>
      <c r="IH16" s="292"/>
      <c r="II16" s="292"/>
      <c r="IJ16" s="292"/>
      <c r="IK16" s="292"/>
      <c r="IL16" s="292"/>
      <c r="IM16" s="292"/>
      <c r="IN16" s="292"/>
      <c r="IO16" s="292"/>
      <c r="IP16" s="292"/>
      <c r="IQ16" s="292"/>
      <c r="IR16" s="292"/>
      <c r="IS16" s="292"/>
      <c r="IT16" s="292"/>
      <c r="IU16" s="292"/>
    </row>
    <row r="17" spans="1:255">
      <c r="A17" s="317"/>
      <c r="B17" s="318"/>
      <c r="C17" s="319"/>
      <c r="D17" s="320"/>
      <c r="E17" s="321"/>
      <c r="F17" s="322"/>
      <c r="G17" s="323"/>
      <c r="H17" s="324"/>
      <c r="I17" s="324"/>
      <c r="J17" s="345"/>
      <c r="K17" s="292"/>
      <c r="L17" s="292"/>
      <c r="M17" s="292"/>
      <c r="N17" s="292"/>
      <c r="O17" s="292"/>
      <c r="P17" s="292"/>
      <c r="Q17" s="292"/>
      <c r="R17" s="292"/>
      <c r="S17" s="292"/>
      <c r="T17" s="292"/>
      <c r="U17" s="292"/>
      <c r="V17" s="292"/>
      <c r="W17" s="292"/>
      <c r="X17" s="292"/>
      <c r="Y17" s="292"/>
      <c r="Z17" s="292"/>
      <c r="AA17" s="292"/>
      <c r="AB17" s="292"/>
      <c r="AC17" s="292"/>
      <c r="AD17" s="292"/>
      <c r="AE17" s="292"/>
      <c r="AF17" s="292"/>
      <c r="AG17" s="292"/>
      <c r="AH17" s="292"/>
      <c r="AI17" s="292"/>
      <c r="AJ17" s="292"/>
      <c r="AK17" s="292"/>
      <c r="AL17" s="292"/>
      <c r="AM17" s="292"/>
      <c r="AN17" s="292"/>
      <c r="AO17" s="292"/>
      <c r="AP17" s="292"/>
      <c r="AQ17" s="292"/>
      <c r="AR17" s="292"/>
      <c r="AS17" s="292"/>
      <c r="AT17" s="292"/>
      <c r="AU17" s="292"/>
      <c r="AV17" s="292"/>
      <c r="AW17" s="292"/>
      <c r="AX17" s="292"/>
      <c r="AY17" s="292"/>
      <c r="AZ17" s="292"/>
      <c r="BA17" s="292"/>
      <c r="BB17" s="292"/>
      <c r="BC17" s="292"/>
      <c r="BD17" s="292"/>
      <c r="BE17" s="292"/>
      <c r="BF17" s="292"/>
      <c r="BG17" s="292"/>
      <c r="BH17" s="292"/>
      <c r="BI17" s="292"/>
      <c r="BJ17" s="292"/>
      <c r="BK17" s="292"/>
      <c r="BL17" s="292"/>
      <c r="BM17" s="292"/>
      <c r="BN17" s="292"/>
      <c r="BO17" s="292"/>
      <c r="BP17" s="292"/>
      <c r="BQ17" s="292"/>
      <c r="BR17" s="292"/>
      <c r="BS17" s="292"/>
      <c r="BT17" s="292"/>
      <c r="BU17" s="292"/>
      <c r="BV17" s="292"/>
      <c r="BW17" s="292"/>
      <c r="BX17" s="292"/>
      <c r="BY17" s="292"/>
      <c r="BZ17" s="292"/>
      <c r="CA17" s="292"/>
      <c r="CB17" s="292"/>
      <c r="CC17" s="292"/>
      <c r="CD17" s="292"/>
      <c r="CE17" s="292"/>
      <c r="CF17" s="292"/>
      <c r="CG17" s="292"/>
      <c r="CH17" s="292"/>
      <c r="CI17" s="292"/>
      <c r="CJ17" s="292"/>
      <c r="CK17" s="292"/>
      <c r="CL17" s="292"/>
      <c r="CM17" s="292"/>
      <c r="CN17" s="292"/>
      <c r="CO17" s="292"/>
      <c r="CP17" s="292"/>
      <c r="CQ17" s="292"/>
      <c r="CR17" s="292"/>
      <c r="CS17" s="292"/>
      <c r="CT17" s="292"/>
      <c r="CU17" s="292"/>
      <c r="CV17" s="292"/>
      <c r="CW17" s="292"/>
      <c r="CX17" s="292"/>
      <c r="CY17" s="292"/>
      <c r="CZ17" s="292"/>
      <c r="DA17" s="292"/>
      <c r="DB17" s="292"/>
      <c r="DC17" s="292"/>
      <c r="DD17" s="292"/>
      <c r="DE17" s="292"/>
      <c r="DF17" s="292"/>
      <c r="DG17" s="292"/>
      <c r="DH17" s="292"/>
      <c r="DI17" s="292"/>
      <c r="DJ17" s="292"/>
      <c r="DK17" s="292"/>
      <c r="DL17" s="292"/>
      <c r="DM17" s="292"/>
      <c r="DN17" s="292"/>
      <c r="DO17" s="292"/>
      <c r="DP17" s="292"/>
      <c r="DQ17" s="292"/>
      <c r="DR17" s="292"/>
      <c r="DS17" s="292"/>
      <c r="DT17" s="292"/>
      <c r="DU17" s="292"/>
      <c r="DV17" s="292"/>
      <c r="DW17" s="292"/>
      <c r="DX17" s="292"/>
      <c r="DY17" s="292"/>
      <c r="DZ17" s="292"/>
      <c r="EA17" s="292"/>
      <c r="EB17" s="292"/>
      <c r="EC17" s="292"/>
      <c r="ED17" s="292"/>
      <c r="EE17" s="292"/>
      <c r="EF17" s="292"/>
      <c r="EG17" s="292"/>
      <c r="EH17" s="292"/>
      <c r="EI17" s="292"/>
      <c r="EJ17" s="292"/>
      <c r="EK17" s="292"/>
      <c r="EL17" s="292"/>
      <c r="EM17" s="292"/>
      <c r="EN17" s="292"/>
      <c r="EO17" s="292"/>
      <c r="EP17" s="292"/>
      <c r="EQ17" s="292"/>
      <c r="ER17" s="292"/>
      <c r="ES17" s="292"/>
      <c r="ET17" s="292"/>
      <c r="EU17" s="292"/>
      <c r="EV17" s="292"/>
      <c r="EW17" s="292"/>
      <c r="EX17" s="292"/>
      <c r="EY17" s="292"/>
      <c r="EZ17" s="292"/>
      <c r="FA17" s="292"/>
      <c r="FB17" s="292"/>
      <c r="FC17" s="292"/>
      <c r="FD17" s="292"/>
      <c r="FE17" s="292"/>
      <c r="FF17" s="292"/>
      <c r="FG17" s="292"/>
      <c r="FH17" s="292"/>
      <c r="FI17" s="292"/>
      <c r="FJ17" s="292"/>
      <c r="FK17" s="292"/>
      <c r="FL17" s="292"/>
      <c r="FM17" s="292"/>
      <c r="FN17" s="292"/>
      <c r="FO17" s="292"/>
      <c r="FP17" s="292"/>
      <c r="FQ17" s="292"/>
      <c r="FR17" s="292"/>
      <c r="FS17" s="292"/>
      <c r="FT17" s="292"/>
      <c r="FU17" s="292"/>
      <c r="FV17" s="292"/>
      <c r="FW17" s="292"/>
      <c r="FX17" s="292"/>
      <c r="FY17" s="292"/>
      <c r="FZ17" s="292"/>
      <c r="GA17" s="292"/>
      <c r="GB17" s="292"/>
      <c r="GC17" s="292"/>
      <c r="GD17" s="292"/>
      <c r="GE17" s="292"/>
      <c r="GF17" s="292"/>
      <c r="GG17" s="292"/>
      <c r="GH17" s="292"/>
      <c r="GI17" s="292"/>
      <c r="GJ17" s="292"/>
      <c r="GK17" s="292"/>
      <c r="GL17" s="292"/>
      <c r="GM17" s="292"/>
      <c r="GN17" s="292"/>
      <c r="GO17" s="292"/>
      <c r="GP17" s="292"/>
      <c r="GQ17" s="292"/>
      <c r="GR17" s="292"/>
      <c r="GS17" s="292"/>
      <c r="GT17" s="292"/>
      <c r="GU17" s="292"/>
      <c r="GV17" s="292"/>
      <c r="GW17" s="292"/>
      <c r="GX17" s="292"/>
      <c r="GY17" s="292"/>
      <c r="GZ17" s="292"/>
      <c r="HA17" s="292"/>
      <c r="HB17" s="292"/>
      <c r="HC17" s="292"/>
      <c r="HD17" s="292"/>
      <c r="HE17" s="292"/>
      <c r="HF17" s="292"/>
      <c r="HG17" s="292"/>
      <c r="HH17" s="292"/>
      <c r="HI17" s="292"/>
      <c r="HJ17" s="292"/>
      <c r="HK17" s="292"/>
      <c r="HL17" s="292"/>
      <c r="HM17" s="292"/>
      <c r="HN17" s="292"/>
      <c r="HO17" s="292"/>
      <c r="HP17" s="292"/>
      <c r="HQ17" s="292"/>
      <c r="HR17" s="292"/>
      <c r="HS17" s="292"/>
      <c r="HT17" s="292"/>
      <c r="HU17" s="292"/>
      <c r="HV17" s="292"/>
      <c r="HW17" s="292"/>
      <c r="HX17" s="292"/>
      <c r="HY17" s="292"/>
      <c r="HZ17" s="292"/>
      <c r="IA17" s="292"/>
      <c r="IB17" s="292"/>
      <c r="IC17" s="292"/>
      <c r="ID17" s="292"/>
      <c r="IE17" s="292"/>
      <c r="IF17" s="292"/>
      <c r="IG17" s="292"/>
      <c r="IH17" s="292"/>
      <c r="II17" s="292"/>
      <c r="IJ17" s="292"/>
      <c r="IK17" s="292"/>
      <c r="IL17" s="292"/>
      <c r="IM17" s="292"/>
      <c r="IN17" s="292"/>
      <c r="IO17" s="292"/>
      <c r="IP17" s="292"/>
      <c r="IQ17" s="292"/>
      <c r="IR17" s="292"/>
      <c r="IS17" s="292"/>
      <c r="IT17" s="292"/>
      <c r="IU17" s="292"/>
    </row>
    <row r="18" spans="1:255">
      <c r="A18" s="317"/>
      <c r="B18" s="318"/>
      <c r="C18" s="319"/>
      <c r="D18" s="320"/>
      <c r="E18" s="321"/>
      <c r="F18" s="322"/>
      <c r="G18" s="323"/>
      <c r="H18" s="324"/>
      <c r="I18" s="324"/>
      <c r="J18" s="345"/>
      <c r="K18" s="292"/>
      <c r="L18" s="292"/>
      <c r="M18" s="292"/>
      <c r="N18" s="292"/>
      <c r="O18" s="292"/>
      <c r="P18" s="292"/>
      <c r="Q18" s="292"/>
      <c r="R18" s="292"/>
      <c r="S18" s="292"/>
      <c r="T18" s="292"/>
      <c r="U18" s="292"/>
      <c r="V18" s="292"/>
      <c r="W18" s="292"/>
      <c r="X18" s="292"/>
      <c r="Y18" s="292"/>
      <c r="Z18" s="292"/>
      <c r="AA18" s="292"/>
      <c r="AB18" s="292"/>
      <c r="AC18" s="292"/>
      <c r="AD18" s="292"/>
      <c r="AE18" s="292"/>
      <c r="AF18" s="292"/>
      <c r="AG18" s="292"/>
      <c r="AH18" s="292"/>
      <c r="AI18" s="292"/>
      <c r="AJ18" s="292"/>
      <c r="AK18" s="292"/>
      <c r="AL18" s="292"/>
      <c r="AM18" s="292"/>
      <c r="AN18" s="292"/>
      <c r="AO18" s="292"/>
      <c r="AP18" s="292"/>
      <c r="AQ18" s="292"/>
      <c r="AR18" s="292"/>
      <c r="AS18" s="292"/>
      <c r="AT18" s="292"/>
      <c r="AU18" s="292"/>
      <c r="AV18" s="292"/>
      <c r="AW18" s="292"/>
      <c r="AX18" s="292"/>
      <c r="AY18" s="292"/>
      <c r="AZ18" s="292"/>
      <c r="BA18" s="292"/>
      <c r="BB18" s="292"/>
      <c r="BC18" s="292"/>
      <c r="BD18" s="292"/>
      <c r="BE18" s="292"/>
      <c r="BF18" s="292"/>
      <c r="BG18" s="292"/>
      <c r="BH18" s="292"/>
      <c r="BI18" s="292"/>
      <c r="BJ18" s="292"/>
      <c r="BK18" s="292"/>
      <c r="BL18" s="292"/>
      <c r="BM18" s="292"/>
      <c r="BN18" s="292"/>
      <c r="BO18" s="292"/>
      <c r="BP18" s="292"/>
      <c r="BQ18" s="292"/>
      <c r="BR18" s="292"/>
      <c r="BS18" s="292"/>
      <c r="BT18" s="292"/>
      <c r="BU18" s="292"/>
      <c r="BV18" s="292"/>
      <c r="BW18" s="292"/>
      <c r="BX18" s="292"/>
      <c r="BY18" s="292"/>
      <c r="BZ18" s="292"/>
      <c r="CA18" s="292"/>
      <c r="CB18" s="292"/>
      <c r="CC18" s="292"/>
      <c r="CD18" s="292"/>
      <c r="CE18" s="292"/>
      <c r="CF18" s="292"/>
      <c r="CG18" s="292"/>
      <c r="CH18" s="292"/>
      <c r="CI18" s="292"/>
      <c r="CJ18" s="292"/>
      <c r="CK18" s="292"/>
      <c r="CL18" s="292"/>
      <c r="CM18" s="292"/>
      <c r="CN18" s="292"/>
      <c r="CO18" s="292"/>
      <c r="CP18" s="292"/>
      <c r="CQ18" s="292"/>
      <c r="CR18" s="292"/>
      <c r="CS18" s="292"/>
      <c r="CT18" s="292"/>
      <c r="CU18" s="292"/>
      <c r="CV18" s="292"/>
      <c r="CW18" s="292"/>
      <c r="CX18" s="292"/>
      <c r="CY18" s="292"/>
      <c r="CZ18" s="292"/>
      <c r="DA18" s="292"/>
      <c r="DB18" s="292"/>
      <c r="DC18" s="292"/>
      <c r="DD18" s="292"/>
      <c r="DE18" s="292"/>
      <c r="DF18" s="292"/>
      <c r="DG18" s="292"/>
      <c r="DH18" s="292"/>
      <c r="DI18" s="292"/>
      <c r="DJ18" s="292"/>
      <c r="DK18" s="292"/>
      <c r="DL18" s="292"/>
      <c r="DM18" s="292"/>
      <c r="DN18" s="292"/>
      <c r="DO18" s="292"/>
      <c r="DP18" s="292"/>
      <c r="DQ18" s="292"/>
      <c r="DR18" s="292"/>
      <c r="DS18" s="292"/>
      <c r="DT18" s="292"/>
      <c r="DU18" s="292"/>
      <c r="DV18" s="292"/>
      <c r="DW18" s="292"/>
      <c r="DX18" s="292"/>
      <c r="DY18" s="292"/>
      <c r="DZ18" s="292"/>
      <c r="EA18" s="292"/>
      <c r="EB18" s="292"/>
      <c r="EC18" s="292"/>
      <c r="ED18" s="292"/>
      <c r="EE18" s="292"/>
      <c r="EF18" s="292"/>
      <c r="EG18" s="292"/>
      <c r="EH18" s="292"/>
      <c r="EI18" s="292"/>
      <c r="EJ18" s="292"/>
      <c r="EK18" s="292"/>
      <c r="EL18" s="292"/>
      <c r="EM18" s="292"/>
      <c r="EN18" s="292"/>
      <c r="EO18" s="292"/>
      <c r="EP18" s="292"/>
      <c r="EQ18" s="292"/>
      <c r="ER18" s="292"/>
      <c r="ES18" s="292"/>
      <c r="ET18" s="292"/>
      <c r="EU18" s="292"/>
      <c r="EV18" s="292"/>
      <c r="EW18" s="292"/>
      <c r="EX18" s="292"/>
      <c r="EY18" s="292"/>
      <c r="EZ18" s="292"/>
      <c r="FA18" s="292"/>
      <c r="FB18" s="292"/>
      <c r="FC18" s="292"/>
      <c r="FD18" s="292"/>
      <c r="FE18" s="292"/>
      <c r="FF18" s="292"/>
      <c r="FG18" s="292"/>
      <c r="FH18" s="292"/>
      <c r="FI18" s="292"/>
      <c r="FJ18" s="292"/>
      <c r="FK18" s="292"/>
      <c r="FL18" s="292"/>
      <c r="FM18" s="292"/>
      <c r="FN18" s="292"/>
      <c r="FO18" s="292"/>
      <c r="FP18" s="292"/>
      <c r="FQ18" s="292"/>
      <c r="FR18" s="292"/>
      <c r="FS18" s="292"/>
      <c r="FT18" s="292"/>
      <c r="FU18" s="292"/>
      <c r="FV18" s="292"/>
      <c r="FW18" s="292"/>
      <c r="FX18" s="292"/>
      <c r="FY18" s="292"/>
      <c r="FZ18" s="292"/>
      <c r="GA18" s="292"/>
      <c r="GB18" s="292"/>
      <c r="GC18" s="292"/>
      <c r="GD18" s="292"/>
      <c r="GE18" s="292"/>
      <c r="GF18" s="292"/>
      <c r="GG18" s="292"/>
      <c r="GH18" s="292"/>
      <c r="GI18" s="292"/>
      <c r="GJ18" s="292"/>
      <c r="GK18" s="292"/>
      <c r="GL18" s="292"/>
      <c r="GM18" s="292"/>
      <c r="GN18" s="292"/>
      <c r="GO18" s="292"/>
      <c r="GP18" s="292"/>
      <c r="GQ18" s="292"/>
      <c r="GR18" s="292"/>
      <c r="GS18" s="292"/>
      <c r="GT18" s="292"/>
      <c r="GU18" s="292"/>
      <c r="GV18" s="292"/>
      <c r="GW18" s="292"/>
      <c r="GX18" s="292"/>
      <c r="GY18" s="292"/>
      <c r="GZ18" s="292"/>
      <c r="HA18" s="292"/>
      <c r="HB18" s="292"/>
      <c r="HC18" s="292"/>
      <c r="HD18" s="292"/>
      <c r="HE18" s="292"/>
      <c r="HF18" s="292"/>
      <c r="HG18" s="292"/>
      <c r="HH18" s="292"/>
      <c r="HI18" s="292"/>
      <c r="HJ18" s="292"/>
      <c r="HK18" s="292"/>
      <c r="HL18" s="292"/>
      <c r="HM18" s="292"/>
      <c r="HN18" s="292"/>
      <c r="HO18" s="292"/>
      <c r="HP18" s="292"/>
      <c r="HQ18" s="292"/>
      <c r="HR18" s="292"/>
      <c r="HS18" s="292"/>
      <c r="HT18" s="292"/>
      <c r="HU18" s="292"/>
      <c r="HV18" s="292"/>
      <c r="HW18" s="292"/>
      <c r="HX18" s="292"/>
      <c r="HY18" s="292"/>
      <c r="HZ18" s="292"/>
      <c r="IA18" s="292"/>
      <c r="IB18" s="292"/>
      <c r="IC18" s="292"/>
      <c r="ID18" s="292"/>
      <c r="IE18" s="292"/>
      <c r="IF18" s="292"/>
      <c r="IG18" s="292"/>
      <c r="IH18" s="292"/>
      <c r="II18" s="292"/>
      <c r="IJ18" s="292"/>
      <c r="IK18" s="292"/>
      <c r="IL18" s="292"/>
      <c r="IM18" s="292"/>
      <c r="IN18" s="292"/>
      <c r="IO18" s="292"/>
      <c r="IP18" s="292"/>
      <c r="IQ18" s="292"/>
      <c r="IR18" s="292"/>
      <c r="IS18" s="292"/>
      <c r="IT18" s="292"/>
      <c r="IU18" s="292"/>
    </row>
    <row r="19" spans="1:255">
      <c r="A19" s="317"/>
      <c r="B19" s="318"/>
      <c r="C19" s="319"/>
      <c r="D19" s="320"/>
      <c r="E19" s="321"/>
      <c r="F19" s="322"/>
      <c r="G19" s="323"/>
      <c r="H19" s="324"/>
      <c r="I19" s="324"/>
      <c r="J19" s="345"/>
      <c r="K19" s="292"/>
      <c r="L19" s="292"/>
      <c r="M19" s="292"/>
      <c r="N19" s="292"/>
      <c r="O19" s="292"/>
      <c r="P19" s="292"/>
      <c r="Q19" s="292"/>
      <c r="R19" s="292"/>
      <c r="S19" s="292"/>
      <c r="T19" s="292"/>
      <c r="U19" s="292"/>
      <c r="V19" s="292"/>
      <c r="W19" s="292"/>
      <c r="X19" s="292"/>
      <c r="Y19" s="292"/>
      <c r="Z19" s="292"/>
      <c r="AA19" s="292"/>
      <c r="AB19" s="292"/>
      <c r="AC19" s="292"/>
      <c r="AD19" s="292"/>
      <c r="AE19" s="292"/>
      <c r="AF19" s="292"/>
      <c r="AG19" s="292"/>
      <c r="AH19" s="292"/>
      <c r="AI19" s="292"/>
      <c r="AJ19" s="292"/>
      <c r="AK19" s="292"/>
      <c r="AL19" s="292"/>
      <c r="AM19" s="292"/>
      <c r="AN19" s="292"/>
      <c r="AO19" s="292"/>
      <c r="AP19" s="292"/>
      <c r="AQ19" s="292"/>
      <c r="AR19" s="292"/>
      <c r="AS19" s="292"/>
      <c r="AT19" s="292"/>
      <c r="AU19" s="292"/>
      <c r="AV19" s="292"/>
      <c r="AW19" s="292"/>
      <c r="AX19" s="292"/>
      <c r="AY19" s="292"/>
      <c r="AZ19" s="292"/>
      <c r="BA19" s="292"/>
      <c r="BB19" s="292"/>
      <c r="BC19" s="292"/>
      <c r="BD19" s="292"/>
      <c r="BE19" s="292"/>
      <c r="BF19" s="292"/>
      <c r="BG19" s="292"/>
      <c r="BH19" s="292"/>
      <c r="BI19" s="292"/>
      <c r="BJ19" s="292"/>
      <c r="BK19" s="292"/>
      <c r="BL19" s="292"/>
      <c r="BM19" s="292"/>
      <c r="BN19" s="292"/>
      <c r="BO19" s="292"/>
      <c r="BP19" s="292"/>
      <c r="BQ19" s="292"/>
      <c r="BR19" s="292"/>
      <c r="BS19" s="292"/>
      <c r="BT19" s="292"/>
      <c r="BU19" s="292"/>
      <c r="BV19" s="292"/>
      <c r="BW19" s="292"/>
      <c r="BX19" s="292"/>
      <c r="BY19" s="292"/>
      <c r="BZ19" s="292"/>
      <c r="CA19" s="292"/>
      <c r="CB19" s="292"/>
      <c r="CC19" s="292"/>
      <c r="CD19" s="292"/>
      <c r="CE19" s="292"/>
      <c r="CF19" s="292"/>
      <c r="CG19" s="292"/>
      <c r="CH19" s="292"/>
      <c r="CI19" s="292"/>
      <c r="CJ19" s="292"/>
      <c r="CK19" s="292"/>
      <c r="CL19" s="292"/>
      <c r="CM19" s="292"/>
      <c r="CN19" s="292"/>
      <c r="CO19" s="292"/>
      <c r="CP19" s="292"/>
      <c r="CQ19" s="292"/>
      <c r="CR19" s="292"/>
      <c r="CS19" s="292"/>
      <c r="CT19" s="292"/>
      <c r="CU19" s="292"/>
      <c r="CV19" s="292"/>
      <c r="CW19" s="292"/>
      <c r="CX19" s="292"/>
      <c r="CY19" s="292"/>
      <c r="CZ19" s="292"/>
      <c r="DA19" s="292"/>
      <c r="DB19" s="292"/>
      <c r="DC19" s="292"/>
      <c r="DD19" s="292"/>
      <c r="DE19" s="292"/>
      <c r="DF19" s="292"/>
      <c r="DG19" s="292"/>
      <c r="DH19" s="292"/>
      <c r="DI19" s="292"/>
      <c r="DJ19" s="292"/>
      <c r="DK19" s="292"/>
      <c r="DL19" s="292"/>
      <c r="DM19" s="292"/>
      <c r="DN19" s="292"/>
      <c r="DO19" s="292"/>
      <c r="DP19" s="292"/>
      <c r="DQ19" s="292"/>
      <c r="DR19" s="292"/>
      <c r="DS19" s="292"/>
      <c r="DT19" s="292"/>
      <c r="DU19" s="292"/>
      <c r="DV19" s="292"/>
      <c r="DW19" s="292"/>
      <c r="DX19" s="292"/>
      <c r="DY19" s="292"/>
      <c r="DZ19" s="292"/>
      <c r="EA19" s="292"/>
      <c r="EB19" s="292"/>
      <c r="EC19" s="292"/>
      <c r="ED19" s="292"/>
      <c r="EE19" s="292"/>
      <c r="EF19" s="292"/>
      <c r="EG19" s="292"/>
      <c r="EH19" s="292"/>
      <c r="EI19" s="292"/>
      <c r="EJ19" s="292"/>
      <c r="EK19" s="292"/>
      <c r="EL19" s="292"/>
      <c r="EM19" s="292"/>
      <c r="EN19" s="292"/>
      <c r="EO19" s="292"/>
      <c r="EP19" s="292"/>
      <c r="EQ19" s="292"/>
      <c r="ER19" s="292"/>
      <c r="ES19" s="292"/>
      <c r="ET19" s="292"/>
      <c r="EU19" s="292"/>
      <c r="EV19" s="292"/>
      <c r="EW19" s="292"/>
      <c r="EX19" s="292"/>
      <c r="EY19" s="292"/>
      <c r="EZ19" s="292"/>
      <c r="FA19" s="292"/>
      <c r="FB19" s="292"/>
      <c r="FC19" s="292"/>
      <c r="FD19" s="292"/>
      <c r="FE19" s="292"/>
      <c r="FF19" s="292"/>
      <c r="FG19" s="292"/>
      <c r="FH19" s="292"/>
      <c r="FI19" s="292"/>
      <c r="FJ19" s="292"/>
      <c r="FK19" s="292"/>
      <c r="FL19" s="292"/>
      <c r="FM19" s="292"/>
      <c r="FN19" s="292"/>
      <c r="FO19" s="292"/>
      <c r="FP19" s="292"/>
      <c r="FQ19" s="292"/>
      <c r="FR19" s="292"/>
      <c r="FS19" s="292"/>
      <c r="FT19" s="292"/>
      <c r="FU19" s="292"/>
      <c r="FV19" s="292"/>
      <c r="FW19" s="292"/>
      <c r="FX19" s="292"/>
      <c r="FY19" s="292"/>
      <c r="FZ19" s="292"/>
      <c r="GA19" s="292"/>
      <c r="GB19" s="292"/>
      <c r="GC19" s="292"/>
      <c r="GD19" s="292"/>
      <c r="GE19" s="292"/>
      <c r="GF19" s="292"/>
      <c r="GG19" s="292"/>
      <c r="GH19" s="292"/>
      <c r="GI19" s="292"/>
      <c r="GJ19" s="292"/>
      <c r="GK19" s="292"/>
      <c r="GL19" s="292"/>
      <c r="GM19" s="292"/>
      <c r="GN19" s="292"/>
      <c r="GO19" s="292"/>
      <c r="GP19" s="292"/>
      <c r="GQ19" s="292"/>
      <c r="GR19" s="292"/>
      <c r="GS19" s="292"/>
      <c r="GT19" s="292"/>
      <c r="GU19" s="292"/>
      <c r="GV19" s="292"/>
      <c r="GW19" s="292"/>
      <c r="GX19" s="292"/>
      <c r="GY19" s="292"/>
      <c r="GZ19" s="292"/>
      <c r="HA19" s="292"/>
      <c r="HB19" s="292"/>
      <c r="HC19" s="292"/>
      <c r="HD19" s="292"/>
      <c r="HE19" s="292"/>
      <c r="HF19" s="292"/>
      <c r="HG19" s="292"/>
      <c r="HH19" s="292"/>
      <c r="HI19" s="292"/>
      <c r="HJ19" s="292"/>
      <c r="HK19" s="292"/>
      <c r="HL19" s="292"/>
      <c r="HM19" s="292"/>
      <c r="HN19" s="292"/>
      <c r="HO19" s="292"/>
      <c r="HP19" s="292"/>
      <c r="HQ19" s="292"/>
      <c r="HR19" s="292"/>
      <c r="HS19" s="292"/>
      <c r="HT19" s="292"/>
      <c r="HU19" s="292"/>
      <c r="HV19" s="292"/>
      <c r="HW19" s="292"/>
      <c r="HX19" s="292"/>
      <c r="HY19" s="292"/>
      <c r="HZ19" s="292"/>
      <c r="IA19" s="292"/>
      <c r="IB19" s="292"/>
      <c r="IC19" s="292"/>
      <c r="ID19" s="292"/>
      <c r="IE19" s="292"/>
      <c r="IF19" s="292"/>
      <c r="IG19" s="292"/>
      <c r="IH19" s="292"/>
      <c r="II19" s="292"/>
      <c r="IJ19" s="292"/>
      <c r="IK19" s="292"/>
      <c r="IL19" s="292"/>
      <c r="IM19" s="292"/>
      <c r="IN19" s="292"/>
      <c r="IO19" s="292"/>
      <c r="IP19" s="292"/>
      <c r="IQ19" s="292"/>
      <c r="IR19" s="292"/>
      <c r="IS19" s="292"/>
      <c r="IT19" s="292"/>
      <c r="IU19" s="292"/>
    </row>
    <row r="20" spans="1:255">
      <c r="A20" s="317"/>
      <c r="B20" s="318"/>
      <c r="C20" s="319"/>
      <c r="D20" s="320"/>
      <c r="E20" s="321"/>
      <c r="F20" s="322"/>
      <c r="G20" s="323"/>
      <c r="H20" s="324"/>
      <c r="I20" s="324"/>
      <c r="J20" s="345"/>
      <c r="K20" s="292"/>
      <c r="L20" s="292"/>
      <c r="M20" s="292"/>
      <c r="N20" s="292"/>
      <c r="O20" s="292"/>
      <c r="P20" s="292"/>
      <c r="Q20" s="292"/>
      <c r="R20" s="292"/>
      <c r="S20" s="292"/>
      <c r="T20" s="292"/>
      <c r="U20" s="292"/>
      <c r="V20" s="292"/>
      <c r="W20" s="292"/>
      <c r="X20" s="292"/>
      <c r="Y20" s="292"/>
      <c r="Z20" s="292"/>
      <c r="AA20" s="292"/>
      <c r="AB20" s="292"/>
      <c r="AC20" s="292"/>
      <c r="AD20" s="292"/>
      <c r="AE20" s="292"/>
      <c r="AF20" s="292"/>
      <c r="AG20" s="292"/>
      <c r="AH20" s="292"/>
      <c r="AI20" s="292"/>
      <c r="AJ20" s="292"/>
      <c r="AK20" s="292"/>
      <c r="AL20" s="292"/>
      <c r="AM20" s="292"/>
      <c r="AN20" s="292"/>
      <c r="AO20" s="292"/>
      <c r="AP20" s="292"/>
      <c r="AQ20" s="292"/>
      <c r="AR20" s="292"/>
      <c r="AS20" s="292"/>
      <c r="AT20" s="292"/>
      <c r="AU20" s="292"/>
      <c r="AV20" s="292"/>
      <c r="AW20" s="292"/>
      <c r="AX20" s="292"/>
      <c r="AY20" s="292"/>
      <c r="AZ20" s="292"/>
      <c r="BA20" s="292"/>
      <c r="BB20" s="292"/>
      <c r="BC20" s="292"/>
      <c r="BD20" s="292"/>
      <c r="BE20" s="292"/>
      <c r="BF20" s="292"/>
      <c r="BG20" s="292"/>
      <c r="BH20" s="292"/>
      <c r="BI20" s="292"/>
      <c r="BJ20" s="292"/>
      <c r="BK20" s="292"/>
      <c r="BL20" s="292"/>
      <c r="BM20" s="292"/>
      <c r="BN20" s="292"/>
      <c r="BO20" s="292"/>
      <c r="BP20" s="292"/>
      <c r="BQ20" s="292"/>
      <c r="BR20" s="292"/>
      <c r="BS20" s="292"/>
      <c r="BT20" s="292"/>
      <c r="BU20" s="292"/>
      <c r="BV20" s="292"/>
      <c r="BW20" s="292"/>
      <c r="BX20" s="292"/>
      <c r="BY20" s="292"/>
      <c r="BZ20" s="292"/>
      <c r="CA20" s="292"/>
      <c r="CB20" s="292"/>
      <c r="CC20" s="292"/>
      <c r="CD20" s="292"/>
      <c r="CE20" s="292"/>
      <c r="CF20" s="292"/>
      <c r="CG20" s="292"/>
      <c r="CH20" s="292"/>
      <c r="CI20" s="292"/>
      <c r="CJ20" s="292"/>
      <c r="CK20" s="292"/>
      <c r="CL20" s="292"/>
      <c r="CM20" s="292"/>
      <c r="CN20" s="292"/>
      <c r="CO20" s="292"/>
      <c r="CP20" s="292"/>
      <c r="CQ20" s="292"/>
      <c r="CR20" s="292"/>
      <c r="CS20" s="292"/>
      <c r="CT20" s="292"/>
      <c r="CU20" s="292"/>
      <c r="CV20" s="292"/>
      <c r="CW20" s="292"/>
      <c r="CX20" s="292"/>
      <c r="CY20" s="292"/>
      <c r="CZ20" s="292"/>
      <c r="DA20" s="292"/>
      <c r="DB20" s="292"/>
      <c r="DC20" s="292"/>
      <c r="DD20" s="292"/>
      <c r="DE20" s="292"/>
      <c r="DF20" s="292"/>
      <c r="DG20" s="292"/>
      <c r="DH20" s="292"/>
      <c r="DI20" s="292"/>
      <c r="DJ20" s="292"/>
      <c r="DK20" s="292"/>
      <c r="DL20" s="292"/>
      <c r="DM20" s="292"/>
      <c r="DN20" s="292"/>
      <c r="DO20" s="292"/>
      <c r="DP20" s="292"/>
      <c r="DQ20" s="292"/>
      <c r="DR20" s="292"/>
      <c r="DS20" s="292"/>
      <c r="DT20" s="292"/>
      <c r="DU20" s="292"/>
      <c r="DV20" s="292"/>
      <c r="DW20" s="292"/>
      <c r="DX20" s="292"/>
      <c r="DY20" s="292"/>
      <c r="DZ20" s="292"/>
      <c r="EA20" s="292"/>
      <c r="EB20" s="292"/>
      <c r="EC20" s="292"/>
      <c r="ED20" s="292"/>
      <c r="EE20" s="292"/>
      <c r="EF20" s="292"/>
      <c r="EG20" s="292"/>
      <c r="EH20" s="292"/>
      <c r="EI20" s="292"/>
      <c r="EJ20" s="292"/>
      <c r="EK20" s="292"/>
      <c r="EL20" s="292"/>
      <c r="EM20" s="292"/>
      <c r="EN20" s="292"/>
      <c r="EO20" s="292"/>
      <c r="EP20" s="292"/>
      <c r="EQ20" s="292"/>
      <c r="ER20" s="292"/>
      <c r="ES20" s="292"/>
      <c r="ET20" s="292"/>
      <c r="EU20" s="292"/>
      <c r="EV20" s="292"/>
      <c r="EW20" s="292"/>
      <c r="EX20" s="292"/>
      <c r="EY20" s="292"/>
      <c r="EZ20" s="292"/>
      <c r="FA20" s="292"/>
      <c r="FB20" s="292"/>
      <c r="FC20" s="292"/>
      <c r="FD20" s="292"/>
      <c r="FE20" s="292"/>
      <c r="FF20" s="292"/>
      <c r="FG20" s="292"/>
      <c r="FH20" s="292"/>
      <c r="FI20" s="292"/>
      <c r="FJ20" s="292"/>
      <c r="FK20" s="292"/>
      <c r="FL20" s="292"/>
      <c r="FM20" s="292"/>
      <c r="FN20" s="292"/>
      <c r="FO20" s="292"/>
      <c r="FP20" s="292"/>
      <c r="FQ20" s="292"/>
      <c r="FR20" s="292"/>
      <c r="FS20" s="292"/>
      <c r="FT20" s="292"/>
      <c r="FU20" s="292"/>
      <c r="FV20" s="292"/>
      <c r="FW20" s="292"/>
      <c r="FX20" s="292"/>
      <c r="FY20" s="292"/>
      <c r="FZ20" s="292"/>
      <c r="GA20" s="292"/>
      <c r="GB20" s="292"/>
      <c r="GC20" s="292"/>
      <c r="GD20" s="292"/>
      <c r="GE20" s="292"/>
      <c r="GF20" s="292"/>
      <c r="GG20" s="292"/>
      <c r="GH20" s="292"/>
      <c r="GI20" s="292"/>
      <c r="GJ20" s="292"/>
      <c r="GK20" s="292"/>
      <c r="GL20" s="292"/>
      <c r="GM20" s="292"/>
      <c r="GN20" s="292"/>
      <c r="GO20" s="292"/>
      <c r="GP20" s="292"/>
      <c r="GQ20" s="292"/>
      <c r="GR20" s="292"/>
      <c r="GS20" s="292"/>
      <c r="GT20" s="292"/>
      <c r="GU20" s="292"/>
      <c r="GV20" s="292"/>
      <c r="GW20" s="292"/>
      <c r="GX20" s="292"/>
      <c r="GY20" s="292"/>
      <c r="GZ20" s="292"/>
      <c r="HA20" s="292"/>
      <c r="HB20" s="292"/>
      <c r="HC20" s="292"/>
      <c r="HD20" s="292"/>
      <c r="HE20" s="292"/>
      <c r="HF20" s="292"/>
      <c r="HG20" s="292"/>
      <c r="HH20" s="292"/>
      <c r="HI20" s="292"/>
      <c r="HJ20" s="292"/>
      <c r="HK20" s="292"/>
      <c r="HL20" s="292"/>
      <c r="HM20" s="292"/>
      <c r="HN20" s="292"/>
      <c r="HO20" s="292"/>
      <c r="HP20" s="292"/>
      <c r="HQ20" s="292"/>
      <c r="HR20" s="292"/>
      <c r="HS20" s="292"/>
      <c r="HT20" s="292"/>
      <c r="HU20" s="292"/>
      <c r="HV20" s="292"/>
      <c r="HW20" s="292"/>
      <c r="HX20" s="292"/>
      <c r="HY20" s="292"/>
      <c r="HZ20" s="292"/>
      <c r="IA20" s="292"/>
      <c r="IB20" s="292"/>
      <c r="IC20" s="292"/>
      <c r="ID20" s="292"/>
      <c r="IE20" s="292"/>
      <c r="IF20" s="292"/>
      <c r="IG20" s="292"/>
      <c r="IH20" s="292"/>
      <c r="II20" s="292"/>
      <c r="IJ20" s="292"/>
      <c r="IK20" s="292"/>
      <c r="IL20" s="292"/>
      <c r="IM20" s="292"/>
      <c r="IN20" s="292"/>
      <c r="IO20" s="292"/>
      <c r="IP20" s="292"/>
      <c r="IQ20" s="292"/>
      <c r="IR20" s="292"/>
      <c r="IS20" s="292"/>
      <c r="IT20" s="292"/>
      <c r="IU20" s="292"/>
    </row>
    <row r="21" spans="1:255">
      <c r="A21" s="317"/>
      <c r="B21" s="318"/>
      <c r="C21" s="319"/>
      <c r="D21" s="320"/>
      <c r="E21" s="321"/>
      <c r="F21" s="322"/>
      <c r="G21" s="323"/>
      <c r="H21" s="324"/>
      <c r="I21" s="324"/>
      <c r="J21" s="345"/>
      <c r="K21" s="292"/>
      <c r="L21" s="292"/>
      <c r="M21" s="292"/>
      <c r="N21" s="292"/>
      <c r="O21" s="292"/>
      <c r="P21" s="292"/>
      <c r="Q21" s="292"/>
      <c r="R21" s="292"/>
      <c r="S21" s="292"/>
      <c r="T21" s="292"/>
      <c r="U21" s="292"/>
      <c r="V21" s="292"/>
      <c r="W21" s="292"/>
      <c r="X21" s="292"/>
      <c r="Y21" s="292"/>
      <c r="Z21" s="292"/>
      <c r="AA21" s="292"/>
      <c r="AB21" s="292"/>
      <c r="AC21" s="292"/>
      <c r="AD21" s="292"/>
      <c r="AE21" s="292"/>
      <c r="AF21" s="292"/>
      <c r="AG21" s="292"/>
      <c r="AH21" s="292"/>
      <c r="AI21" s="292"/>
      <c r="AJ21" s="292"/>
      <c r="AK21" s="292"/>
      <c r="AL21" s="292"/>
      <c r="AM21" s="292"/>
      <c r="AN21" s="292"/>
      <c r="AO21" s="292"/>
      <c r="AP21" s="292"/>
      <c r="AQ21" s="292"/>
      <c r="AR21" s="292"/>
      <c r="AS21" s="292"/>
      <c r="AT21" s="292"/>
      <c r="AU21" s="292"/>
      <c r="AV21" s="292"/>
      <c r="AW21" s="292"/>
      <c r="AX21" s="292"/>
      <c r="AY21" s="292"/>
      <c r="AZ21" s="292"/>
      <c r="BA21" s="292"/>
      <c r="BB21" s="292"/>
      <c r="BC21" s="292"/>
      <c r="BD21" s="292"/>
      <c r="BE21" s="292"/>
      <c r="BF21" s="292"/>
      <c r="BG21" s="292"/>
      <c r="BH21" s="292"/>
      <c r="BI21" s="292"/>
      <c r="BJ21" s="292"/>
      <c r="BK21" s="292"/>
      <c r="BL21" s="292"/>
      <c r="BM21" s="292"/>
      <c r="BN21" s="292"/>
      <c r="BO21" s="292"/>
      <c r="BP21" s="292"/>
      <c r="BQ21" s="292"/>
      <c r="BR21" s="292"/>
      <c r="BS21" s="292"/>
      <c r="BT21" s="292"/>
      <c r="BU21" s="292"/>
      <c r="BV21" s="292"/>
      <c r="BW21" s="292"/>
      <c r="BX21" s="292"/>
      <c r="BY21" s="292"/>
      <c r="BZ21" s="292"/>
      <c r="CA21" s="292"/>
      <c r="CB21" s="292"/>
      <c r="CC21" s="292"/>
      <c r="CD21" s="292"/>
      <c r="CE21" s="292"/>
      <c r="CF21" s="292"/>
      <c r="CG21" s="292"/>
      <c r="CH21" s="292"/>
      <c r="CI21" s="292"/>
      <c r="CJ21" s="292"/>
      <c r="CK21" s="292"/>
      <c r="CL21" s="292"/>
      <c r="CM21" s="292"/>
      <c r="CN21" s="292"/>
      <c r="CO21" s="292"/>
      <c r="CP21" s="292"/>
      <c r="CQ21" s="292"/>
      <c r="CR21" s="292"/>
      <c r="CS21" s="292"/>
      <c r="CT21" s="292"/>
      <c r="CU21" s="292"/>
      <c r="CV21" s="292"/>
      <c r="CW21" s="292"/>
      <c r="CX21" s="292"/>
      <c r="CY21" s="292"/>
      <c r="CZ21" s="292"/>
      <c r="DA21" s="292"/>
      <c r="DB21" s="292"/>
      <c r="DC21" s="292"/>
      <c r="DD21" s="292"/>
      <c r="DE21" s="292"/>
      <c r="DF21" s="292"/>
      <c r="DG21" s="292"/>
      <c r="DH21" s="292"/>
      <c r="DI21" s="292"/>
      <c r="DJ21" s="292"/>
      <c r="DK21" s="292"/>
      <c r="DL21" s="292"/>
      <c r="DM21" s="292"/>
      <c r="DN21" s="292"/>
      <c r="DO21" s="292"/>
      <c r="DP21" s="292"/>
      <c r="DQ21" s="292"/>
      <c r="DR21" s="292"/>
      <c r="DS21" s="292"/>
      <c r="DT21" s="292"/>
      <c r="DU21" s="292"/>
      <c r="DV21" s="292"/>
      <c r="DW21" s="292"/>
      <c r="DX21" s="292"/>
      <c r="DY21" s="292"/>
      <c r="DZ21" s="292"/>
      <c r="EA21" s="292"/>
      <c r="EB21" s="292"/>
      <c r="EC21" s="292"/>
      <c r="ED21" s="292"/>
      <c r="EE21" s="292"/>
      <c r="EF21" s="292"/>
      <c r="EG21" s="292"/>
      <c r="EH21" s="292"/>
      <c r="EI21" s="292"/>
      <c r="EJ21" s="292"/>
      <c r="EK21" s="292"/>
      <c r="EL21" s="292"/>
      <c r="EM21" s="292"/>
      <c r="EN21" s="292"/>
      <c r="EO21" s="292"/>
      <c r="EP21" s="292"/>
      <c r="EQ21" s="292"/>
      <c r="ER21" s="292"/>
      <c r="ES21" s="292"/>
      <c r="ET21" s="292"/>
      <c r="EU21" s="292"/>
      <c r="EV21" s="292"/>
      <c r="EW21" s="292"/>
      <c r="EX21" s="292"/>
      <c r="EY21" s="292"/>
      <c r="EZ21" s="292"/>
      <c r="FA21" s="292"/>
      <c r="FB21" s="292"/>
      <c r="FC21" s="292"/>
      <c r="FD21" s="292"/>
      <c r="FE21" s="292"/>
      <c r="FF21" s="292"/>
      <c r="FG21" s="292"/>
      <c r="FH21" s="292"/>
      <c r="FI21" s="292"/>
      <c r="FJ21" s="292"/>
      <c r="FK21" s="292"/>
      <c r="FL21" s="292"/>
      <c r="FM21" s="292"/>
      <c r="FN21" s="292"/>
      <c r="FO21" s="292"/>
      <c r="FP21" s="292"/>
      <c r="FQ21" s="292"/>
      <c r="FR21" s="292"/>
      <c r="FS21" s="292"/>
      <c r="FT21" s="292"/>
      <c r="FU21" s="292"/>
      <c r="FV21" s="292"/>
      <c r="FW21" s="292"/>
      <c r="FX21" s="292"/>
      <c r="FY21" s="292"/>
      <c r="FZ21" s="292"/>
      <c r="GA21" s="292"/>
      <c r="GB21" s="292"/>
      <c r="GC21" s="292"/>
      <c r="GD21" s="292"/>
      <c r="GE21" s="292"/>
      <c r="GF21" s="292"/>
      <c r="GG21" s="292"/>
      <c r="GH21" s="292"/>
      <c r="GI21" s="292"/>
      <c r="GJ21" s="292"/>
      <c r="GK21" s="292"/>
      <c r="GL21" s="292"/>
      <c r="GM21" s="292"/>
      <c r="GN21" s="292"/>
      <c r="GO21" s="292"/>
      <c r="GP21" s="292"/>
      <c r="GQ21" s="292"/>
      <c r="GR21" s="292"/>
      <c r="GS21" s="292"/>
      <c r="GT21" s="292"/>
      <c r="GU21" s="292"/>
      <c r="GV21" s="292"/>
      <c r="GW21" s="292"/>
      <c r="GX21" s="292"/>
      <c r="GY21" s="292"/>
      <c r="GZ21" s="292"/>
      <c r="HA21" s="292"/>
      <c r="HB21" s="292"/>
      <c r="HC21" s="292"/>
      <c r="HD21" s="292"/>
      <c r="HE21" s="292"/>
      <c r="HF21" s="292"/>
      <c r="HG21" s="292"/>
      <c r="HH21" s="292"/>
      <c r="HI21" s="292"/>
      <c r="HJ21" s="292"/>
      <c r="HK21" s="292"/>
      <c r="HL21" s="292"/>
      <c r="HM21" s="292"/>
      <c r="HN21" s="292"/>
      <c r="HO21" s="292"/>
      <c r="HP21" s="292"/>
      <c r="HQ21" s="292"/>
      <c r="HR21" s="292"/>
      <c r="HS21" s="292"/>
      <c r="HT21" s="292"/>
      <c r="HU21" s="292"/>
      <c r="HV21" s="292"/>
      <c r="HW21" s="292"/>
      <c r="HX21" s="292"/>
      <c r="HY21" s="292"/>
      <c r="HZ21" s="292"/>
      <c r="IA21" s="292"/>
      <c r="IB21" s="292"/>
      <c r="IC21" s="292"/>
      <c r="ID21" s="292"/>
      <c r="IE21" s="292"/>
      <c r="IF21" s="292"/>
      <c r="IG21" s="292"/>
      <c r="IH21" s="292"/>
      <c r="II21" s="292"/>
      <c r="IJ21" s="292"/>
      <c r="IK21" s="292"/>
      <c r="IL21" s="292"/>
      <c r="IM21" s="292"/>
      <c r="IN21" s="292"/>
      <c r="IO21" s="292"/>
      <c r="IP21" s="292"/>
      <c r="IQ21" s="292"/>
      <c r="IR21" s="292"/>
      <c r="IS21" s="292"/>
      <c r="IT21" s="292"/>
      <c r="IU21" s="292"/>
    </row>
    <row r="22" spans="1:255">
      <c r="A22" s="317"/>
      <c r="B22" s="318"/>
      <c r="C22" s="319"/>
      <c r="D22" s="320"/>
      <c r="E22" s="321"/>
      <c r="F22" s="322"/>
      <c r="G22" s="323"/>
      <c r="H22" s="324"/>
      <c r="I22" s="324"/>
      <c r="J22" s="345"/>
      <c r="K22" s="292"/>
      <c r="L22" s="292"/>
      <c r="M22" s="292"/>
      <c r="N22" s="292"/>
      <c r="O22" s="292"/>
      <c r="P22" s="292"/>
      <c r="Q22" s="292"/>
      <c r="R22" s="292"/>
      <c r="S22" s="292"/>
      <c r="T22" s="292"/>
      <c r="U22" s="292"/>
      <c r="V22" s="292"/>
      <c r="W22" s="292"/>
      <c r="X22" s="292"/>
      <c r="Y22" s="292"/>
      <c r="Z22" s="292"/>
      <c r="AA22" s="292"/>
      <c r="AB22" s="292"/>
      <c r="AC22" s="292"/>
      <c r="AD22" s="292"/>
      <c r="AE22" s="292"/>
      <c r="AF22" s="292"/>
      <c r="AG22" s="292"/>
      <c r="AH22" s="292"/>
      <c r="AI22" s="292"/>
      <c r="AJ22" s="292"/>
      <c r="AK22" s="292"/>
      <c r="AL22" s="292"/>
      <c r="AM22" s="292"/>
      <c r="AN22" s="292"/>
      <c r="AO22" s="292"/>
      <c r="AP22" s="292"/>
      <c r="AQ22" s="292"/>
      <c r="AR22" s="292"/>
      <c r="AS22" s="292"/>
      <c r="AT22" s="292"/>
      <c r="AU22" s="292"/>
      <c r="AV22" s="292"/>
      <c r="AW22" s="292"/>
      <c r="AX22" s="292"/>
      <c r="AY22" s="292"/>
      <c r="AZ22" s="292"/>
      <c r="BA22" s="292"/>
      <c r="BB22" s="292"/>
      <c r="BC22" s="292"/>
      <c r="BD22" s="292"/>
      <c r="BE22" s="292"/>
      <c r="BF22" s="292"/>
      <c r="BG22" s="292"/>
      <c r="BH22" s="292"/>
      <c r="BI22" s="292"/>
      <c r="BJ22" s="292"/>
      <c r="BK22" s="292"/>
      <c r="BL22" s="292"/>
      <c r="BM22" s="292"/>
      <c r="BN22" s="292"/>
      <c r="BO22" s="292"/>
      <c r="BP22" s="292"/>
      <c r="BQ22" s="292"/>
      <c r="BR22" s="292"/>
      <c r="BS22" s="292"/>
      <c r="BT22" s="292"/>
      <c r="BU22" s="292"/>
      <c r="BV22" s="292"/>
      <c r="BW22" s="292"/>
      <c r="BX22" s="292"/>
      <c r="BY22" s="292"/>
      <c r="BZ22" s="292"/>
      <c r="CA22" s="292"/>
      <c r="CB22" s="292"/>
      <c r="CC22" s="292"/>
      <c r="CD22" s="292"/>
      <c r="CE22" s="292"/>
      <c r="CF22" s="292"/>
      <c r="CG22" s="292"/>
      <c r="CH22" s="292"/>
      <c r="CI22" s="292"/>
      <c r="CJ22" s="292"/>
      <c r="CK22" s="292"/>
      <c r="CL22" s="292"/>
      <c r="CM22" s="292"/>
      <c r="CN22" s="292"/>
      <c r="CO22" s="292"/>
      <c r="CP22" s="292"/>
      <c r="CQ22" s="292"/>
      <c r="CR22" s="292"/>
      <c r="CS22" s="292"/>
      <c r="CT22" s="292"/>
      <c r="CU22" s="292"/>
      <c r="CV22" s="292"/>
      <c r="CW22" s="292"/>
      <c r="CX22" s="292"/>
      <c r="CY22" s="292"/>
      <c r="CZ22" s="292"/>
      <c r="DA22" s="292"/>
      <c r="DB22" s="292"/>
      <c r="DC22" s="292"/>
      <c r="DD22" s="292"/>
      <c r="DE22" s="292"/>
      <c r="DF22" s="292"/>
      <c r="DG22" s="292"/>
      <c r="DH22" s="292"/>
      <c r="DI22" s="292"/>
      <c r="DJ22" s="292"/>
      <c r="DK22" s="292"/>
      <c r="DL22" s="292"/>
      <c r="DM22" s="292"/>
      <c r="DN22" s="292"/>
      <c r="DO22" s="292"/>
      <c r="DP22" s="292"/>
      <c r="DQ22" s="292"/>
      <c r="DR22" s="292"/>
      <c r="DS22" s="292"/>
      <c r="DT22" s="292"/>
      <c r="DU22" s="292"/>
      <c r="DV22" s="292"/>
      <c r="DW22" s="292"/>
      <c r="DX22" s="292"/>
      <c r="DY22" s="292"/>
      <c r="DZ22" s="292"/>
      <c r="EA22" s="292"/>
      <c r="EB22" s="292"/>
      <c r="EC22" s="292"/>
      <c r="ED22" s="292"/>
      <c r="EE22" s="292"/>
      <c r="EF22" s="292"/>
      <c r="EG22" s="292"/>
      <c r="EH22" s="292"/>
      <c r="EI22" s="292"/>
      <c r="EJ22" s="292"/>
      <c r="EK22" s="292"/>
      <c r="EL22" s="292"/>
      <c r="EM22" s="292"/>
      <c r="EN22" s="292"/>
      <c r="EO22" s="292"/>
      <c r="EP22" s="292"/>
      <c r="EQ22" s="292"/>
      <c r="ER22" s="292"/>
      <c r="ES22" s="292"/>
      <c r="ET22" s="292"/>
      <c r="EU22" s="292"/>
      <c r="EV22" s="292"/>
      <c r="EW22" s="292"/>
      <c r="EX22" s="292"/>
      <c r="EY22" s="292"/>
      <c r="EZ22" s="292"/>
      <c r="FA22" s="292"/>
      <c r="FB22" s="292"/>
      <c r="FC22" s="292"/>
      <c r="FD22" s="292"/>
      <c r="FE22" s="292"/>
      <c r="FF22" s="292"/>
      <c r="FG22" s="292"/>
      <c r="FH22" s="292"/>
      <c r="FI22" s="292"/>
      <c r="FJ22" s="292"/>
      <c r="FK22" s="292"/>
      <c r="FL22" s="292"/>
      <c r="FM22" s="292"/>
      <c r="FN22" s="292"/>
      <c r="FO22" s="292"/>
      <c r="FP22" s="292"/>
      <c r="FQ22" s="292"/>
      <c r="FR22" s="292"/>
      <c r="FS22" s="292"/>
      <c r="FT22" s="292"/>
      <c r="FU22" s="292"/>
      <c r="FV22" s="292"/>
      <c r="FW22" s="292"/>
      <c r="FX22" s="292"/>
      <c r="FY22" s="292"/>
      <c r="FZ22" s="292"/>
      <c r="GA22" s="292"/>
      <c r="GB22" s="292"/>
      <c r="GC22" s="292"/>
      <c r="GD22" s="292"/>
      <c r="GE22" s="292"/>
      <c r="GF22" s="292"/>
      <c r="GG22" s="292"/>
      <c r="GH22" s="292"/>
      <c r="GI22" s="292"/>
      <c r="GJ22" s="292"/>
      <c r="GK22" s="292"/>
      <c r="GL22" s="292"/>
      <c r="GM22" s="292"/>
      <c r="GN22" s="292"/>
      <c r="GO22" s="292"/>
      <c r="GP22" s="292"/>
      <c r="GQ22" s="292"/>
      <c r="GR22" s="292"/>
      <c r="GS22" s="292"/>
      <c r="GT22" s="292"/>
      <c r="GU22" s="292"/>
      <c r="GV22" s="292"/>
      <c r="GW22" s="292"/>
      <c r="GX22" s="292"/>
      <c r="GY22" s="292"/>
      <c r="GZ22" s="292"/>
      <c r="HA22" s="292"/>
      <c r="HB22" s="292"/>
      <c r="HC22" s="292"/>
      <c r="HD22" s="292"/>
      <c r="HE22" s="292"/>
      <c r="HF22" s="292"/>
      <c r="HG22" s="292"/>
      <c r="HH22" s="292"/>
      <c r="HI22" s="292"/>
      <c r="HJ22" s="292"/>
      <c r="HK22" s="292"/>
      <c r="HL22" s="292"/>
      <c r="HM22" s="292"/>
      <c r="HN22" s="292"/>
      <c r="HO22" s="292"/>
      <c r="HP22" s="292"/>
      <c r="HQ22" s="292"/>
      <c r="HR22" s="292"/>
      <c r="HS22" s="292"/>
      <c r="HT22" s="292"/>
      <c r="HU22" s="292"/>
      <c r="HV22" s="292"/>
      <c r="HW22" s="292"/>
      <c r="HX22" s="292"/>
      <c r="HY22" s="292"/>
      <c r="HZ22" s="292"/>
      <c r="IA22" s="292"/>
      <c r="IB22" s="292"/>
      <c r="IC22" s="292"/>
      <c r="ID22" s="292"/>
      <c r="IE22" s="292"/>
      <c r="IF22" s="292"/>
      <c r="IG22" s="292"/>
      <c r="IH22" s="292"/>
      <c r="II22" s="292"/>
      <c r="IJ22" s="292"/>
      <c r="IK22" s="292"/>
      <c r="IL22" s="292"/>
      <c r="IM22" s="292"/>
      <c r="IN22" s="292"/>
      <c r="IO22" s="292"/>
      <c r="IP22" s="292"/>
      <c r="IQ22" s="292"/>
      <c r="IR22" s="292"/>
      <c r="IS22" s="292"/>
      <c r="IT22" s="292"/>
      <c r="IU22" s="292"/>
    </row>
    <row r="23" spans="1:255">
      <c r="A23" s="317"/>
      <c r="B23" s="318"/>
      <c r="C23" s="319"/>
      <c r="D23" s="320"/>
      <c r="E23" s="321"/>
      <c r="F23" s="322"/>
      <c r="G23" s="323"/>
      <c r="H23" s="324"/>
      <c r="I23" s="324"/>
      <c r="J23" s="345"/>
      <c r="K23" s="292"/>
      <c r="L23" s="292"/>
      <c r="M23" s="292"/>
      <c r="N23" s="292"/>
      <c r="O23" s="292"/>
      <c r="P23" s="292"/>
      <c r="Q23" s="292"/>
      <c r="R23" s="292"/>
      <c r="S23" s="292"/>
      <c r="T23" s="292"/>
      <c r="U23" s="292"/>
      <c r="V23" s="292"/>
      <c r="W23" s="292"/>
      <c r="X23" s="292"/>
      <c r="Y23" s="292"/>
      <c r="Z23" s="292"/>
      <c r="AA23" s="292"/>
      <c r="AB23" s="292"/>
      <c r="AC23" s="292"/>
      <c r="AD23" s="292"/>
      <c r="AE23" s="292"/>
      <c r="AF23" s="292"/>
      <c r="AG23" s="292"/>
      <c r="AH23" s="292"/>
      <c r="AI23" s="292"/>
      <c r="AJ23" s="292"/>
      <c r="AK23" s="292"/>
      <c r="AL23" s="292"/>
      <c r="AM23" s="292"/>
      <c r="AN23" s="292"/>
      <c r="AO23" s="292"/>
      <c r="AP23" s="292"/>
      <c r="AQ23" s="292"/>
      <c r="AR23" s="292"/>
      <c r="AS23" s="292"/>
      <c r="AT23" s="292"/>
      <c r="AU23" s="292"/>
      <c r="AV23" s="292"/>
      <c r="AW23" s="292"/>
      <c r="AX23" s="292"/>
      <c r="AY23" s="292"/>
      <c r="AZ23" s="292"/>
      <c r="BA23" s="292"/>
      <c r="BB23" s="292"/>
      <c r="BC23" s="292"/>
      <c r="BD23" s="292"/>
      <c r="BE23" s="292"/>
      <c r="BF23" s="292"/>
      <c r="BG23" s="292"/>
      <c r="BH23" s="292"/>
      <c r="BI23" s="292"/>
      <c r="BJ23" s="292"/>
      <c r="BK23" s="292"/>
      <c r="BL23" s="292"/>
      <c r="BM23" s="292"/>
      <c r="BN23" s="292"/>
      <c r="BO23" s="292"/>
      <c r="BP23" s="292"/>
      <c r="BQ23" s="292"/>
      <c r="BR23" s="292"/>
      <c r="BS23" s="292"/>
      <c r="BT23" s="292"/>
      <c r="BU23" s="292"/>
      <c r="BV23" s="292"/>
      <c r="BW23" s="292"/>
      <c r="BX23" s="292"/>
      <c r="BY23" s="292"/>
      <c r="BZ23" s="292"/>
      <c r="CA23" s="292"/>
      <c r="CB23" s="292"/>
      <c r="CC23" s="292"/>
      <c r="CD23" s="292"/>
      <c r="CE23" s="292"/>
      <c r="CF23" s="292"/>
      <c r="CG23" s="292"/>
      <c r="CH23" s="292"/>
      <c r="CI23" s="292"/>
      <c r="CJ23" s="292"/>
      <c r="CK23" s="292"/>
      <c r="CL23" s="292"/>
      <c r="CM23" s="292"/>
      <c r="CN23" s="292"/>
      <c r="CO23" s="292"/>
      <c r="CP23" s="292"/>
      <c r="CQ23" s="292"/>
      <c r="CR23" s="292"/>
      <c r="CS23" s="292"/>
      <c r="CT23" s="292"/>
      <c r="CU23" s="292"/>
      <c r="CV23" s="292"/>
      <c r="CW23" s="292"/>
      <c r="CX23" s="292"/>
      <c r="CY23" s="292"/>
      <c r="CZ23" s="292"/>
      <c r="DA23" s="292"/>
      <c r="DB23" s="292"/>
      <c r="DC23" s="292"/>
      <c r="DD23" s="292"/>
      <c r="DE23" s="292"/>
      <c r="DF23" s="292"/>
      <c r="DG23" s="292"/>
      <c r="DH23" s="292"/>
      <c r="DI23" s="292"/>
      <c r="DJ23" s="292"/>
      <c r="DK23" s="292"/>
      <c r="DL23" s="292"/>
      <c r="DM23" s="292"/>
      <c r="DN23" s="292"/>
      <c r="DO23" s="292"/>
      <c r="DP23" s="292"/>
      <c r="DQ23" s="292"/>
      <c r="DR23" s="292"/>
      <c r="DS23" s="292"/>
      <c r="DT23" s="292"/>
      <c r="DU23" s="292"/>
      <c r="DV23" s="292"/>
      <c r="DW23" s="292"/>
      <c r="DX23" s="292"/>
      <c r="DY23" s="292"/>
      <c r="DZ23" s="292"/>
      <c r="EA23" s="292"/>
      <c r="EB23" s="292"/>
      <c r="EC23" s="292"/>
      <c r="ED23" s="292"/>
      <c r="EE23" s="292"/>
      <c r="EF23" s="292"/>
      <c r="EG23" s="292"/>
      <c r="EH23" s="292"/>
      <c r="EI23" s="292"/>
      <c r="EJ23" s="292"/>
      <c r="EK23" s="292"/>
      <c r="EL23" s="292"/>
      <c r="EM23" s="292"/>
      <c r="EN23" s="292"/>
      <c r="EO23" s="292"/>
      <c r="EP23" s="292"/>
      <c r="EQ23" s="292"/>
      <c r="ER23" s="292"/>
      <c r="ES23" s="292"/>
      <c r="ET23" s="292"/>
      <c r="EU23" s="292"/>
      <c r="EV23" s="292"/>
      <c r="EW23" s="292"/>
      <c r="EX23" s="292"/>
      <c r="EY23" s="292"/>
      <c r="EZ23" s="292"/>
      <c r="FA23" s="292"/>
      <c r="FB23" s="292"/>
      <c r="FC23" s="292"/>
      <c r="FD23" s="292"/>
      <c r="FE23" s="292"/>
      <c r="FF23" s="292"/>
      <c r="FG23" s="292"/>
      <c r="FH23" s="292"/>
      <c r="FI23" s="292"/>
      <c r="FJ23" s="292"/>
      <c r="FK23" s="292"/>
      <c r="FL23" s="292"/>
      <c r="FM23" s="292"/>
      <c r="FN23" s="292"/>
      <c r="FO23" s="292"/>
      <c r="FP23" s="292"/>
      <c r="FQ23" s="292"/>
      <c r="FR23" s="292"/>
      <c r="FS23" s="292"/>
      <c r="FT23" s="292"/>
      <c r="FU23" s="292"/>
      <c r="FV23" s="292"/>
      <c r="FW23" s="292"/>
      <c r="FX23" s="292"/>
      <c r="FY23" s="292"/>
      <c r="FZ23" s="292"/>
      <c r="GA23" s="292"/>
      <c r="GB23" s="292"/>
      <c r="GC23" s="292"/>
      <c r="GD23" s="292"/>
      <c r="GE23" s="292"/>
      <c r="GF23" s="292"/>
      <c r="GG23" s="292"/>
      <c r="GH23" s="292"/>
      <c r="GI23" s="292"/>
      <c r="GJ23" s="292"/>
      <c r="GK23" s="292"/>
      <c r="GL23" s="292"/>
      <c r="GM23" s="292"/>
      <c r="GN23" s="292"/>
      <c r="GO23" s="292"/>
      <c r="GP23" s="292"/>
      <c r="GQ23" s="292"/>
      <c r="GR23" s="292"/>
      <c r="GS23" s="292"/>
      <c r="GT23" s="292"/>
      <c r="GU23" s="292"/>
      <c r="GV23" s="292"/>
      <c r="GW23" s="292"/>
      <c r="GX23" s="292"/>
      <c r="GY23" s="292"/>
      <c r="GZ23" s="292"/>
      <c r="HA23" s="292"/>
      <c r="HB23" s="292"/>
      <c r="HC23" s="292"/>
      <c r="HD23" s="292"/>
      <c r="HE23" s="292"/>
      <c r="HF23" s="292"/>
      <c r="HG23" s="292"/>
      <c r="HH23" s="292"/>
      <c r="HI23" s="292"/>
      <c r="HJ23" s="292"/>
      <c r="HK23" s="292"/>
      <c r="HL23" s="292"/>
      <c r="HM23" s="292"/>
      <c r="HN23" s="292"/>
      <c r="HO23" s="292"/>
      <c r="HP23" s="292"/>
      <c r="HQ23" s="292"/>
      <c r="HR23" s="292"/>
      <c r="HS23" s="292"/>
      <c r="HT23" s="292"/>
      <c r="HU23" s="292"/>
      <c r="HV23" s="292"/>
      <c r="HW23" s="292"/>
      <c r="HX23" s="292"/>
      <c r="HY23" s="292"/>
      <c r="HZ23" s="292"/>
      <c r="IA23" s="292"/>
      <c r="IB23" s="292"/>
      <c r="IC23" s="292"/>
      <c r="ID23" s="292"/>
      <c r="IE23" s="292"/>
      <c r="IF23" s="292"/>
      <c r="IG23" s="292"/>
      <c r="IH23" s="292"/>
      <c r="II23" s="292"/>
      <c r="IJ23" s="292"/>
      <c r="IK23" s="292"/>
      <c r="IL23" s="292"/>
      <c r="IM23" s="292"/>
      <c r="IN23" s="292"/>
      <c r="IO23" s="292"/>
      <c r="IP23" s="292"/>
      <c r="IQ23" s="292"/>
      <c r="IR23" s="292"/>
      <c r="IS23" s="292"/>
      <c r="IT23" s="292"/>
      <c r="IU23" s="292"/>
    </row>
    <row r="24" spans="1:255">
      <c r="A24" s="317"/>
      <c r="B24" s="318"/>
      <c r="C24" s="319"/>
      <c r="D24" s="320"/>
      <c r="E24" s="321"/>
      <c r="F24" s="322"/>
      <c r="G24" s="323"/>
      <c r="H24" s="324"/>
      <c r="I24" s="324"/>
      <c r="J24" s="345"/>
      <c r="K24" s="292"/>
      <c r="L24" s="292"/>
      <c r="M24" s="292"/>
      <c r="N24" s="292"/>
      <c r="O24" s="292"/>
      <c r="P24" s="292"/>
      <c r="Q24" s="292"/>
      <c r="R24" s="292"/>
      <c r="S24" s="292"/>
      <c r="T24" s="292"/>
      <c r="U24" s="292"/>
      <c r="V24" s="292"/>
      <c r="W24" s="292"/>
      <c r="X24" s="292"/>
      <c r="Y24" s="292"/>
      <c r="Z24" s="292"/>
      <c r="AA24" s="292"/>
      <c r="AB24" s="292"/>
      <c r="AC24" s="292"/>
      <c r="AD24" s="292"/>
      <c r="AE24" s="292"/>
      <c r="AF24" s="292"/>
      <c r="AG24" s="292"/>
      <c r="AH24" s="292"/>
      <c r="AI24" s="292"/>
      <c r="AJ24" s="292"/>
      <c r="AK24" s="292"/>
      <c r="AL24" s="292"/>
      <c r="AM24" s="292"/>
      <c r="AN24" s="292"/>
      <c r="AO24" s="292"/>
      <c r="AP24" s="292"/>
      <c r="AQ24" s="292"/>
      <c r="AR24" s="292"/>
      <c r="AS24" s="292"/>
      <c r="AT24" s="292"/>
      <c r="AU24" s="292"/>
      <c r="AV24" s="292"/>
      <c r="AW24" s="292"/>
      <c r="AX24" s="292"/>
      <c r="AY24" s="292"/>
      <c r="AZ24" s="292"/>
      <c r="BA24" s="292"/>
      <c r="BB24" s="292"/>
      <c r="BC24" s="292"/>
      <c r="BD24" s="292"/>
      <c r="BE24" s="292"/>
      <c r="BF24" s="292"/>
      <c r="BG24" s="292"/>
      <c r="BH24" s="292"/>
      <c r="BI24" s="292"/>
      <c r="BJ24" s="292"/>
      <c r="BK24" s="292"/>
      <c r="BL24" s="292"/>
      <c r="BM24" s="292"/>
      <c r="BN24" s="292"/>
      <c r="BO24" s="292"/>
      <c r="BP24" s="292"/>
      <c r="BQ24" s="292"/>
      <c r="BR24" s="292"/>
      <c r="BS24" s="292"/>
      <c r="BT24" s="292"/>
      <c r="BU24" s="292"/>
      <c r="BV24" s="292"/>
      <c r="BW24" s="292"/>
      <c r="BX24" s="292"/>
      <c r="BY24" s="292"/>
      <c r="BZ24" s="292"/>
      <c r="CA24" s="292"/>
      <c r="CB24" s="292"/>
      <c r="CC24" s="292"/>
      <c r="CD24" s="292"/>
      <c r="CE24" s="292"/>
      <c r="CF24" s="292"/>
      <c r="CG24" s="292"/>
      <c r="CH24" s="292"/>
      <c r="CI24" s="292"/>
      <c r="CJ24" s="292"/>
      <c r="CK24" s="292"/>
      <c r="CL24" s="292"/>
      <c r="CM24" s="292"/>
      <c r="CN24" s="292"/>
      <c r="CO24" s="292"/>
      <c r="CP24" s="292"/>
      <c r="CQ24" s="292"/>
      <c r="CR24" s="292"/>
      <c r="CS24" s="292"/>
      <c r="CT24" s="292"/>
      <c r="CU24" s="292"/>
      <c r="CV24" s="292"/>
      <c r="CW24" s="292"/>
      <c r="CX24" s="292"/>
      <c r="CY24" s="292"/>
      <c r="CZ24" s="292"/>
      <c r="DA24" s="292"/>
      <c r="DB24" s="292"/>
      <c r="DC24" s="292"/>
      <c r="DD24" s="292"/>
      <c r="DE24" s="292"/>
      <c r="DF24" s="292"/>
      <c r="DG24" s="292"/>
      <c r="DH24" s="292"/>
      <c r="DI24" s="292"/>
      <c r="DJ24" s="292"/>
      <c r="DK24" s="292"/>
      <c r="DL24" s="292"/>
      <c r="DM24" s="292"/>
      <c r="DN24" s="292"/>
      <c r="DO24" s="292"/>
      <c r="DP24" s="292"/>
      <c r="DQ24" s="292"/>
      <c r="DR24" s="292"/>
      <c r="DS24" s="292"/>
      <c r="DT24" s="292"/>
      <c r="DU24" s="292"/>
      <c r="DV24" s="292"/>
      <c r="DW24" s="292"/>
      <c r="DX24" s="292"/>
      <c r="DY24" s="292"/>
      <c r="DZ24" s="292"/>
      <c r="EA24" s="292"/>
      <c r="EB24" s="292"/>
      <c r="EC24" s="292"/>
      <c r="ED24" s="292"/>
      <c r="EE24" s="292"/>
      <c r="EF24" s="292"/>
      <c r="EG24" s="292"/>
      <c r="EH24" s="292"/>
      <c r="EI24" s="292"/>
      <c r="EJ24" s="292"/>
      <c r="EK24" s="292"/>
      <c r="EL24" s="292"/>
      <c r="EM24" s="292"/>
      <c r="EN24" s="292"/>
      <c r="EO24" s="292"/>
      <c r="EP24" s="292"/>
      <c r="EQ24" s="292"/>
      <c r="ER24" s="292"/>
      <c r="ES24" s="292"/>
      <c r="ET24" s="292"/>
      <c r="EU24" s="292"/>
      <c r="EV24" s="292"/>
      <c r="EW24" s="292"/>
      <c r="EX24" s="292"/>
      <c r="EY24" s="292"/>
      <c r="EZ24" s="292"/>
      <c r="FA24" s="292"/>
      <c r="FB24" s="292"/>
      <c r="FC24" s="292"/>
      <c r="FD24" s="292"/>
      <c r="FE24" s="292"/>
      <c r="FF24" s="292"/>
      <c r="FG24" s="292"/>
      <c r="FH24" s="292"/>
      <c r="FI24" s="292"/>
      <c r="FJ24" s="292"/>
      <c r="FK24" s="292"/>
      <c r="FL24" s="292"/>
      <c r="FM24" s="292"/>
      <c r="FN24" s="292"/>
      <c r="FO24" s="292"/>
      <c r="FP24" s="292"/>
      <c r="FQ24" s="292"/>
      <c r="FR24" s="292"/>
      <c r="FS24" s="292"/>
      <c r="FT24" s="292"/>
      <c r="FU24" s="292"/>
      <c r="FV24" s="292"/>
      <c r="FW24" s="292"/>
      <c r="FX24" s="292"/>
      <c r="FY24" s="292"/>
      <c r="FZ24" s="292"/>
      <c r="GA24" s="292"/>
      <c r="GB24" s="292"/>
      <c r="GC24" s="292"/>
      <c r="GD24" s="292"/>
      <c r="GE24" s="292"/>
      <c r="GF24" s="292"/>
      <c r="GG24" s="292"/>
      <c r="GH24" s="292"/>
      <c r="GI24" s="292"/>
      <c r="GJ24" s="292"/>
      <c r="GK24" s="292"/>
      <c r="GL24" s="292"/>
      <c r="GM24" s="292"/>
      <c r="GN24" s="292"/>
      <c r="GO24" s="292"/>
      <c r="GP24" s="292"/>
      <c r="GQ24" s="292"/>
      <c r="GR24" s="292"/>
      <c r="GS24" s="292"/>
      <c r="GT24" s="292"/>
      <c r="GU24" s="292"/>
      <c r="GV24" s="292"/>
      <c r="GW24" s="292"/>
      <c r="GX24" s="292"/>
      <c r="GY24" s="292"/>
      <c r="GZ24" s="292"/>
      <c r="HA24" s="292"/>
      <c r="HB24" s="292"/>
      <c r="HC24" s="292"/>
      <c r="HD24" s="292"/>
      <c r="HE24" s="292"/>
      <c r="HF24" s="292"/>
      <c r="HG24" s="292"/>
      <c r="HH24" s="292"/>
      <c r="HI24" s="292"/>
      <c r="HJ24" s="292"/>
      <c r="HK24" s="292"/>
      <c r="HL24" s="292"/>
      <c r="HM24" s="292"/>
      <c r="HN24" s="292"/>
      <c r="HO24" s="292"/>
      <c r="HP24" s="292"/>
      <c r="HQ24" s="292"/>
      <c r="HR24" s="292"/>
      <c r="HS24" s="292"/>
      <c r="HT24" s="292"/>
      <c r="HU24" s="292"/>
      <c r="HV24" s="292"/>
      <c r="HW24" s="292"/>
      <c r="HX24" s="292"/>
      <c r="HY24" s="292"/>
      <c r="HZ24" s="292"/>
      <c r="IA24" s="292"/>
      <c r="IB24" s="292"/>
      <c r="IC24" s="292"/>
      <c r="ID24" s="292"/>
      <c r="IE24" s="292"/>
      <c r="IF24" s="292"/>
      <c r="IG24" s="292"/>
      <c r="IH24" s="292"/>
      <c r="II24" s="292"/>
      <c r="IJ24" s="292"/>
      <c r="IK24" s="292"/>
      <c r="IL24" s="292"/>
      <c r="IM24" s="292"/>
      <c r="IN24" s="292"/>
      <c r="IO24" s="292"/>
      <c r="IP24" s="292"/>
      <c r="IQ24" s="292"/>
      <c r="IR24" s="292"/>
      <c r="IS24" s="292"/>
      <c r="IT24" s="292"/>
      <c r="IU24" s="292"/>
    </row>
    <row r="25" spans="1:255">
      <c r="A25" s="317"/>
      <c r="B25" s="318"/>
      <c r="C25" s="319"/>
      <c r="D25" s="320"/>
      <c r="E25" s="321"/>
      <c r="F25" s="322"/>
      <c r="G25" s="323"/>
      <c r="H25" s="324"/>
      <c r="I25" s="324"/>
      <c r="J25" s="345"/>
      <c r="K25" s="292"/>
      <c r="L25" s="292"/>
      <c r="M25" s="292"/>
      <c r="N25" s="292"/>
      <c r="O25" s="292"/>
      <c r="P25" s="292"/>
      <c r="Q25" s="292"/>
      <c r="R25" s="292"/>
      <c r="S25" s="292"/>
      <c r="T25" s="292"/>
      <c r="U25" s="292"/>
      <c r="V25" s="292"/>
      <c r="W25" s="292"/>
      <c r="X25" s="292"/>
      <c r="Y25" s="292"/>
      <c r="Z25" s="292"/>
      <c r="AA25" s="292"/>
      <c r="AB25" s="292"/>
      <c r="AC25" s="292"/>
      <c r="AD25" s="292"/>
      <c r="AE25" s="292"/>
      <c r="AF25" s="292"/>
      <c r="AG25" s="292"/>
      <c r="AH25" s="292"/>
      <c r="AI25" s="292"/>
      <c r="AJ25" s="292"/>
      <c r="AK25" s="292"/>
      <c r="AL25" s="292"/>
      <c r="AM25" s="292"/>
      <c r="AN25" s="292"/>
      <c r="AO25" s="292"/>
      <c r="AP25" s="292"/>
      <c r="AQ25" s="292"/>
      <c r="AR25" s="292"/>
      <c r="AS25" s="292"/>
      <c r="AT25" s="292"/>
      <c r="AU25" s="292"/>
      <c r="AV25" s="292"/>
      <c r="AW25" s="292"/>
      <c r="AX25" s="292"/>
      <c r="AY25" s="292"/>
      <c r="AZ25" s="292"/>
      <c r="BA25" s="292"/>
      <c r="BB25" s="292"/>
      <c r="BC25" s="292"/>
      <c r="BD25" s="292"/>
      <c r="BE25" s="292"/>
      <c r="BF25" s="292"/>
      <c r="BG25" s="292"/>
      <c r="BH25" s="292"/>
      <c r="BI25" s="292"/>
      <c r="BJ25" s="292"/>
      <c r="BK25" s="292"/>
      <c r="BL25" s="292"/>
      <c r="BM25" s="292"/>
      <c r="BN25" s="292"/>
      <c r="BO25" s="292"/>
      <c r="BP25" s="292"/>
      <c r="BQ25" s="292"/>
      <c r="BR25" s="292"/>
      <c r="BS25" s="292"/>
      <c r="BT25" s="292"/>
      <c r="BU25" s="292"/>
      <c r="BV25" s="292"/>
      <c r="BW25" s="292"/>
      <c r="BX25" s="292"/>
      <c r="BY25" s="292"/>
      <c r="BZ25" s="292"/>
      <c r="CA25" s="292"/>
      <c r="CB25" s="292"/>
      <c r="CC25" s="292"/>
      <c r="CD25" s="292"/>
      <c r="CE25" s="292"/>
      <c r="CF25" s="292"/>
      <c r="CG25" s="292"/>
      <c r="CH25" s="292"/>
      <c r="CI25" s="292"/>
      <c r="CJ25" s="292"/>
      <c r="CK25" s="292"/>
      <c r="CL25" s="292"/>
      <c r="CM25" s="292"/>
      <c r="CN25" s="292"/>
      <c r="CO25" s="292"/>
      <c r="CP25" s="292"/>
      <c r="CQ25" s="292"/>
      <c r="CR25" s="292"/>
      <c r="CS25" s="292"/>
      <c r="CT25" s="292"/>
      <c r="CU25" s="292"/>
      <c r="CV25" s="292"/>
      <c r="CW25" s="292"/>
      <c r="CX25" s="292"/>
      <c r="CY25" s="292"/>
      <c r="CZ25" s="292"/>
      <c r="DA25" s="292"/>
      <c r="DB25" s="292"/>
      <c r="DC25" s="292"/>
      <c r="DD25" s="292"/>
      <c r="DE25" s="292"/>
      <c r="DF25" s="292"/>
      <c r="DG25" s="292"/>
      <c r="DH25" s="292"/>
      <c r="DI25" s="292"/>
      <c r="DJ25" s="292"/>
      <c r="DK25" s="292"/>
      <c r="DL25" s="292"/>
      <c r="DM25" s="292"/>
      <c r="DN25" s="292"/>
      <c r="DO25" s="292"/>
      <c r="DP25" s="292"/>
      <c r="DQ25" s="292"/>
      <c r="DR25" s="292"/>
      <c r="DS25" s="292"/>
      <c r="DT25" s="292"/>
      <c r="DU25" s="292"/>
      <c r="DV25" s="292"/>
      <c r="DW25" s="292"/>
      <c r="DX25" s="292"/>
      <c r="DY25" s="292"/>
      <c r="DZ25" s="292"/>
      <c r="EA25" s="292"/>
      <c r="EB25" s="292"/>
      <c r="EC25" s="292"/>
      <c r="ED25" s="292"/>
      <c r="EE25" s="292"/>
      <c r="EF25" s="292"/>
      <c r="EG25" s="292"/>
      <c r="EH25" s="292"/>
      <c r="EI25" s="292"/>
      <c r="EJ25" s="292"/>
      <c r="EK25" s="292"/>
      <c r="EL25" s="292"/>
      <c r="EM25" s="292"/>
      <c r="EN25" s="292"/>
      <c r="EO25" s="292"/>
      <c r="EP25" s="292"/>
      <c r="EQ25" s="292"/>
      <c r="ER25" s="292"/>
      <c r="ES25" s="292"/>
      <c r="ET25" s="292"/>
      <c r="EU25" s="292"/>
      <c r="EV25" s="292"/>
      <c r="EW25" s="292"/>
      <c r="EX25" s="292"/>
      <c r="EY25" s="292"/>
      <c r="EZ25" s="292"/>
      <c r="FA25" s="292"/>
      <c r="FB25" s="292"/>
      <c r="FC25" s="292"/>
      <c r="FD25" s="292"/>
      <c r="FE25" s="292"/>
      <c r="FF25" s="292"/>
      <c r="FG25" s="292"/>
      <c r="FH25" s="292"/>
      <c r="FI25" s="292"/>
      <c r="FJ25" s="292"/>
      <c r="FK25" s="292"/>
      <c r="FL25" s="292"/>
      <c r="FM25" s="292"/>
      <c r="FN25" s="292"/>
      <c r="FO25" s="292"/>
      <c r="FP25" s="292"/>
      <c r="FQ25" s="292"/>
      <c r="FR25" s="292"/>
      <c r="FS25" s="292"/>
      <c r="FT25" s="292"/>
      <c r="FU25" s="292"/>
      <c r="FV25" s="292"/>
      <c r="FW25" s="292"/>
      <c r="FX25" s="292"/>
      <c r="FY25" s="292"/>
      <c r="FZ25" s="292"/>
      <c r="GA25" s="292"/>
      <c r="GB25" s="292"/>
      <c r="GC25" s="292"/>
      <c r="GD25" s="292"/>
      <c r="GE25" s="292"/>
      <c r="GF25" s="292"/>
      <c r="GG25" s="292"/>
      <c r="GH25" s="292"/>
      <c r="GI25" s="292"/>
      <c r="GJ25" s="292"/>
      <c r="GK25" s="292"/>
      <c r="GL25" s="292"/>
      <c r="GM25" s="292"/>
      <c r="GN25" s="292"/>
      <c r="GO25" s="292"/>
      <c r="GP25" s="292"/>
      <c r="GQ25" s="292"/>
      <c r="GR25" s="292"/>
      <c r="GS25" s="292"/>
      <c r="GT25" s="292"/>
      <c r="GU25" s="292"/>
      <c r="GV25" s="292"/>
      <c r="GW25" s="292"/>
      <c r="GX25" s="292"/>
      <c r="GY25" s="292"/>
      <c r="GZ25" s="292"/>
      <c r="HA25" s="292"/>
      <c r="HB25" s="292"/>
      <c r="HC25" s="292"/>
      <c r="HD25" s="292"/>
      <c r="HE25" s="292"/>
      <c r="HF25" s="292"/>
      <c r="HG25" s="292"/>
      <c r="HH25" s="292"/>
      <c r="HI25" s="292"/>
      <c r="HJ25" s="292"/>
      <c r="HK25" s="292"/>
      <c r="HL25" s="292"/>
      <c r="HM25" s="292"/>
      <c r="HN25" s="292"/>
      <c r="HO25" s="292"/>
      <c r="HP25" s="292"/>
      <c r="HQ25" s="292"/>
      <c r="HR25" s="292"/>
      <c r="HS25" s="292"/>
      <c r="HT25" s="292"/>
      <c r="HU25" s="292"/>
      <c r="HV25" s="292"/>
      <c r="HW25" s="292"/>
      <c r="HX25" s="292"/>
      <c r="HY25" s="292"/>
      <c r="HZ25" s="292"/>
      <c r="IA25" s="292"/>
      <c r="IB25" s="292"/>
      <c r="IC25" s="292"/>
      <c r="ID25" s="292"/>
      <c r="IE25" s="292"/>
      <c r="IF25" s="292"/>
      <c r="IG25" s="292"/>
      <c r="IH25" s="292"/>
      <c r="II25" s="292"/>
      <c r="IJ25" s="292"/>
      <c r="IK25" s="292"/>
      <c r="IL25" s="292"/>
      <c r="IM25" s="292"/>
      <c r="IN25" s="292"/>
      <c r="IO25" s="292"/>
      <c r="IP25" s="292"/>
      <c r="IQ25" s="292"/>
      <c r="IR25" s="292"/>
      <c r="IS25" s="292"/>
      <c r="IT25" s="292"/>
      <c r="IU25" s="292"/>
    </row>
    <row r="26" spans="1:255">
      <c r="A26" s="317"/>
      <c r="B26" s="318"/>
      <c r="C26" s="319"/>
      <c r="D26" s="320"/>
      <c r="E26" s="321"/>
      <c r="F26" s="322"/>
      <c r="G26" s="323"/>
      <c r="H26" s="324"/>
      <c r="I26" s="324"/>
      <c r="J26" s="345"/>
      <c r="K26" s="292"/>
      <c r="L26" s="292"/>
      <c r="M26" s="292"/>
      <c r="N26" s="292"/>
      <c r="O26" s="292"/>
      <c r="P26" s="292"/>
      <c r="Q26" s="292"/>
      <c r="R26" s="292"/>
      <c r="S26" s="292"/>
      <c r="T26" s="292"/>
      <c r="U26" s="292"/>
      <c r="V26" s="292"/>
      <c r="W26" s="292"/>
      <c r="X26" s="292"/>
      <c r="Y26" s="292"/>
      <c r="Z26" s="292"/>
      <c r="AA26" s="292"/>
      <c r="AB26" s="292"/>
      <c r="AC26" s="292"/>
      <c r="AD26" s="292"/>
      <c r="AE26" s="292"/>
      <c r="AF26" s="292"/>
      <c r="AG26" s="292"/>
      <c r="AH26" s="292"/>
      <c r="AI26" s="292"/>
      <c r="AJ26" s="292"/>
      <c r="AK26" s="292"/>
      <c r="AL26" s="292"/>
      <c r="AM26" s="292"/>
      <c r="AN26" s="292"/>
      <c r="AO26" s="292"/>
      <c r="AP26" s="292"/>
      <c r="AQ26" s="292"/>
      <c r="AR26" s="292"/>
      <c r="AS26" s="292"/>
      <c r="AT26" s="292"/>
      <c r="AU26" s="292"/>
      <c r="AV26" s="292"/>
      <c r="AW26" s="292"/>
      <c r="AX26" s="292"/>
      <c r="AY26" s="292"/>
      <c r="AZ26" s="292"/>
      <c r="BA26" s="292"/>
      <c r="BB26" s="292"/>
      <c r="BC26" s="292"/>
      <c r="BD26" s="292"/>
      <c r="BE26" s="292"/>
      <c r="BF26" s="292"/>
      <c r="BG26" s="292"/>
      <c r="BH26" s="292"/>
      <c r="BI26" s="292"/>
      <c r="BJ26" s="292"/>
      <c r="BK26" s="292"/>
      <c r="BL26" s="292"/>
      <c r="BM26" s="292"/>
      <c r="BN26" s="292"/>
      <c r="BO26" s="292"/>
      <c r="BP26" s="292"/>
      <c r="BQ26" s="292"/>
      <c r="BR26" s="292"/>
      <c r="BS26" s="292"/>
      <c r="BT26" s="292"/>
      <c r="BU26" s="292"/>
      <c r="BV26" s="292"/>
      <c r="BW26" s="292"/>
      <c r="BX26" s="292"/>
      <c r="BY26" s="292"/>
      <c r="BZ26" s="292"/>
      <c r="CA26" s="292"/>
      <c r="CB26" s="292"/>
      <c r="CC26" s="292"/>
      <c r="CD26" s="292"/>
      <c r="CE26" s="292"/>
      <c r="CF26" s="292"/>
      <c r="CG26" s="292"/>
      <c r="CH26" s="292"/>
      <c r="CI26" s="292"/>
      <c r="CJ26" s="292"/>
      <c r="CK26" s="292"/>
      <c r="CL26" s="292"/>
      <c r="CM26" s="292"/>
      <c r="CN26" s="292"/>
      <c r="CO26" s="292"/>
      <c r="CP26" s="292"/>
      <c r="CQ26" s="292"/>
      <c r="CR26" s="292"/>
      <c r="CS26" s="292"/>
      <c r="CT26" s="292"/>
      <c r="CU26" s="292"/>
      <c r="CV26" s="292"/>
      <c r="CW26" s="292"/>
      <c r="CX26" s="292"/>
      <c r="CY26" s="292"/>
      <c r="CZ26" s="292"/>
      <c r="DA26" s="292"/>
      <c r="DB26" s="292"/>
      <c r="DC26" s="292"/>
      <c r="DD26" s="292"/>
      <c r="DE26" s="292"/>
      <c r="DF26" s="292"/>
      <c r="DG26" s="292"/>
      <c r="DH26" s="292"/>
      <c r="DI26" s="292"/>
      <c r="DJ26" s="292"/>
      <c r="DK26" s="292"/>
      <c r="DL26" s="292"/>
      <c r="DM26" s="292"/>
      <c r="DN26" s="292"/>
      <c r="DO26" s="292"/>
      <c r="DP26" s="292"/>
      <c r="DQ26" s="292"/>
      <c r="DR26" s="292"/>
      <c r="DS26" s="292"/>
      <c r="DT26" s="292"/>
      <c r="DU26" s="292"/>
      <c r="DV26" s="292"/>
      <c r="DW26" s="292"/>
      <c r="DX26" s="292"/>
      <c r="DY26" s="292"/>
      <c r="DZ26" s="292"/>
      <c r="EA26" s="292"/>
      <c r="EB26" s="292"/>
      <c r="EC26" s="292"/>
      <c r="ED26" s="292"/>
      <c r="EE26" s="292"/>
      <c r="EF26" s="292"/>
      <c r="EG26" s="292"/>
      <c r="EH26" s="292"/>
      <c r="EI26" s="292"/>
      <c r="EJ26" s="292"/>
      <c r="EK26" s="292"/>
      <c r="EL26" s="292"/>
      <c r="EM26" s="292"/>
      <c r="EN26" s="292"/>
      <c r="EO26" s="292"/>
      <c r="EP26" s="292"/>
      <c r="EQ26" s="292"/>
      <c r="ER26" s="292"/>
      <c r="ES26" s="292"/>
      <c r="ET26" s="292"/>
      <c r="EU26" s="292"/>
      <c r="EV26" s="292"/>
      <c r="EW26" s="292"/>
      <c r="EX26" s="292"/>
      <c r="EY26" s="292"/>
      <c r="EZ26" s="292"/>
      <c r="FA26" s="292"/>
      <c r="FB26" s="292"/>
      <c r="FC26" s="292"/>
      <c r="FD26" s="292"/>
      <c r="FE26" s="292"/>
      <c r="FF26" s="292"/>
      <c r="FG26" s="292"/>
      <c r="FH26" s="292"/>
      <c r="FI26" s="292"/>
      <c r="FJ26" s="292"/>
      <c r="FK26" s="292"/>
      <c r="FL26" s="292"/>
      <c r="FM26" s="292"/>
      <c r="FN26" s="292"/>
      <c r="FO26" s="292"/>
      <c r="FP26" s="292"/>
      <c r="FQ26" s="292"/>
      <c r="FR26" s="292"/>
      <c r="FS26" s="292"/>
      <c r="FT26" s="292"/>
      <c r="FU26" s="292"/>
      <c r="FV26" s="292"/>
      <c r="FW26" s="292"/>
      <c r="FX26" s="292"/>
      <c r="FY26" s="292"/>
      <c r="FZ26" s="292"/>
      <c r="GA26" s="292"/>
      <c r="GB26" s="292"/>
      <c r="GC26" s="292"/>
      <c r="GD26" s="292"/>
      <c r="GE26" s="292"/>
      <c r="GF26" s="292"/>
      <c r="GG26" s="292"/>
      <c r="GH26" s="292"/>
      <c r="GI26" s="292"/>
      <c r="GJ26" s="292"/>
      <c r="GK26" s="292"/>
      <c r="GL26" s="292"/>
      <c r="GM26" s="292"/>
      <c r="GN26" s="292"/>
      <c r="GO26" s="292"/>
      <c r="GP26" s="292"/>
      <c r="GQ26" s="292"/>
      <c r="GR26" s="292"/>
      <c r="GS26" s="292"/>
      <c r="GT26" s="292"/>
      <c r="GU26" s="292"/>
      <c r="GV26" s="292"/>
      <c r="GW26" s="292"/>
      <c r="GX26" s="292"/>
      <c r="GY26" s="292"/>
      <c r="GZ26" s="292"/>
      <c r="HA26" s="292"/>
      <c r="HB26" s="292"/>
      <c r="HC26" s="292"/>
      <c r="HD26" s="292"/>
      <c r="HE26" s="292"/>
      <c r="HF26" s="292"/>
      <c r="HG26" s="292"/>
      <c r="HH26" s="292"/>
      <c r="HI26" s="292"/>
      <c r="HJ26" s="292"/>
      <c r="HK26" s="292"/>
      <c r="HL26" s="292"/>
      <c r="HM26" s="292"/>
      <c r="HN26" s="292"/>
      <c r="HO26" s="292"/>
      <c r="HP26" s="292"/>
      <c r="HQ26" s="292"/>
      <c r="HR26" s="292"/>
      <c r="HS26" s="292"/>
      <c r="HT26" s="292"/>
      <c r="HU26" s="292"/>
      <c r="HV26" s="292"/>
      <c r="HW26" s="292"/>
      <c r="HX26" s="292"/>
      <c r="HY26" s="292"/>
      <c r="HZ26" s="292"/>
      <c r="IA26" s="292"/>
      <c r="IB26" s="292"/>
      <c r="IC26" s="292"/>
      <c r="ID26" s="292"/>
      <c r="IE26" s="292"/>
      <c r="IF26" s="292"/>
      <c r="IG26" s="292"/>
      <c r="IH26" s="292"/>
      <c r="II26" s="292"/>
      <c r="IJ26" s="292"/>
      <c r="IK26" s="292"/>
      <c r="IL26" s="292"/>
      <c r="IM26" s="292"/>
      <c r="IN26" s="292"/>
      <c r="IO26" s="292"/>
      <c r="IP26" s="292"/>
      <c r="IQ26" s="292"/>
      <c r="IR26" s="292"/>
      <c r="IS26" s="292"/>
      <c r="IT26" s="292"/>
      <c r="IU26" s="292"/>
    </row>
    <row r="27" spans="1:255">
      <c r="A27" s="317"/>
      <c r="B27" s="318"/>
      <c r="C27" s="319"/>
      <c r="D27" s="320"/>
      <c r="E27" s="321"/>
      <c r="F27" s="322"/>
      <c r="G27" s="323"/>
      <c r="H27" s="324"/>
      <c r="I27" s="324"/>
      <c r="J27" s="345"/>
      <c r="K27" s="292"/>
      <c r="L27" s="292"/>
      <c r="M27" s="292"/>
      <c r="N27" s="292"/>
      <c r="O27" s="292"/>
      <c r="P27" s="292"/>
      <c r="Q27" s="292"/>
      <c r="R27" s="292"/>
      <c r="S27" s="292"/>
      <c r="T27" s="292"/>
      <c r="U27" s="292"/>
      <c r="V27" s="292"/>
      <c r="W27" s="292"/>
      <c r="X27" s="292"/>
      <c r="Y27" s="292"/>
      <c r="Z27" s="292"/>
      <c r="AA27" s="292"/>
      <c r="AB27" s="292"/>
      <c r="AC27" s="292"/>
      <c r="AD27" s="292"/>
      <c r="AE27" s="292"/>
      <c r="AF27" s="292"/>
      <c r="AG27" s="292"/>
      <c r="AH27" s="292"/>
      <c r="AI27" s="292"/>
      <c r="AJ27" s="292"/>
      <c r="AK27" s="292"/>
      <c r="AL27" s="292"/>
      <c r="AM27" s="292"/>
      <c r="AN27" s="292"/>
      <c r="AO27" s="292"/>
      <c r="AP27" s="292"/>
      <c r="AQ27" s="292"/>
      <c r="AR27" s="292"/>
      <c r="AS27" s="292"/>
      <c r="AT27" s="292"/>
      <c r="AU27" s="292"/>
      <c r="AV27" s="292"/>
      <c r="AW27" s="292"/>
      <c r="AX27" s="292"/>
      <c r="AY27" s="292"/>
      <c r="AZ27" s="292"/>
      <c r="BA27" s="292"/>
      <c r="BB27" s="292"/>
      <c r="BC27" s="292"/>
      <c r="BD27" s="292"/>
      <c r="BE27" s="292"/>
      <c r="BF27" s="292"/>
      <c r="BG27" s="292"/>
      <c r="BH27" s="292"/>
      <c r="BI27" s="292"/>
      <c r="BJ27" s="292"/>
      <c r="BK27" s="292"/>
      <c r="BL27" s="292"/>
      <c r="BM27" s="292"/>
      <c r="BN27" s="292"/>
      <c r="BO27" s="292"/>
      <c r="BP27" s="292"/>
      <c r="BQ27" s="292"/>
      <c r="BR27" s="292"/>
      <c r="BS27" s="292"/>
      <c r="BT27" s="292"/>
      <c r="BU27" s="292"/>
      <c r="BV27" s="292"/>
      <c r="BW27" s="292"/>
      <c r="BX27" s="292"/>
      <c r="BY27" s="292"/>
      <c r="BZ27" s="292"/>
      <c r="CA27" s="292"/>
      <c r="CB27" s="292"/>
      <c r="CC27" s="292"/>
      <c r="CD27" s="292"/>
      <c r="CE27" s="292"/>
      <c r="CF27" s="292"/>
      <c r="CG27" s="292"/>
      <c r="CH27" s="292"/>
      <c r="CI27" s="292"/>
      <c r="CJ27" s="292"/>
      <c r="CK27" s="292"/>
      <c r="CL27" s="292"/>
      <c r="CM27" s="292"/>
      <c r="CN27" s="292"/>
      <c r="CO27" s="292"/>
      <c r="CP27" s="292"/>
      <c r="CQ27" s="292"/>
      <c r="CR27" s="292"/>
      <c r="CS27" s="292"/>
      <c r="CT27" s="292"/>
      <c r="CU27" s="292"/>
      <c r="CV27" s="292"/>
      <c r="CW27" s="292"/>
      <c r="CX27" s="292"/>
      <c r="CY27" s="292"/>
      <c r="CZ27" s="292"/>
      <c r="DA27" s="292"/>
      <c r="DB27" s="292"/>
      <c r="DC27" s="292"/>
      <c r="DD27" s="292"/>
      <c r="DE27" s="292"/>
      <c r="DF27" s="292"/>
      <c r="DG27" s="292"/>
      <c r="DH27" s="292"/>
      <c r="DI27" s="292"/>
      <c r="DJ27" s="292"/>
      <c r="DK27" s="292"/>
      <c r="DL27" s="292"/>
      <c r="DM27" s="292"/>
      <c r="DN27" s="292"/>
      <c r="DO27" s="292"/>
      <c r="DP27" s="292"/>
      <c r="DQ27" s="292"/>
      <c r="DR27" s="292"/>
      <c r="DS27" s="292"/>
      <c r="DT27" s="292"/>
      <c r="DU27" s="292"/>
      <c r="DV27" s="292"/>
      <c r="DW27" s="292"/>
      <c r="DX27" s="292"/>
      <c r="DY27" s="292"/>
      <c r="DZ27" s="292"/>
      <c r="EA27" s="292"/>
      <c r="EB27" s="292"/>
      <c r="EC27" s="292"/>
      <c r="ED27" s="292"/>
      <c r="EE27" s="292"/>
      <c r="EF27" s="292"/>
      <c r="EG27" s="292"/>
      <c r="EH27" s="292"/>
      <c r="EI27" s="292"/>
      <c r="EJ27" s="292"/>
      <c r="EK27" s="292"/>
      <c r="EL27" s="292"/>
      <c r="EM27" s="292"/>
      <c r="EN27" s="292"/>
      <c r="EO27" s="292"/>
      <c r="EP27" s="292"/>
      <c r="EQ27" s="292"/>
      <c r="ER27" s="292"/>
      <c r="ES27" s="292"/>
      <c r="ET27" s="292"/>
      <c r="EU27" s="292"/>
      <c r="EV27" s="292"/>
      <c r="EW27" s="292"/>
      <c r="EX27" s="292"/>
      <c r="EY27" s="292"/>
      <c r="EZ27" s="292"/>
      <c r="FA27" s="292"/>
      <c r="FB27" s="292"/>
      <c r="FC27" s="292"/>
      <c r="FD27" s="292"/>
      <c r="FE27" s="292"/>
      <c r="FF27" s="292"/>
      <c r="FG27" s="292"/>
      <c r="FH27" s="292"/>
      <c r="FI27" s="292"/>
      <c r="FJ27" s="292"/>
      <c r="FK27" s="292"/>
      <c r="FL27" s="292"/>
      <c r="FM27" s="292"/>
      <c r="FN27" s="292"/>
      <c r="FO27" s="292"/>
      <c r="FP27" s="292"/>
      <c r="FQ27" s="292"/>
      <c r="FR27" s="292"/>
      <c r="FS27" s="292"/>
      <c r="FT27" s="292"/>
      <c r="FU27" s="292"/>
      <c r="FV27" s="292"/>
      <c r="FW27" s="292"/>
      <c r="FX27" s="292"/>
      <c r="FY27" s="292"/>
      <c r="FZ27" s="292"/>
      <c r="GA27" s="292"/>
      <c r="GB27" s="292"/>
      <c r="GC27" s="292"/>
      <c r="GD27" s="292"/>
      <c r="GE27" s="292"/>
      <c r="GF27" s="292"/>
      <c r="GG27" s="292"/>
      <c r="GH27" s="292"/>
      <c r="GI27" s="292"/>
      <c r="GJ27" s="292"/>
      <c r="GK27" s="292"/>
      <c r="GL27" s="292"/>
      <c r="GM27" s="292"/>
      <c r="GN27" s="292"/>
      <c r="GO27" s="292"/>
      <c r="GP27" s="292"/>
      <c r="GQ27" s="292"/>
      <c r="GR27" s="292"/>
      <c r="GS27" s="292"/>
      <c r="GT27" s="292"/>
      <c r="GU27" s="292"/>
      <c r="GV27" s="292"/>
      <c r="GW27" s="292"/>
      <c r="GX27" s="292"/>
      <c r="GY27" s="292"/>
      <c r="GZ27" s="292"/>
      <c r="HA27" s="292"/>
      <c r="HB27" s="292"/>
      <c r="HC27" s="292"/>
      <c r="HD27" s="292"/>
      <c r="HE27" s="292"/>
      <c r="HF27" s="292"/>
      <c r="HG27" s="292"/>
      <c r="HH27" s="292"/>
      <c r="HI27" s="292"/>
      <c r="HJ27" s="292"/>
      <c r="HK27" s="292"/>
      <c r="HL27" s="292"/>
      <c r="HM27" s="292"/>
      <c r="HN27" s="292"/>
      <c r="HO27" s="292"/>
      <c r="HP27" s="292"/>
      <c r="HQ27" s="292"/>
      <c r="HR27" s="292"/>
      <c r="HS27" s="292"/>
      <c r="HT27" s="292"/>
      <c r="HU27" s="292"/>
      <c r="HV27" s="292"/>
      <c r="HW27" s="292"/>
      <c r="HX27" s="292"/>
      <c r="HY27" s="292"/>
      <c r="HZ27" s="292"/>
      <c r="IA27" s="292"/>
      <c r="IB27" s="292"/>
      <c r="IC27" s="292"/>
      <c r="ID27" s="292"/>
      <c r="IE27" s="292"/>
      <c r="IF27" s="292"/>
      <c r="IG27" s="292"/>
      <c r="IH27" s="292"/>
      <c r="II27" s="292"/>
      <c r="IJ27" s="292"/>
      <c r="IK27" s="292"/>
      <c r="IL27" s="292"/>
      <c r="IM27" s="292"/>
      <c r="IN27" s="292"/>
      <c r="IO27" s="292"/>
      <c r="IP27" s="292"/>
      <c r="IQ27" s="292"/>
      <c r="IR27" s="292"/>
      <c r="IS27" s="292"/>
      <c r="IT27" s="292"/>
      <c r="IU27" s="292"/>
    </row>
    <row r="28" spans="1:255">
      <c r="A28" s="317"/>
      <c r="B28" s="318"/>
      <c r="C28" s="319"/>
      <c r="D28" s="320"/>
      <c r="E28" s="321"/>
      <c r="F28" s="322"/>
      <c r="G28" s="323"/>
      <c r="H28" s="324"/>
      <c r="I28" s="324"/>
      <c r="J28" s="345"/>
      <c r="K28" s="292"/>
      <c r="L28" s="292"/>
      <c r="M28" s="292"/>
      <c r="N28" s="292"/>
      <c r="O28" s="292"/>
      <c r="P28" s="292"/>
      <c r="Q28" s="292"/>
      <c r="R28" s="292"/>
      <c r="S28" s="292"/>
      <c r="T28" s="292"/>
      <c r="U28" s="292"/>
      <c r="V28" s="292"/>
      <c r="W28" s="292"/>
      <c r="X28" s="292"/>
      <c r="Y28" s="292"/>
      <c r="Z28" s="292"/>
      <c r="AA28" s="292"/>
      <c r="AB28" s="292"/>
      <c r="AC28" s="292"/>
      <c r="AD28" s="292"/>
      <c r="AE28" s="292"/>
      <c r="AF28" s="292"/>
      <c r="AG28" s="292"/>
      <c r="AH28" s="292"/>
      <c r="AI28" s="292"/>
      <c r="AJ28" s="292"/>
      <c r="AK28" s="292"/>
      <c r="AL28" s="292"/>
      <c r="AM28" s="292"/>
      <c r="AN28" s="292"/>
      <c r="AO28" s="292"/>
      <c r="AP28" s="292"/>
      <c r="AQ28" s="292"/>
      <c r="AR28" s="292"/>
      <c r="AS28" s="292"/>
      <c r="AT28" s="292"/>
      <c r="AU28" s="292"/>
      <c r="AV28" s="292"/>
      <c r="AW28" s="292"/>
      <c r="AX28" s="292"/>
      <c r="AY28" s="292"/>
      <c r="AZ28" s="292"/>
      <c r="BA28" s="292"/>
      <c r="BB28" s="292"/>
      <c r="BC28" s="292"/>
      <c r="BD28" s="292"/>
      <c r="BE28" s="292"/>
      <c r="BF28" s="292"/>
      <c r="BG28" s="292"/>
      <c r="BH28" s="292"/>
      <c r="BI28" s="292"/>
      <c r="BJ28" s="292"/>
      <c r="BK28" s="292"/>
      <c r="BL28" s="292"/>
      <c r="BM28" s="292"/>
      <c r="BN28" s="292"/>
      <c r="BO28" s="292"/>
      <c r="BP28" s="292"/>
      <c r="BQ28" s="292"/>
      <c r="BR28" s="292"/>
      <c r="BS28" s="292"/>
      <c r="BT28" s="292"/>
      <c r="BU28" s="292"/>
      <c r="BV28" s="292"/>
      <c r="BW28" s="292"/>
      <c r="BX28" s="292"/>
      <c r="BY28" s="292"/>
      <c r="BZ28" s="292"/>
      <c r="CA28" s="292"/>
      <c r="CB28" s="292"/>
      <c r="CC28" s="292"/>
      <c r="CD28" s="292"/>
      <c r="CE28" s="292"/>
      <c r="CF28" s="292"/>
      <c r="CG28" s="292"/>
      <c r="CH28" s="292"/>
      <c r="CI28" s="292"/>
      <c r="CJ28" s="292"/>
      <c r="CK28" s="292"/>
      <c r="CL28" s="292"/>
      <c r="CM28" s="292"/>
      <c r="CN28" s="292"/>
      <c r="CO28" s="292"/>
      <c r="CP28" s="292"/>
      <c r="CQ28" s="292"/>
      <c r="CR28" s="292"/>
      <c r="CS28" s="292"/>
      <c r="CT28" s="292"/>
      <c r="CU28" s="292"/>
      <c r="CV28" s="292"/>
      <c r="CW28" s="292"/>
      <c r="CX28" s="292"/>
      <c r="CY28" s="292"/>
      <c r="CZ28" s="292"/>
      <c r="DA28" s="292"/>
      <c r="DB28" s="292"/>
      <c r="DC28" s="292"/>
      <c r="DD28" s="292"/>
      <c r="DE28" s="292"/>
      <c r="DF28" s="292"/>
      <c r="DG28" s="292"/>
      <c r="DH28" s="292"/>
      <c r="DI28" s="292"/>
      <c r="DJ28" s="292"/>
      <c r="DK28" s="292"/>
      <c r="DL28" s="292"/>
      <c r="DM28" s="292"/>
      <c r="DN28" s="292"/>
      <c r="DO28" s="292"/>
      <c r="DP28" s="292"/>
      <c r="DQ28" s="292"/>
      <c r="DR28" s="292"/>
      <c r="DS28" s="292"/>
      <c r="DT28" s="292"/>
      <c r="DU28" s="292"/>
      <c r="DV28" s="292"/>
      <c r="DW28" s="292"/>
      <c r="DX28" s="292"/>
      <c r="DY28" s="292"/>
      <c r="DZ28" s="292"/>
      <c r="EA28" s="292"/>
      <c r="EB28" s="292"/>
      <c r="EC28" s="292"/>
      <c r="ED28" s="292"/>
      <c r="EE28" s="292"/>
      <c r="EF28" s="292"/>
      <c r="EG28" s="292"/>
      <c r="EH28" s="292"/>
      <c r="EI28" s="292"/>
      <c r="EJ28" s="292"/>
      <c r="EK28" s="292"/>
      <c r="EL28" s="292"/>
      <c r="EM28" s="292"/>
      <c r="EN28" s="292"/>
      <c r="EO28" s="292"/>
      <c r="EP28" s="292"/>
      <c r="EQ28" s="292"/>
      <c r="ER28" s="292"/>
      <c r="ES28" s="292"/>
      <c r="ET28" s="292"/>
      <c r="EU28" s="292"/>
      <c r="EV28" s="292"/>
      <c r="EW28" s="292"/>
      <c r="EX28" s="292"/>
      <c r="EY28" s="292"/>
      <c r="EZ28" s="292"/>
      <c r="FA28" s="292"/>
      <c r="FB28" s="292"/>
      <c r="FC28" s="292"/>
      <c r="FD28" s="292"/>
      <c r="FE28" s="292"/>
      <c r="FF28" s="292"/>
      <c r="FG28" s="292"/>
      <c r="FH28" s="292"/>
      <c r="FI28" s="292"/>
      <c r="FJ28" s="292"/>
      <c r="FK28" s="292"/>
      <c r="FL28" s="292"/>
      <c r="FM28" s="292"/>
      <c r="FN28" s="292"/>
      <c r="FO28" s="292"/>
      <c r="FP28" s="292"/>
      <c r="FQ28" s="292"/>
      <c r="FR28" s="292"/>
      <c r="FS28" s="292"/>
      <c r="FT28" s="292"/>
      <c r="FU28" s="292"/>
      <c r="FV28" s="292"/>
      <c r="FW28" s="292"/>
      <c r="FX28" s="292"/>
      <c r="FY28" s="292"/>
      <c r="FZ28" s="292"/>
      <c r="GA28" s="292"/>
      <c r="GB28" s="292"/>
      <c r="GC28" s="292"/>
      <c r="GD28" s="292"/>
      <c r="GE28" s="292"/>
      <c r="GF28" s="292"/>
      <c r="GG28" s="292"/>
      <c r="GH28" s="292"/>
      <c r="GI28" s="292"/>
      <c r="GJ28" s="292"/>
      <c r="GK28" s="292"/>
      <c r="GL28" s="292"/>
      <c r="GM28" s="292"/>
      <c r="GN28" s="292"/>
      <c r="GO28" s="292"/>
      <c r="GP28" s="292"/>
      <c r="GQ28" s="292"/>
      <c r="GR28" s="292"/>
      <c r="GS28" s="292"/>
      <c r="GT28" s="292"/>
      <c r="GU28" s="292"/>
      <c r="GV28" s="292"/>
      <c r="GW28" s="292"/>
      <c r="GX28" s="292"/>
      <c r="GY28" s="292"/>
      <c r="GZ28" s="292"/>
      <c r="HA28" s="292"/>
      <c r="HB28" s="292"/>
      <c r="HC28" s="292"/>
      <c r="HD28" s="292"/>
      <c r="HE28" s="292"/>
      <c r="HF28" s="292"/>
      <c r="HG28" s="292"/>
      <c r="HH28" s="292"/>
      <c r="HI28" s="292"/>
      <c r="HJ28" s="292"/>
      <c r="HK28" s="292"/>
      <c r="HL28" s="292"/>
      <c r="HM28" s="292"/>
      <c r="HN28" s="292"/>
      <c r="HO28" s="292"/>
      <c r="HP28" s="292"/>
      <c r="HQ28" s="292"/>
      <c r="HR28" s="292"/>
      <c r="HS28" s="292"/>
      <c r="HT28" s="292"/>
      <c r="HU28" s="292"/>
      <c r="HV28" s="292"/>
      <c r="HW28" s="292"/>
      <c r="HX28" s="292"/>
      <c r="HY28" s="292"/>
      <c r="HZ28" s="292"/>
      <c r="IA28" s="292"/>
      <c r="IB28" s="292"/>
      <c r="IC28" s="292"/>
      <c r="ID28" s="292"/>
      <c r="IE28" s="292"/>
      <c r="IF28" s="292"/>
      <c r="IG28" s="292"/>
      <c r="IH28" s="292"/>
      <c r="II28" s="292"/>
      <c r="IJ28" s="292"/>
      <c r="IK28" s="292"/>
      <c r="IL28" s="292"/>
      <c r="IM28" s="292"/>
      <c r="IN28" s="292"/>
      <c r="IO28" s="292"/>
      <c r="IP28" s="292"/>
      <c r="IQ28" s="292"/>
      <c r="IR28" s="292"/>
      <c r="IS28" s="292"/>
      <c r="IT28" s="292"/>
      <c r="IU28" s="292"/>
    </row>
    <row r="29" spans="1:255">
      <c r="A29" s="325"/>
      <c r="B29" s="326"/>
      <c r="C29" s="327"/>
      <c r="D29" s="328"/>
      <c r="E29" s="329"/>
      <c r="F29" s="330"/>
      <c r="G29" s="331"/>
      <c r="H29" s="332"/>
      <c r="I29" s="332"/>
      <c r="J29" s="346"/>
      <c r="K29" s="292"/>
      <c r="L29" s="292"/>
      <c r="M29" s="292"/>
      <c r="N29" s="292"/>
      <c r="O29" s="292"/>
      <c r="P29" s="292"/>
      <c r="Q29" s="292"/>
      <c r="R29" s="292"/>
      <c r="S29" s="292"/>
      <c r="T29" s="292"/>
      <c r="U29" s="292"/>
      <c r="V29" s="292"/>
      <c r="W29" s="292"/>
      <c r="X29" s="292"/>
      <c r="Y29" s="292"/>
      <c r="Z29" s="292"/>
      <c r="AA29" s="292"/>
      <c r="AB29" s="292"/>
      <c r="AC29" s="292"/>
      <c r="AD29" s="292"/>
      <c r="AE29" s="292"/>
      <c r="AF29" s="292"/>
      <c r="AG29" s="292"/>
      <c r="AH29" s="292"/>
      <c r="AI29" s="292"/>
      <c r="AJ29" s="292"/>
      <c r="AK29" s="292"/>
      <c r="AL29" s="292"/>
      <c r="AM29" s="292"/>
      <c r="AN29" s="292"/>
      <c r="AO29" s="292"/>
      <c r="AP29" s="292"/>
      <c r="AQ29" s="292"/>
      <c r="AR29" s="292"/>
      <c r="AS29" s="292"/>
      <c r="AT29" s="292"/>
      <c r="AU29" s="292"/>
      <c r="AV29" s="292"/>
      <c r="AW29" s="292"/>
      <c r="AX29" s="292"/>
      <c r="AY29" s="292"/>
      <c r="AZ29" s="292"/>
      <c r="BA29" s="292"/>
      <c r="BB29" s="292"/>
      <c r="BC29" s="292"/>
      <c r="BD29" s="292"/>
      <c r="BE29" s="292"/>
      <c r="BF29" s="292"/>
      <c r="BG29" s="292"/>
      <c r="BH29" s="292"/>
      <c r="BI29" s="292"/>
      <c r="BJ29" s="292"/>
      <c r="BK29" s="292"/>
      <c r="BL29" s="292"/>
      <c r="BM29" s="292"/>
      <c r="BN29" s="292"/>
      <c r="BO29" s="292"/>
      <c r="BP29" s="292"/>
      <c r="BQ29" s="292"/>
      <c r="BR29" s="292"/>
      <c r="BS29" s="292"/>
      <c r="BT29" s="292"/>
      <c r="BU29" s="292"/>
      <c r="BV29" s="292"/>
      <c r="BW29" s="292"/>
      <c r="BX29" s="292"/>
      <c r="BY29" s="292"/>
      <c r="BZ29" s="292"/>
      <c r="CA29" s="292"/>
      <c r="CB29" s="292"/>
      <c r="CC29" s="292"/>
      <c r="CD29" s="292"/>
      <c r="CE29" s="292"/>
      <c r="CF29" s="292"/>
      <c r="CG29" s="292"/>
      <c r="CH29" s="292"/>
      <c r="CI29" s="292"/>
      <c r="CJ29" s="292"/>
      <c r="CK29" s="292"/>
      <c r="CL29" s="292"/>
      <c r="CM29" s="292"/>
      <c r="CN29" s="292"/>
      <c r="CO29" s="292"/>
      <c r="CP29" s="292"/>
      <c r="CQ29" s="292"/>
      <c r="CR29" s="292"/>
      <c r="CS29" s="292"/>
      <c r="CT29" s="292"/>
      <c r="CU29" s="292"/>
      <c r="CV29" s="292"/>
      <c r="CW29" s="292"/>
      <c r="CX29" s="292"/>
      <c r="CY29" s="292"/>
      <c r="CZ29" s="292"/>
      <c r="DA29" s="292"/>
      <c r="DB29" s="292"/>
      <c r="DC29" s="292"/>
      <c r="DD29" s="292"/>
      <c r="DE29" s="292"/>
      <c r="DF29" s="292"/>
      <c r="DG29" s="292"/>
      <c r="DH29" s="292"/>
      <c r="DI29" s="292"/>
      <c r="DJ29" s="292"/>
      <c r="DK29" s="292"/>
      <c r="DL29" s="292"/>
      <c r="DM29" s="292"/>
      <c r="DN29" s="292"/>
      <c r="DO29" s="292"/>
      <c r="DP29" s="292"/>
      <c r="DQ29" s="292"/>
      <c r="DR29" s="292"/>
      <c r="DS29" s="292"/>
      <c r="DT29" s="292"/>
      <c r="DU29" s="292"/>
      <c r="DV29" s="292"/>
      <c r="DW29" s="292"/>
      <c r="DX29" s="292"/>
      <c r="DY29" s="292"/>
      <c r="DZ29" s="292"/>
      <c r="EA29" s="292"/>
      <c r="EB29" s="292"/>
      <c r="EC29" s="292"/>
      <c r="ED29" s="292"/>
      <c r="EE29" s="292"/>
      <c r="EF29" s="292"/>
      <c r="EG29" s="292"/>
      <c r="EH29" s="292"/>
      <c r="EI29" s="292"/>
      <c r="EJ29" s="292"/>
      <c r="EK29" s="292"/>
      <c r="EL29" s="292"/>
      <c r="EM29" s="292"/>
      <c r="EN29" s="292"/>
      <c r="EO29" s="292"/>
      <c r="EP29" s="292"/>
      <c r="EQ29" s="292"/>
      <c r="ER29" s="292"/>
      <c r="ES29" s="292"/>
      <c r="ET29" s="292"/>
      <c r="EU29" s="292"/>
      <c r="EV29" s="292"/>
      <c r="EW29" s="292"/>
      <c r="EX29" s="292"/>
      <c r="EY29" s="292"/>
      <c r="EZ29" s="292"/>
      <c r="FA29" s="292"/>
      <c r="FB29" s="292"/>
      <c r="FC29" s="292"/>
      <c r="FD29" s="292"/>
      <c r="FE29" s="292"/>
      <c r="FF29" s="292"/>
      <c r="FG29" s="292"/>
      <c r="FH29" s="292"/>
      <c r="FI29" s="292"/>
      <c r="FJ29" s="292"/>
      <c r="FK29" s="292"/>
      <c r="FL29" s="292"/>
      <c r="FM29" s="292"/>
      <c r="FN29" s="292"/>
      <c r="FO29" s="292"/>
      <c r="FP29" s="292"/>
      <c r="FQ29" s="292"/>
      <c r="FR29" s="292"/>
      <c r="FS29" s="292"/>
      <c r="FT29" s="292"/>
      <c r="FU29" s="292"/>
      <c r="FV29" s="292"/>
      <c r="FW29" s="292"/>
      <c r="FX29" s="292"/>
      <c r="FY29" s="292"/>
      <c r="FZ29" s="292"/>
      <c r="GA29" s="292"/>
      <c r="GB29" s="292"/>
      <c r="GC29" s="292"/>
      <c r="GD29" s="292"/>
      <c r="GE29" s="292"/>
      <c r="GF29" s="292"/>
      <c r="GG29" s="292"/>
      <c r="GH29" s="292"/>
      <c r="GI29" s="292"/>
      <c r="GJ29" s="292"/>
      <c r="GK29" s="292"/>
      <c r="GL29" s="292"/>
      <c r="GM29" s="292"/>
      <c r="GN29" s="292"/>
      <c r="GO29" s="292"/>
      <c r="GP29" s="292"/>
      <c r="GQ29" s="292"/>
      <c r="GR29" s="292"/>
      <c r="GS29" s="292"/>
      <c r="GT29" s="292"/>
      <c r="GU29" s="292"/>
      <c r="GV29" s="292"/>
      <c r="GW29" s="292"/>
      <c r="GX29" s="292"/>
      <c r="GY29" s="292"/>
      <c r="GZ29" s="292"/>
      <c r="HA29" s="292"/>
      <c r="HB29" s="292"/>
      <c r="HC29" s="292"/>
      <c r="HD29" s="292"/>
      <c r="HE29" s="292"/>
      <c r="HF29" s="292"/>
      <c r="HG29" s="292"/>
      <c r="HH29" s="292"/>
      <c r="HI29" s="292"/>
      <c r="HJ29" s="292"/>
      <c r="HK29" s="292"/>
      <c r="HL29" s="292"/>
      <c r="HM29" s="292"/>
      <c r="HN29" s="292"/>
      <c r="HO29" s="292"/>
      <c r="HP29" s="292"/>
      <c r="HQ29" s="292"/>
      <c r="HR29" s="292"/>
      <c r="HS29" s="292"/>
      <c r="HT29" s="292"/>
      <c r="HU29" s="292"/>
      <c r="HV29" s="292"/>
      <c r="HW29" s="292"/>
      <c r="HX29" s="292"/>
      <c r="HY29" s="292"/>
      <c r="HZ29" s="292"/>
      <c r="IA29" s="292"/>
      <c r="IB29" s="292"/>
      <c r="IC29" s="292"/>
      <c r="ID29" s="292"/>
      <c r="IE29" s="292"/>
      <c r="IF29" s="292"/>
      <c r="IG29" s="292"/>
      <c r="IH29" s="292"/>
      <c r="II29" s="292"/>
      <c r="IJ29" s="292"/>
      <c r="IK29" s="292"/>
      <c r="IL29" s="292"/>
      <c r="IM29" s="292"/>
      <c r="IN29" s="292"/>
      <c r="IO29" s="292"/>
      <c r="IP29" s="292"/>
      <c r="IQ29" s="292"/>
      <c r="IR29" s="292"/>
      <c r="IS29" s="292"/>
      <c r="IT29" s="292"/>
      <c r="IU29" s="292"/>
    </row>
    <row r="31" spans="10:10">
      <c r="J31" s="347"/>
    </row>
    <row r="32" spans="10:10">
      <c r="J32" s="347">
        <f>I13-工作量总表!X94</f>
        <v>0.00273765600286424</v>
      </c>
    </row>
  </sheetData>
  <mergeCells count="13">
    <mergeCell ref="A1:J1"/>
    <mergeCell ref="I5:J5"/>
    <mergeCell ref="A5:A6"/>
    <mergeCell ref="B5:B6"/>
    <mergeCell ref="C5:C6"/>
    <mergeCell ref="D5:D6"/>
    <mergeCell ref="E5:E6"/>
    <mergeCell ref="F5:F6"/>
    <mergeCell ref="G5:G6"/>
    <mergeCell ref="H5:H6"/>
    <mergeCell ref="A14:C29"/>
    <mergeCell ref="D14:F29"/>
    <mergeCell ref="G14:J29"/>
  </mergeCells>
  <pageMargins left="0.7" right="0.7" top="0.75" bottom="0.75" header="0.3" footer="0.3"/>
  <pageSetup paperSize="9" scale="86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>
    <pageSetUpPr fitToPage="1"/>
  </sheetPr>
  <dimension ref="A1:IR29"/>
  <sheetViews>
    <sheetView view="pageBreakPreview" zoomScale="115" zoomScaleNormal="100" topLeftCell="A7" workbookViewId="0">
      <selection activeCell="A1" sqref="A1:I26"/>
    </sheetView>
  </sheetViews>
  <sheetFormatPr defaultColWidth="11.5044247787611" defaultRowHeight="12.75"/>
  <cols>
    <col min="1" max="1" width="8" style="198" customWidth="1"/>
    <col min="2" max="2" width="22.5044247787611" style="198" customWidth="1"/>
    <col min="3" max="3" width="27.2477876106195" style="198" customWidth="1"/>
    <col min="4" max="4" width="12.7522123893805" style="198" customWidth="1"/>
    <col min="5" max="5" width="1.88495575221239" style="198" customWidth="1"/>
    <col min="6" max="6" width="7.50442477876106" style="198" customWidth="1"/>
    <col min="7" max="7" width="22.1327433628319" style="198" customWidth="1"/>
    <col min="8" max="8" width="27.8849557522124" style="198" customWidth="1"/>
    <col min="9" max="9" width="15.5044247787611" style="198" customWidth="1"/>
    <col min="10" max="10" width="10" style="198" customWidth="1"/>
    <col min="11" max="11" width="16.8407079646018" style="198" customWidth="1"/>
    <col min="12" max="256" width="11.5044247787611" style="198"/>
    <col min="257" max="257" width="8" style="198" customWidth="1"/>
    <col min="258" max="258" width="22.5044247787611" style="198" customWidth="1"/>
    <col min="259" max="259" width="27.2477876106195" style="198" customWidth="1"/>
    <col min="260" max="260" width="12.7522123893805" style="198" customWidth="1"/>
    <col min="261" max="261" width="1.88495575221239" style="198" customWidth="1"/>
    <col min="262" max="262" width="7.50442477876106" style="198" customWidth="1"/>
    <col min="263" max="263" width="22.1327433628319" style="198" customWidth="1"/>
    <col min="264" max="264" width="27.8849557522124" style="198" customWidth="1"/>
    <col min="265" max="265" width="15.5044247787611" style="198" customWidth="1"/>
    <col min="266" max="266" width="10" style="198" customWidth="1"/>
    <col min="267" max="512" width="11.5044247787611" style="198"/>
    <col min="513" max="513" width="8" style="198" customWidth="1"/>
    <col min="514" max="514" width="22.5044247787611" style="198" customWidth="1"/>
    <col min="515" max="515" width="27.2477876106195" style="198" customWidth="1"/>
    <col min="516" max="516" width="12.7522123893805" style="198" customWidth="1"/>
    <col min="517" max="517" width="1.88495575221239" style="198" customWidth="1"/>
    <col min="518" max="518" width="7.50442477876106" style="198" customWidth="1"/>
    <col min="519" max="519" width="22.1327433628319" style="198" customWidth="1"/>
    <col min="520" max="520" width="27.8849557522124" style="198" customWidth="1"/>
    <col min="521" max="521" width="15.5044247787611" style="198" customWidth="1"/>
    <col min="522" max="522" width="10" style="198" customWidth="1"/>
    <col min="523" max="768" width="11.5044247787611" style="198"/>
    <col min="769" max="769" width="8" style="198" customWidth="1"/>
    <col min="770" max="770" width="22.5044247787611" style="198" customWidth="1"/>
    <col min="771" max="771" width="27.2477876106195" style="198" customWidth="1"/>
    <col min="772" max="772" width="12.7522123893805" style="198" customWidth="1"/>
    <col min="773" max="773" width="1.88495575221239" style="198" customWidth="1"/>
    <col min="774" max="774" width="7.50442477876106" style="198" customWidth="1"/>
    <col min="775" max="775" width="22.1327433628319" style="198" customWidth="1"/>
    <col min="776" max="776" width="27.8849557522124" style="198" customWidth="1"/>
    <col min="777" max="777" width="15.5044247787611" style="198" customWidth="1"/>
    <col min="778" max="778" width="10" style="198" customWidth="1"/>
    <col min="779" max="1024" width="11.5044247787611" style="198"/>
    <col min="1025" max="1025" width="8" style="198" customWidth="1"/>
    <col min="1026" max="1026" width="22.5044247787611" style="198" customWidth="1"/>
    <col min="1027" max="1027" width="27.2477876106195" style="198" customWidth="1"/>
    <col min="1028" max="1028" width="12.7522123893805" style="198" customWidth="1"/>
    <col min="1029" max="1029" width="1.88495575221239" style="198" customWidth="1"/>
    <col min="1030" max="1030" width="7.50442477876106" style="198" customWidth="1"/>
    <col min="1031" max="1031" width="22.1327433628319" style="198" customWidth="1"/>
    <col min="1032" max="1032" width="27.8849557522124" style="198" customWidth="1"/>
    <col min="1033" max="1033" width="15.5044247787611" style="198" customWidth="1"/>
    <col min="1034" max="1034" width="10" style="198" customWidth="1"/>
    <col min="1035" max="1280" width="11.5044247787611" style="198"/>
    <col min="1281" max="1281" width="8" style="198" customWidth="1"/>
    <col min="1282" max="1282" width="22.5044247787611" style="198" customWidth="1"/>
    <col min="1283" max="1283" width="27.2477876106195" style="198" customWidth="1"/>
    <col min="1284" max="1284" width="12.7522123893805" style="198" customWidth="1"/>
    <col min="1285" max="1285" width="1.88495575221239" style="198" customWidth="1"/>
    <col min="1286" max="1286" width="7.50442477876106" style="198" customWidth="1"/>
    <col min="1287" max="1287" width="22.1327433628319" style="198" customWidth="1"/>
    <col min="1288" max="1288" width="27.8849557522124" style="198" customWidth="1"/>
    <col min="1289" max="1289" width="15.5044247787611" style="198" customWidth="1"/>
    <col min="1290" max="1290" width="10" style="198" customWidth="1"/>
    <col min="1291" max="1536" width="11.5044247787611" style="198"/>
    <col min="1537" max="1537" width="8" style="198" customWidth="1"/>
    <col min="1538" max="1538" width="22.5044247787611" style="198" customWidth="1"/>
    <col min="1539" max="1539" width="27.2477876106195" style="198" customWidth="1"/>
    <col min="1540" max="1540" width="12.7522123893805" style="198" customWidth="1"/>
    <col min="1541" max="1541" width="1.88495575221239" style="198" customWidth="1"/>
    <col min="1542" max="1542" width="7.50442477876106" style="198" customWidth="1"/>
    <col min="1543" max="1543" width="22.1327433628319" style="198" customWidth="1"/>
    <col min="1544" max="1544" width="27.8849557522124" style="198" customWidth="1"/>
    <col min="1545" max="1545" width="15.5044247787611" style="198" customWidth="1"/>
    <col min="1546" max="1546" width="10" style="198" customWidth="1"/>
    <col min="1547" max="1792" width="11.5044247787611" style="198"/>
    <col min="1793" max="1793" width="8" style="198" customWidth="1"/>
    <col min="1794" max="1794" width="22.5044247787611" style="198" customWidth="1"/>
    <col min="1795" max="1795" width="27.2477876106195" style="198" customWidth="1"/>
    <col min="1796" max="1796" width="12.7522123893805" style="198" customWidth="1"/>
    <col min="1797" max="1797" width="1.88495575221239" style="198" customWidth="1"/>
    <col min="1798" max="1798" width="7.50442477876106" style="198" customWidth="1"/>
    <col min="1799" max="1799" width="22.1327433628319" style="198" customWidth="1"/>
    <col min="1800" max="1800" width="27.8849557522124" style="198" customWidth="1"/>
    <col min="1801" max="1801" width="15.5044247787611" style="198" customWidth="1"/>
    <col min="1802" max="1802" width="10" style="198" customWidth="1"/>
    <col min="1803" max="2048" width="11.5044247787611" style="198"/>
    <col min="2049" max="2049" width="8" style="198" customWidth="1"/>
    <col min="2050" max="2050" width="22.5044247787611" style="198" customWidth="1"/>
    <col min="2051" max="2051" width="27.2477876106195" style="198" customWidth="1"/>
    <col min="2052" max="2052" width="12.7522123893805" style="198" customWidth="1"/>
    <col min="2053" max="2053" width="1.88495575221239" style="198" customWidth="1"/>
    <col min="2054" max="2054" width="7.50442477876106" style="198" customWidth="1"/>
    <col min="2055" max="2055" width="22.1327433628319" style="198" customWidth="1"/>
    <col min="2056" max="2056" width="27.8849557522124" style="198" customWidth="1"/>
    <col min="2057" max="2057" width="15.5044247787611" style="198" customWidth="1"/>
    <col min="2058" max="2058" width="10" style="198" customWidth="1"/>
    <col min="2059" max="2304" width="11.5044247787611" style="198"/>
    <col min="2305" max="2305" width="8" style="198" customWidth="1"/>
    <col min="2306" max="2306" width="22.5044247787611" style="198" customWidth="1"/>
    <col min="2307" max="2307" width="27.2477876106195" style="198" customWidth="1"/>
    <col min="2308" max="2308" width="12.7522123893805" style="198" customWidth="1"/>
    <col min="2309" max="2309" width="1.88495575221239" style="198" customWidth="1"/>
    <col min="2310" max="2310" width="7.50442477876106" style="198" customWidth="1"/>
    <col min="2311" max="2311" width="22.1327433628319" style="198" customWidth="1"/>
    <col min="2312" max="2312" width="27.8849557522124" style="198" customWidth="1"/>
    <col min="2313" max="2313" width="15.5044247787611" style="198" customWidth="1"/>
    <col min="2314" max="2314" width="10" style="198" customWidth="1"/>
    <col min="2315" max="2560" width="11.5044247787611" style="198"/>
    <col min="2561" max="2561" width="8" style="198" customWidth="1"/>
    <col min="2562" max="2562" width="22.5044247787611" style="198" customWidth="1"/>
    <col min="2563" max="2563" width="27.2477876106195" style="198" customWidth="1"/>
    <col min="2564" max="2564" width="12.7522123893805" style="198" customWidth="1"/>
    <col min="2565" max="2565" width="1.88495575221239" style="198" customWidth="1"/>
    <col min="2566" max="2566" width="7.50442477876106" style="198" customWidth="1"/>
    <col min="2567" max="2567" width="22.1327433628319" style="198" customWidth="1"/>
    <col min="2568" max="2568" width="27.8849557522124" style="198" customWidth="1"/>
    <col min="2569" max="2569" width="15.5044247787611" style="198" customWidth="1"/>
    <col min="2570" max="2570" width="10" style="198" customWidth="1"/>
    <col min="2571" max="2816" width="11.5044247787611" style="198"/>
    <col min="2817" max="2817" width="8" style="198" customWidth="1"/>
    <col min="2818" max="2818" width="22.5044247787611" style="198" customWidth="1"/>
    <col min="2819" max="2819" width="27.2477876106195" style="198" customWidth="1"/>
    <col min="2820" max="2820" width="12.7522123893805" style="198" customWidth="1"/>
    <col min="2821" max="2821" width="1.88495575221239" style="198" customWidth="1"/>
    <col min="2822" max="2822" width="7.50442477876106" style="198" customWidth="1"/>
    <col min="2823" max="2823" width="22.1327433628319" style="198" customWidth="1"/>
    <col min="2824" max="2824" width="27.8849557522124" style="198" customWidth="1"/>
    <col min="2825" max="2825" width="15.5044247787611" style="198" customWidth="1"/>
    <col min="2826" max="2826" width="10" style="198" customWidth="1"/>
    <col min="2827" max="3072" width="11.5044247787611" style="198"/>
    <col min="3073" max="3073" width="8" style="198" customWidth="1"/>
    <col min="3074" max="3074" width="22.5044247787611" style="198" customWidth="1"/>
    <col min="3075" max="3075" width="27.2477876106195" style="198" customWidth="1"/>
    <col min="3076" max="3076" width="12.7522123893805" style="198" customWidth="1"/>
    <col min="3077" max="3077" width="1.88495575221239" style="198" customWidth="1"/>
    <col min="3078" max="3078" width="7.50442477876106" style="198" customWidth="1"/>
    <col min="3079" max="3079" width="22.1327433628319" style="198" customWidth="1"/>
    <col min="3080" max="3080" width="27.8849557522124" style="198" customWidth="1"/>
    <col min="3081" max="3081" width="15.5044247787611" style="198" customWidth="1"/>
    <col min="3082" max="3082" width="10" style="198" customWidth="1"/>
    <col min="3083" max="3328" width="11.5044247787611" style="198"/>
    <col min="3329" max="3329" width="8" style="198" customWidth="1"/>
    <col min="3330" max="3330" width="22.5044247787611" style="198" customWidth="1"/>
    <col min="3331" max="3331" width="27.2477876106195" style="198" customWidth="1"/>
    <col min="3332" max="3332" width="12.7522123893805" style="198" customWidth="1"/>
    <col min="3333" max="3333" width="1.88495575221239" style="198" customWidth="1"/>
    <col min="3334" max="3334" width="7.50442477876106" style="198" customWidth="1"/>
    <col min="3335" max="3335" width="22.1327433628319" style="198" customWidth="1"/>
    <col min="3336" max="3336" width="27.8849557522124" style="198" customWidth="1"/>
    <col min="3337" max="3337" width="15.5044247787611" style="198" customWidth="1"/>
    <col min="3338" max="3338" width="10" style="198" customWidth="1"/>
    <col min="3339" max="3584" width="11.5044247787611" style="198"/>
    <col min="3585" max="3585" width="8" style="198" customWidth="1"/>
    <col min="3586" max="3586" width="22.5044247787611" style="198" customWidth="1"/>
    <col min="3587" max="3587" width="27.2477876106195" style="198" customWidth="1"/>
    <col min="3588" max="3588" width="12.7522123893805" style="198" customWidth="1"/>
    <col min="3589" max="3589" width="1.88495575221239" style="198" customWidth="1"/>
    <col min="3590" max="3590" width="7.50442477876106" style="198" customWidth="1"/>
    <col min="3591" max="3591" width="22.1327433628319" style="198" customWidth="1"/>
    <col min="3592" max="3592" width="27.8849557522124" style="198" customWidth="1"/>
    <col min="3593" max="3593" width="15.5044247787611" style="198" customWidth="1"/>
    <col min="3594" max="3594" width="10" style="198" customWidth="1"/>
    <col min="3595" max="3840" width="11.5044247787611" style="198"/>
    <col min="3841" max="3841" width="8" style="198" customWidth="1"/>
    <col min="3842" max="3842" width="22.5044247787611" style="198" customWidth="1"/>
    <col min="3843" max="3843" width="27.2477876106195" style="198" customWidth="1"/>
    <col min="3844" max="3844" width="12.7522123893805" style="198" customWidth="1"/>
    <col min="3845" max="3845" width="1.88495575221239" style="198" customWidth="1"/>
    <col min="3846" max="3846" width="7.50442477876106" style="198" customWidth="1"/>
    <col min="3847" max="3847" width="22.1327433628319" style="198" customWidth="1"/>
    <col min="3848" max="3848" width="27.8849557522124" style="198" customWidth="1"/>
    <col min="3849" max="3849" width="15.5044247787611" style="198" customWidth="1"/>
    <col min="3850" max="3850" width="10" style="198" customWidth="1"/>
    <col min="3851" max="4096" width="11.5044247787611" style="198"/>
    <col min="4097" max="4097" width="8" style="198" customWidth="1"/>
    <col min="4098" max="4098" width="22.5044247787611" style="198" customWidth="1"/>
    <col min="4099" max="4099" width="27.2477876106195" style="198" customWidth="1"/>
    <col min="4100" max="4100" width="12.7522123893805" style="198" customWidth="1"/>
    <col min="4101" max="4101" width="1.88495575221239" style="198" customWidth="1"/>
    <col min="4102" max="4102" width="7.50442477876106" style="198" customWidth="1"/>
    <col min="4103" max="4103" width="22.1327433628319" style="198" customWidth="1"/>
    <col min="4104" max="4104" width="27.8849557522124" style="198" customWidth="1"/>
    <col min="4105" max="4105" width="15.5044247787611" style="198" customWidth="1"/>
    <col min="4106" max="4106" width="10" style="198" customWidth="1"/>
    <col min="4107" max="4352" width="11.5044247787611" style="198"/>
    <col min="4353" max="4353" width="8" style="198" customWidth="1"/>
    <col min="4354" max="4354" width="22.5044247787611" style="198" customWidth="1"/>
    <col min="4355" max="4355" width="27.2477876106195" style="198" customWidth="1"/>
    <col min="4356" max="4356" width="12.7522123893805" style="198" customWidth="1"/>
    <col min="4357" max="4357" width="1.88495575221239" style="198" customWidth="1"/>
    <col min="4358" max="4358" width="7.50442477876106" style="198" customWidth="1"/>
    <col min="4359" max="4359" width="22.1327433628319" style="198" customWidth="1"/>
    <col min="4360" max="4360" width="27.8849557522124" style="198" customWidth="1"/>
    <col min="4361" max="4361" width="15.5044247787611" style="198" customWidth="1"/>
    <col min="4362" max="4362" width="10" style="198" customWidth="1"/>
    <col min="4363" max="4608" width="11.5044247787611" style="198"/>
    <col min="4609" max="4609" width="8" style="198" customWidth="1"/>
    <col min="4610" max="4610" width="22.5044247787611" style="198" customWidth="1"/>
    <col min="4611" max="4611" width="27.2477876106195" style="198" customWidth="1"/>
    <col min="4612" max="4612" width="12.7522123893805" style="198" customWidth="1"/>
    <col min="4613" max="4613" width="1.88495575221239" style="198" customWidth="1"/>
    <col min="4614" max="4614" width="7.50442477876106" style="198" customWidth="1"/>
    <col min="4615" max="4615" width="22.1327433628319" style="198" customWidth="1"/>
    <col min="4616" max="4616" width="27.8849557522124" style="198" customWidth="1"/>
    <col min="4617" max="4617" width="15.5044247787611" style="198" customWidth="1"/>
    <col min="4618" max="4618" width="10" style="198" customWidth="1"/>
    <col min="4619" max="4864" width="11.5044247787611" style="198"/>
    <col min="4865" max="4865" width="8" style="198" customWidth="1"/>
    <col min="4866" max="4866" width="22.5044247787611" style="198" customWidth="1"/>
    <col min="4867" max="4867" width="27.2477876106195" style="198" customWidth="1"/>
    <col min="4868" max="4868" width="12.7522123893805" style="198" customWidth="1"/>
    <col min="4869" max="4869" width="1.88495575221239" style="198" customWidth="1"/>
    <col min="4870" max="4870" width="7.50442477876106" style="198" customWidth="1"/>
    <col min="4871" max="4871" width="22.1327433628319" style="198" customWidth="1"/>
    <col min="4872" max="4872" width="27.8849557522124" style="198" customWidth="1"/>
    <col min="4873" max="4873" width="15.5044247787611" style="198" customWidth="1"/>
    <col min="4874" max="4874" width="10" style="198" customWidth="1"/>
    <col min="4875" max="5120" width="11.5044247787611" style="198"/>
    <col min="5121" max="5121" width="8" style="198" customWidth="1"/>
    <col min="5122" max="5122" width="22.5044247787611" style="198" customWidth="1"/>
    <col min="5123" max="5123" width="27.2477876106195" style="198" customWidth="1"/>
    <col min="5124" max="5124" width="12.7522123893805" style="198" customWidth="1"/>
    <col min="5125" max="5125" width="1.88495575221239" style="198" customWidth="1"/>
    <col min="5126" max="5126" width="7.50442477876106" style="198" customWidth="1"/>
    <col min="5127" max="5127" width="22.1327433628319" style="198" customWidth="1"/>
    <col min="5128" max="5128" width="27.8849557522124" style="198" customWidth="1"/>
    <col min="5129" max="5129" width="15.5044247787611" style="198" customWidth="1"/>
    <col min="5130" max="5130" width="10" style="198" customWidth="1"/>
    <col min="5131" max="5376" width="11.5044247787611" style="198"/>
    <col min="5377" max="5377" width="8" style="198" customWidth="1"/>
    <col min="5378" max="5378" width="22.5044247787611" style="198" customWidth="1"/>
    <col min="5379" max="5379" width="27.2477876106195" style="198" customWidth="1"/>
    <col min="5380" max="5380" width="12.7522123893805" style="198" customWidth="1"/>
    <col min="5381" max="5381" width="1.88495575221239" style="198" customWidth="1"/>
    <col min="5382" max="5382" width="7.50442477876106" style="198" customWidth="1"/>
    <col min="5383" max="5383" width="22.1327433628319" style="198" customWidth="1"/>
    <col min="5384" max="5384" width="27.8849557522124" style="198" customWidth="1"/>
    <col min="5385" max="5385" width="15.5044247787611" style="198" customWidth="1"/>
    <col min="5386" max="5386" width="10" style="198" customWidth="1"/>
    <col min="5387" max="5632" width="11.5044247787611" style="198"/>
    <col min="5633" max="5633" width="8" style="198" customWidth="1"/>
    <col min="5634" max="5634" width="22.5044247787611" style="198" customWidth="1"/>
    <col min="5635" max="5635" width="27.2477876106195" style="198" customWidth="1"/>
    <col min="5636" max="5636" width="12.7522123893805" style="198" customWidth="1"/>
    <col min="5637" max="5637" width="1.88495575221239" style="198" customWidth="1"/>
    <col min="5638" max="5638" width="7.50442477876106" style="198" customWidth="1"/>
    <col min="5639" max="5639" width="22.1327433628319" style="198" customWidth="1"/>
    <col min="5640" max="5640" width="27.8849557522124" style="198" customWidth="1"/>
    <col min="5641" max="5641" width="15.5044247787611" style="198" customWidth="1"/>
    <col min="5642" max="5642" width="10" style="198" customWidth="1"/>
    <col min="5643" max="5888" width="11.5044247787611" style="198"/>
    <col min="5889" max="5889" width="8" style="198" customWidth="1"/>
    <col min="5890" max="5890" width="22.5044247787611" style="198" customWidth="1"/>
    <col min="5891" max="5891" width="27.2477876106195" style="198" customWidth="1"/>
    <col min="5892" max="5892" width="12.7522123893805" style="198" customWidth="1"/>
    <col min="5893" max="5893" width="1.88495575221239" style="198" customWidth="1"/>
    <col min="5894" max="5894" width="7.50442477876106" style="198" customWidth="1"/>
    <col min="5895" max="5895" width="22.1327433628319" style="198" customWidth="1"/>
    <col min="5896" max="5896" width="27.8849557522124" style="198" customWidth="1"/>
    <col min="5897" max="5897" width="15.5044247787611" style="198" customWidth="1"/>
    <col min="5898" max="5898" width="10" style="198" customWidth="1"/>
    <col min="5899" max="6144" width="11.5044247787611" style="198"/>
    <col min="6145" max="6145" width="8" style="198" customWidth="1"/>
    <col min="6146" max="6146" width="22.5044247787611" style="198" customWidth="1"/>
    <col min="6147" max="6147" width="27.2477876106195" style="198" customWidth="1"/>
    <col min="6148" max="6148" width="12.7522123893805" style="198" customWidth="1"/>
    <col min="6149" max="6149" width="1.88495575221239" style="198" customWidth="1"/>
    <col min="6150" max="6150" width="7.50442477876106" style="198" customWidth="1"/>
    <col min="6151" max="6151" width="22.1327433628319" style="198" customWidth="1"/>
    <col min="6152" max="6152" width="27.8849557522124" style="198" customWidth="1"/>
    <col min="6153" max="6153" width="15.5044247787611" style="198" customWidth="1"/>
    <col min="6154" max="6154" width="10" style="198" customWidth="1"/>
    <col min="6155" max="6400" width="11.5044247787611" style="198"/>
    <col min="6401" max="6401" width="8" style="198" customWidth="1"/>
    <col min="6402" max="6402" width="22.5044247787611" style="198" customWidth="1"/>
    <col min="6403" max="6403" width="27.2477876106195" style="198" customWidth="1"/>
    <col min="6404" max="6404" width="12.7522123893805" style="198" customWidth="1"/>
    <col min="6405" max="6405" width="1.88495575221239" style="198" customWidth="1"/>
    <col min="6406" max="6406" width="7.50442477876106" style="198" customWidth="1"/>
    <col min="6407" max="6407" width="22.1327433628319" style="198" customWidth="1"/>
    <col min="6408" max="6408" width="27.8849557522124" style="198" customWidth="1"/>
    <col min="6409" max="6409" width="15.5044247787611" style="198" customWidth="1"/>
    <col min="6410" max="6410" width="10" style="198" customWidth="1"/>
    <col min="6411" max="6656" width="11.5044247787611" style="198"/>
    <col min="6657" max="6657" width="8" style="198" customWidth="1"/>
    <col min="6658" max="6658" width="22.5044247787611" style="198" customWidth="1"/>
    <col min="6659" max="6659" width="27.2477876106195" style="198" customWidth="1"/>
    <col min="6660" max="6660" width="12.7522123893805" style="198" customWidth="1"/>
    <col min="6661" max="6661" width="1.88495575221239" style="198" customWidth="1"/>
    <col min="6662" max="6662" width="7.50442477876106" style="198" customWidth="1"/>
    <col min="6663" max="6663" width="22.1327433628319" style="198" customWidth="1"/>
    <col min="6664" max="6664" width="27.8849557522124" style="198" customWidth="1"/>
    <col min="6665" max="6665" width="15.5044247787611" style="198" customWidth="1"/>
    <col min="6666" max="6666" width="10" style="198" customWidth="1"/>
    <col min="6667" max="6912" width="11.5044247787611" style="198"/>
    <col min="6913" max="6913" width="8" style="198" customWidth="1"/>
    <col min="6914" max="6914" width="22.5044247787611" style="198" customWidth="1"/>
    <col min="6915" max="6915" width="27.2477876106195" style="198" customWidth="1"/>
    <col min="6916" max="6916" width="12.7522123893805" style="198" customWidth="1"/>
    <col min="6917" max="6917" width="1.88495575221239" style="198" customWidth="1"/>
    <col min="6918" max="6918" width="7.50442477876106" style="198" customWidth="1"/>
    <col min="6919" max="6919" width="22.1327433628319" style="198" customWidth="1"/>
    <col min="6920" max="6920" width="27.8849557522124" style="198" customWidth="1"/>
    <col min="6921" max="6921" width="15.5044247787611" style="198" customWidth="1"/>
    <col min="6922" max="6922" width="10" style="198" customWidth="1"/>
    <col min="6923" max="7168" width="11.5044247787611" style="198"/>
    <col min="7169" max="7169" width="8" style="198" customWidth="1"/>
    <col min="7170" max="7170" width="22.5044247787611" style="198" customWidth="1"/>
    <col min="7171" max="7171" width="27.2477876106195" style="198" customWidth="1"/>
    <col min="7172" max="7172" width="12.7522123893805" style="198" customWidth="1"/>
    <col min="7173" max="7173" width="1.88495575221239" style="198" customWidth="1"/>
    <col min="7174" max="7174" width="7.50442477876106" style="198" customWidth="1"/>
    <col min="7175" max="7175" width="22.1327433628319" style="198" customWidth="1"/>
    <col min="7176" max="7176" width="27.8849557522124" style="198" customWidth="1"/>
    <col min="7177" max="7177" width="15.5044247787611" style="198" customWidth="1"/>
    <col min="7178" max="7178" width="10" style="198" customWidth="1"/>
    <col min="7179" max="7424" width="11.5044247787611" style="198"/>
    <col min="7425" max="7425" width="8" style="198" customWidth="1"/>
    <col min="7426" max="7426" width="22.5044247787611" style="198" customWidth="1"/>
    <col min="7427" max="7427" width="27.2477876106195" style="198" customWidth="1"/>
    <col min="7428" max="7428" width="12.7522123893805" style="198" customWidth="1"/>
    <col min="7429" max="7429" width="1.88495575221239" style="198" customWidth="1"/>
    <col min="7430" max="7430" width="7.50442477876106" style="198" customWidth="1"/>
    <col min="7431" max="7431" width="22.1327433628319" style="198" customWidth="1"/>
    <col min="7432" max="7432" width="27.8849557522124" style="198" customWidth="1"/>
    <col min="7433" max="7433" width="15.5044247787611" style="198" customWidth="1"/>
    <col min="7434" max="7434" width="10" style="198" customWidth="1"/>
    <col min="7435" max="7680" width="11.5044247787611" style="198"/>
    <col min="7681" max="7681" width="8" style="198" customWidth="1"/>
    <col min="7682" max="7682" width="22.5044247787611" style="198" customWidth="1"/>
    <col min="7683" max="7683" width="27.2477876106195" style="198" customWidth="1"/>
    <col min="7684" max="7684" width="12.7522123893805" style="198" customWidth="1"/>
    <col min="7685" max="7685" width="1.88495575221239" style="198" customWidth="1"/>
    <col min="7686" max="7686" width="7.50442477876106" style="198" customWidth="1"/>
    <col min="7687" max="7687" width="22.1327433628319" style="198" customWidth="1"/>
    <col min="7688" max="7688" width="27.8849557522124" style="198" customWidth="1"/>
    <col min="7689" max="7689" width="15.5044247787611" style="198" customWidth="1"/>
    <col min="7690" max="7690" width="10" style="198" customWidth="1"/>
    <col min="7691" max="7936" width="11.5044247787611" style="198"/>
    <col min="7937" max="7937" width="8" style="198" customWidth="1"/>
    <col min="7938" max="7938" width="22.5044247787611" style="198" customWidth="1"/>
    <col min="7939" max="7939" width="27.2477876106195" style="198" customWidth="1"/>
    <col min="7940" max="7940" width="12.7522123893805" style="198" customWidth="1"/>
    <col min="7941" max="7941" width="1.88495575221239" style="198" customWidth="1"/>
    <col min="7942" max="7942" width="7.50442477876106" style="198" customWidth="1"/>
    <col min="7943" max="7943" width="22.1327433628319" style="198" customWidth="1"/>
    <col min="7944" max="7944" width="27.8849557522124" style="198" customWidth="1"/>
    <col min="7945" max="7945" width="15.5044247787611" style="198" customWidth="1"/>
    <col min="7946" max="7946" width="10" style="198" customWidth="1"/>
    <col min="7947" max="8192" width="11.5044247787611" style="198"/>
    <col min="8193" max="8193" width="8" style="198" customWidth="1"/>
    <col min="8194" max="8194" width="22.5044247787611" style="198" customWidth="1"/>
    <col min="8195" max="8195" width="27.2477876106195" style="198" customWidth="1"/>
    <col min="8196" max="8196" width="12.7522123893805" style="198" customWidth="1"/>
    <col min="8197" max="8197" width="1.88495575221239" style="198" customWidth="1"/>
    <col min="8198" max="8198" width="7.50442477876106" style="198" customWidth="1"/>
    <col min="8199" max="8199" width="22.1327433628319" style="198" customWidth="1"/>
    <col min="8200" max="8200" width="27.8849557522124" style="198" customWidth="1"/>
    <col min="8201" max="8201" width="15.5044247787611" style="198" customWidth="1"/>
    <col min="8202" max="8202" width="10" style="198" customWidth="1"/>
    <col min="8203" max="8448" width="11.5044247787611" style="198"/>
    <col min="8449" max="8449" width="8" style="198" customWidth="1"/>
    <col min="8450" max="8450" width="22.5044247787611" style="198" customWidth="1"/>
    <col min="8451" max="8451" width="27.2477876106195" style="198" customWidth="1"/>
    <col min="8452" max="8452" width="12.7522123893805" style="198" customWidth="1"/>
    <col min="8453" max="8453" width="1.88495575221239" style="198" customWidth="1"/>
    <col min="8454" max="8454" width="7.50442477876106" style="198" customWidth="1"/>
    <col min="8455" max="8455" width="22.1327433628319" style="198" customWidth="1"/>
    <col min="8456" max="8456" width="27.8849557522124" style="198" customWidth="1"/>
    <col min="8457" max="8457" width="15.5044247787611" style="198" customWidth="1"/>
    <col min="8458" max="8458" width="10" style="198" customWidth="1"/>
    <col min="8459" max="8704" width="11.5044247787611" style="198"/>
    <col min="8705" max="8705" width="8" style="198" customWidth="1"/>
    <col min="8706" max="8706" width="22.5044247787611" style="198" customWidth="1"/>
    <col min="8707" max="8707" width="27.2477876106195" style="198" customWidth="1"/>
    <col min="8708" max="8708" width="12.7522123893805" style="198" customWidth="1"/>
    <col min="8709" max="8709" width="1.88495575221239" style="198" customWidth="1"/>
    <col min="8710" max="8710" width="7.50442477876106" style="198" customWidth="1"/>
    <col min="8711" max="8711" width="22.1327433628319" style="198" customWidth="1"/>
    <col min="8712" max="8712" width="27.8849557522124" style="198" customWidth="1"/>
    <col min="8713" max="8713" width="15.5044247787611" style="198" customWidth="1"/>
    <col min="8714" max="8714" width="10" style="198" customWidth="1"/>
    <col min="8715" max="8960" width="11.5044247787611" style="198"/>
    <col min="8961" max="8961" width="8" style="198" customWidth="1"/>
    <col min="8962" max="8962" width="22.5044247787611" style="198" customWidth="1"/>
    <col min="8963" max="8963" width="27.2477876106195" style="198" customWidth="1"/>
    <col min="8964" max="8964" width="12.7522123893805" style="198" customWidth="1"/>
    <col min="8965" max="8965" width="1.88495575221239" style="198" customWidth="1"/>
    <col min="8966" max="8966" width="7.50442477876106" style="198" customWidth="1"/>
    <col min="8967" max="8967" width="22.1327433628319" style="198" customWidth="1"/>
    <col min="8968" max="8968" width="27.8849557522124" style="198" customWidth="1"/>
    <col min="8969" max="8969" width="15.5044247787611" style="198" customWidth="1"/>
    <col min="8970" max="8970" width="10" style="198" customWidth="1"/>
    <col min="8971" max="9216" width="11.5044247787611" style="198"/>
    <col min="9217" max="9217" width="8" style="198" customWidth="1"/>
    <col min="9218" max="9218" width="22.5044247787611" style="198" customWidth="1"/>
    <col min="9219" max="9219" width="27.2477876106195" style="198" customWidth="1"/>
    <col min="9220" max="9220" width="12.7522123893805" style="198" customWidth="1"/>
    <col min="9221" max="9221" width="1.88495575221239" style="198" customWidth="1"/>
    <col min="9222" max="9222" width="7.50442477876106" style="198" customWidth="1"/>
    <col min="9223" max="9223" width="22.1327433628319" style="198" customWidth="1"/>
    <col min="9224" max="9224" width="27.8849557522124" style="198" customWidth="1"/>
    <col min="9225" max="9225" width="15.5044247787611" style="198" customWidth="1"/>
    <col min="9226" max="9226" width="10" style="198" customWidth="1"/>
    <col min="9227" max="9472" width="11.5044247787611" style="198"/>
    <col min="9473" max="9473" width="8" style="198" customWidth="1"/>
    <col min="9474" max="9474" width="22.5044247787611" style="198" customWidth="1"/>
    <col min="9475" max="9475" width="27.2477876106195" style="198" customWidth="1"/>
    <col min="9476" max="9476" width="12.7522123893805" style="198" customWidth="1"/>
    <col min="9477" max="9477" width="1.88495575221239" style="198" customWidth="1"/>
    <col min="9478" max="9478" width="7.50442477876106" style="198" customWidth="1"/>
    <col min="9479" max="9479" width="22.1327433628319" style="198" customWidth="1"/>
    <col min="9480" max="9480" width="27.8849557522124" style="198" customWidth="1"/>
    <col min="9481" max="9481" width="15.5044247787611" style="198" customWidth="1"/>
    <col min="9482" max="9482" width="10" style="198" customWidth="1"/>
    <col min="9483" max="9728" width="11.5044247787611" style="198"/>
    <col min="9729" max="9729" width="8" style="198" customWidth="1"/>
    <col min="9730" max="9730" width="22.5044247787611" style="198" customWidth="1"/>
    <col min="9731" max="9731" width="27.2477876106195" style="198" customWidth="1"/>
    <col min="9732" max="9732" width="12.7522123893805" style="198" customWidth="1"/>
    <col min="9733" max="9733" width="1.88495575221239" style="198" customWidth="1"/>
    <col min="9734" max="9734" width="7.50442477876106" style="198" customWidth="1"/>
    <col min="9735" max="9735" width="22.1327433628319" style="198" customWidth="1"/>
    <col min="9736" max="9736" width="27.8849557522124" style="198" customWidth="1"/>
    <col min="9737" max="9737" width="15.5044247787611" style="198" customWidth="1"/>
    <col min="9738" max="9738" width="10" style="198" customWidth="1"/>
    <col min="9739" max="9984" width="11.5044247787611" style="198"/>
    <col min="9985" max="9985" width="8" style="198" customWidth="1"/>
    <col min="9986" max="9986" width="22.5044247787611" style="198" customWidth="1"/>
    <col min="9987" max="9987" width="27.2477876106195" style="198" customWidth="1"/>
    <col min="9988" max="9988" width="12.7522123893805" style="198" customWidth="1"/>
    <col min="9989" max="9989" width="1.88495575221239" style="198" customWidth="1"/>
    <col min="9990" max="9990" width="7.50442477876106" style="198" customWidth="1"/>
    <col min="9991" max="9991" width="22.1327433628319" style="198" customWidth="1"/>
    <col min="9992" max="9992" width="27.8849557522124" style="198" customWidth="1"/>
    <col min="9993" max="9993" width="15.5044247787611" style="198" customWidth="1"/>
    <col min="9994" max="9994" width="10" style="198" customWidth="1"/>
    <col min="9995" max="10240" width="11.5044247787611" style="198"/>
    <col min="10241" max="10241" width="8" style="198" customWidth="1"/>
    <col min="10242" max="10242" width="22.5044247787611" style="198" customWidth="1"/>
    <col min="10243" max="10243" width="27.2477876106195" style="198" customWidth="1"/>
    <col min="10244" max="10244" width="12.7522123893805" style="198" customWidth="1"/>
    <col min="10245" max="10245" width="1.88495575221239" style="198" customWidth="1"/>
    <col min="10246" max="10246" width="7.50442477876106" style="198" customWidth="1"/>
    <col min="10247" max="10247" width="22.1327433628319" style="198" customWidth="1"/>
    <col min="10248" max="10248" width="27.8849557522124" style="198" customWidth="1"/>
    <col min="10249" max="10249" width="15.5044247787611" style="198" customWidth="1"/>
    <col min="10250" max="10250" width="10" style="198" customWidth="1"/>
    <col min="10251" max="10496" width="11.5044247787611" style="198"/>
    <col min="10497" max="10497" width="8" style="198" customWidth="1"/>
    <col min="10498" max="10498" width="22.5044247787611" style="198" customWidth="1"/>
    <col min="10499" max="10499" width="27.2477876106195" style="198" customWidth="1"/>
    <col min="10500" max="10500" width="12.7522123893805" style="198" customWidth="1"/>
    <col min="10501" max="10501" width="1.88495575221239" style="198" customWidth="1"/>
    <col min="10502" max="10502" width="7.50442477876106" style="198" customWidth="1"/>
    <col min="10503" max="10503" width="22.1327433628319" style="198" customWidth="1"/>
    <col min="10504" max="10504" width="27.8849557522124" style="198" customWidth="1"/>
    <col min="10505" max="10505" width="15.5044247787611" style="198" customWidth="1"/>
    <col min="10506" max="10506" width="10" style="198" customWidth="1"/>
    <col min="10507" max="10752" width="11.5044247787611" style="198"/>
    <col min="10753" max="10753" width="8" style="198" customWidth="1"/>
    <col min="10754" max="10754" width="22.5044247787611" style="198" customWidth="1"/>
    <col min="10755" max="10755" width="27.2477876106195" style="198" customWidth="1"/>
    <col min="10756" max="10756" width="12.7522123893805" style="198" customWidth="1"/>
    <col min="10757" max="10757" width="1.88495575221239" style="198" customWidth="1"/>
    <col min="10758" max="10758" width="7.50442477876106" style="198" customWidth="1"/>
    <col min="10759" max="10759" width="22.1327433628319" style="198" customWidth="1"/>
    <col min="10760" max="10760" width="27.8849557522124" style="198" customWidth="1"/>
    <col min="10761" max="10761" width="15.5044247787611" style="198" customWidth="1"/>
    <col min="10762" max="10762" width="10" style="198" customWidth="1"/>
    <col min="10763" max="11008" width="11.5044247787611" style="198"/>
    <col min="11009" max="11009" width="8" style="198" customWidth="1"/>
    <col min="11010" max="11010" width="22.5044247787611" style="198" customWidth="1"/>
    <col min="11011" max="11011" width="27.2477876106195" style="198" customWidth="1"/>
    <col min="11012" max="11012" width="12.7522123893805" style="198" customWidth="1"/>
    <col min="11013" max="11013" width="1.88495575221239" style="198" customWidth="1"/>
    <col min="11014" max="11014" width="7.50442477876106" style="198" customWidth="1"/>
    <col min="11015" max="11015" width="22.1327433628319" style="198" customWidth="1"/>
    <col min="11016" max="11016" width="27.8849557522124" style="198" customWidth="1"/>
    <col min="11017" max="11017" width="15.5044247787611" style="198" customWidth="1"/>
    <col min="11018" max="11018" width="10" style="198" customWidth="1"/>
    <col min="11019" max="11264" width="11.5044247787611" style="198"/>
    <col min="11265" max="11265" width="8" style="198" customWidth="1"/>
    <col min="11266" max="11266" width="22.5044247787611" style="198" customWidth="1"/>
    <col min="11267" max="11267" width="27.2477876106195" style="198" customWidth="1"/>
    <col min="11268" max="11268" width="12.7522123893805" style="198" customWidth="1"/>
    <col min="11269" max="11269" width="1.88495575221239" style="198" customWidth="1"/>
    <col min="11270" max="11270" width="7.50442477876106" style="198" customWidth="1"/>
    <col min="11271" max="11271" width="22.1327433628319" style="198" customWidth="1"/>
    <col min="11272" max="11272" width="27.8849557522124" style="198" customWidth="1"/>
    <col min="11273" max="11273" width="15.5044247787611" style="198" customWidth="1"/>
    <col min="11274" max="11274" width="10" style="198" customWidth="1"/>
    <col min="11275" max="11520" width="11.5044247787611" style="198"/>
    <col min="11521" max="11521" width="8" style="198" customWidth="1"/>
    <col min="11522" max="11522" width="22.5044247787611" style="198" customWidth="1"/>
    <col min="11523" max="11523" width="27.2477876106195" style="198" customWidth="1"/>
    <col min="11524" max="11524" width="12.7522123893805" style="198" customWidth="1"/>
    <col min="11525" max="11525" width="1.88495575221239" style="198" customWidth="1"/>
    <col min="11526" max="11526" width="7.50442477876106" style="198" customWidth="1"/>
    <col min="11527" max="11527" width="22.1327433628319" style="198" customWidth="1"/>
    <col min="11528" max="11528" width="27.8849557522124" style="198" customWidth="1"/>
    <col min="11529" max="11529" width="15.5044247787611" style="198" customWidth="1"/>
    <col min="11530" max="11530" width="10" style="198" customWidth="1"/>
    <col min="11531" max="11776" width="11.5044247787611" style="198"/>
    <col min="11777" max="11777" width="8" style="198" customWidth="1"/>
    <col min="11778" max="11778" width="22.5044247787611" style="198" customWidth="1"/>
    <col min="11779" max="11779" width="27.2477876106195" style="198" customWidth="1"/>
    <col min="11780" max="11780" width="12.7522123893805" style="198" customWidth="1"/>
    <col min="11781" max="11781" width="1.88495575221239" style="198" customWidth="1"/>
    <col min="11782" max="11782" width="7.50442477876106" style="198" customWidth="1"/>
    <col min="11783" max="11783" width="22.1327433628319" style="198" customWidth="1"/>
    <col min="11784" max="11784" width="27.8849557522124" style="198" customWidth="1"/>
    <col min="11785" max="11785" width="15.5044247787611" style="198" customWidth="1"/>
    <col min="11786" max="11786" width="10" style="198" customWidth="1"/>
    <col min="11787" max="12032" width="11.5044247787611" style="198"/>
    <col min="12033" max="12033" width="8" style="198" customWidth="1"/>
    <col min="12034" max="12034" width="22.5044247787611" style="198" customWidth="1"/>
    <col min="12035" max="12035" width="27.2477876106195" style="198" customWidth="1"/>
    <col min="12036" max="12036" width="12.7522123893805" style="198" customWidth="1"/>
    <col min="12037" max="12037" width="1.88495575221239" style="198" customWidth="1"/>
    <col min="12038" max="12038" width="7.50442477876106" style="198" customWidth="1"/>
    <col min="12039" max="12039" width="22.1327433628319" style="198" customWidth="1"/>
    <col min="12040" max="12040" width="27.8849557522124" style="198" customWidth="1"/>
    <col min="12041" max="12041" width="15.5044247787611" style="198" customWidth="1"/>
    <col min="12042" max="12042" width="10" style="198" customWidth="1"/>
    <col min="12043" max="12288" width="11.5044247787611" style="198"/>
    <col min="12289" max="12289" width="8" style="198" customWidth="1"/>
    <col min="12290" max="12290" width="22.5044247787611" style="198" customWidth="1"/>
    <col min="12291" max="12291" width="27.2477876106195" style="198" customWidth="1"/>
    <col min="12292" max="12292" width="12.7522123893805" style="198" customWidth="1"/>
    <col min="12293" max="12293" width="1.88495575221239" style="198" customWidth="1"/>
    <col min="12294" max="12294" width="7.50442477876106" style="198" customWidth="1"/>
    <col min="12295" max="12295" width="22.1327433628319" style="198" customWidth="1"/>
    <col min="12296" max="12296" width="27.8849557522124" style="198" customWidth="1"/>
    <col min="12297" max="12297" width="15.5044247787611" style="198" customWidth="1"/>
    <col min="12298" max="12298" width="10" style="198" customWidth="1"/>
    <col min="12299" max="12544" width="11.5044247787611" style="198"/>
    <col min="12545" max="12545" width="8" style="198" customWidth="1"/>
    <col min="12546" max="12546" width="22.5044247787611" style="198" customWidth="1"/>
    <col min="12547" max="12547" width="27.2477876106195" style="198" customWidth="1"/>
    <col min="12548" max="12548" width="12.7522123893805" style="198" customWidth="1"/>
    <col min="12549" max="12549" width="1.88495575221239" style="198" customWidth="1"/>
    <col min="12550" max="12550" width="7.50442477876106" style="198" customWidth="1"/>
    <col min="12551" max="12551" width="22.1327433628319" style="198" customWidth="1"/>
    <col min="12552" max="12552" width="27.8849557522124" style="198" customWidth="1"/>
    <col min="12553" max="12553" width="15.5044247787611" style="198" customWidth="1"/>
    <col min="12554" max="12554" width="10" style="198" customWidth="1"/>
    <col min="12555" max="12800" width="11.5044247787611" style="198"/>
    <col min="12801" max="12801" width="8" style="198" customWidth="1"/>
    <col min="12802" max="12802" width="22.5044247787611" style="198" customWidth="1"/>
    <col min="12803" max="12803" width="27.2477876106195" style="198" customWidth="1"/>
    <col min="12804" max="12804" width="12.7522123893805" style="198" customWidth="1"/>
    <col min="12805" max="12805" width="1.88495575221239" style="198" customWidth="1"/>
    <col min="12806" max="12806" width="7.50442477876106" style="198" customWidth="1"/>
    <col min="12807" max="12807" width="22.1327433628319" style="198" customWidth="1"/>
    <col min="12808" max="12808" width="27.8849557522124" style="198" customWidth="1"/>
    <col min="12809" max="12809" width="15.5044247787611" style="198" customWidth="1"/>
    <col min="12810" max="12810" width="10" style="198" customWidth="1"/>
    <col min="12811" max="13056" width="11.5044247787611" style="198"/>
    <col min="13057" max="13057" width="8" style="198" customWidth="1"/>
    <col min="13058" max="13058" width="22.5044247787611" style="198" customWidth="1"/>
    <col min="13059" max="13059" width="27.2477876106195" style="198" customWidth="1"/>
    <col min="13060" max="13060" width="12.7522123893805" style="198" customWidth="1"/>
    <col min="13061" max="13061" width="1.88495575221239" style="198" customWidth="1"/>
    <col min="13062" max="13062" width="7.50442477876106" style="198" customWidth="1"/>
    <col min="13063" max="13063" width="22.1327433628319" style="198" customWidth="1"/>
    <col min="13064" max="13064" width="27.8849557522124" style="198" customWidth="1"/>
    <col min="13065" max="13065" width="15.5044247787611" style="198" customWidth="1"/>
    <col min="13066" max="13066" width="10" style="198" customWidth="1"/>
    <col min="13067" max="13312" width="11.5044247787611" style="198"/>
    <col min="13313" max="13313" width="8" style="198" customWidth="1"/>
    <col min="13314" max="13314" width="22.5044247787611" style="198" customWidth="1"/>
    <col min="13315" max="13315" width="27.2477876106195" style="198" customWidth="1"/>
    <col min="13316" max="13316" width="12.7522123893805" style="198" customWidth="1"/>
    <col min="13317" max="13317" width="1.88495575221239" style="198" customWidth="1"/>
    <col min="13318" max="13318" width="7.50442477876106" style="198" customWidth="1"/>
    <col min="13319" max="13319" width="22.1327433628319" style="198" customWidth="1"/>
    <col min="13320" max="13320" width="27.8849557522124" style="198" customWidth="1"/>
    <col min="13321" max="13321" width="15.5044247787611" style="198" customWidth="1"/>
    <col min="13322" max="13322" width="10" style="198" customWidth="1"/>
    <col min="13323" max="13568" width="11.5044247787611" style="198"/>
    <col min="13569" max="13569" width="8" style="198" customWidth="1"/>
    <col min="13570" max="13570" width="22.5044247787611" style="198" customWidth="1"/>
    <col min="13571" max="13571" width="27.2477876106195" style="198" customWidth="1"/>
    <col min="13572" max="13572" width="12.7522123893805" style="198" customWidth="1"/>
    <col min="13573" max="13573" width="1.88495575221239" style="198" customWidth="1"/>
    <col min="13574" max="13574" width="7.50442477876106" style="198" customWidth="1"/>
    <col min="13575" max="13575" width="22.1327433628319" style="198" customWidth="1"/>
    <col min="13576" max="13576" width="27.8849557522124" style="198" customWidth="1"/>
    <col min="13577" max="13577" width="15.5044247787611" style="198" customWidth="1"/>
    <col min="13578" max="13578" width="10" style="198" customWidth="1"/>
    <col min="13579" max="13824" width="11.5044247787611" style="198"/>
    <col min="13825" max="13825" width="8" style="198" customWidth="1"/>
    <col min="13826" max="13826" width="22.5044247787611" style="198" customWidth="1"/>
    <col min="13827" max="13827" width="27.2477876106195" style="198" customWidth="1"/>
    <col min="13828" max="13828" width="12.7522123893805" style="198" customWidth="1"/>
    <col min="13829" max="13829" width="1.88495575221239" style="198" customWidth="1"/>
    <col min="13830" max="13830" width="7.50442477876106" style="198" customWidth="1"/>
    <col min="13831" max="13831" width="22.1327433628319" style="198" customWidth="1"/>
    <col min="13832" max="13832" width="27.8849557522124" style="198" customWidth="1"/>
    <col min="13833" max="13833" width="15.5044247787611" style="198" customWidth="1"/>
    <col min="13834" max="13834" width="10" style="198" customWidth="1"/>
    <col min="13835" max="14080" width="11.5044247787611" style="198"/>
    <col min="14081" max="14081" width="8" style="198" customWidth="1"/>
    <col min="14082" max="14082" width="22.5044247787611" style="198" customWidth="1"/>
    <col min="14083" max="14083" width="27.2477876106195" style="198" customWidth="1"/>
    <col min="14084" max="14084" width="12.7522123893805" style="198" customWidth="1"/>
    <col min="14085" max="14085" width="1.88495575221239" style="198" customWidth="1"/>
    <col min="14086" max="14086" width="7.50442477876106" style="198" customWidth="1"/>
    <col min="14087" max="14087" width="22.1327433628319" style="198" customWidth="1"/>
    <col min="14088" max="14088" width="27.8849557522124" style="198" customWidth="1"/>
    <col min="14089" max="14089" width="15.5044247787611" style="198" customWidth="1"/>
    <col min="14090" max="14090" width="10" style="198" customWidth="1"/>
    <col min="14091" max="14336" width="11.5044247787611" style="198"/>
    <col min="14337" max="14337" width="8" style="198" customWidth="1"/>
    <col min="14338" max="14338" width="22.5044247787611" style="198" customWidth="1"/>
    <col min="14339" max="14339" width="27.2477876106195" style="198" customWidth="1"/>
    <col min="14340" max="14340" width="12.7522123893805" style="198" customWidth="1"/>
    <col min="14341" max="14341" width="1.88495575221239" style="198" customWidth="1"/>
    <col min="14342" max="14342" width="7.50442477876106" style="198" customWidth="1"/>
    <col min="14343" max="14343" width="22.1327433628319" style="198" customWidth="1"/>
    <col min="14344" max="14344" width="27.8849557522124" style="198" customWidth="1"/>
    <col min="14345" max="14345" width="15.5044247787611" style="198" customWidth="1"/>
    <col min="14346" max="14346" width="10" style="198" customWidth="1"/>
    <col min="14347" max="14592" width="11.5044247787611" style="198"/>
    <col min="14593" max="14593" width="8" style="198" customWidth="1"/>
    <col min="14594" max="14594" width="22.5044247787611" style="198" customWidth="1"/>
    <col min="14595" max="14595" width="27.2477876106195" style="198" customWidth="1"/>
    <col min="14596" max="14596" width="12.7522123893805" style="198" customWidth="1"/>
    <col min="14597" max="14597" width="1.88495575221239" style="198" customWidth="1"/>
    <col min="14598" max="14598" width="7.50442477876106" style="198" customWidth="1"/>
    <col min="14599" max="14599" width="22.1327433628319" style="198" customWidth="1"/>
    <col min="14600" max="14600" width="27.8849557522124" style="198" customWidth="1"/>
    <col min="14601" max="14601" width="15.5044247787611" style="198" customWidth="1"/>
    <col min="14602" max="14602" width="10" style="198" customWidth="1"/>
    <col min="14603" max="14848" width="11.5044247787611" style="198"/>
    <col min="14849" max="14849" width="8" style="198" customWidth="1"/>
    <col min="14850" max="14850" width="22.5044247787611" style="198" customWidth="1"/>
    <col min="14851" max="14851" width="27.2477876106195" style="198" customWidth="1"/>
    <col min="14852" max="14852" width="12.7522123893805" style="198" customWidth="1"/>
    <col min="14853" max="14853" width="1.88495575221239" style="198" customWidth="1"/>
    <col min="14854" max="14854" width="7.50442477876106" style="198" customWidth="1"/>
    <col min="14855" max="14855" width="22.1327433628319" style="198" customWidth="1"/>
    <col min="14856" max="14856" width="27.8849557522124" style="198" customWidth="1"/>
    <col min="14857" max="14857" width="15.5044247787611" style="198" customWidth="1"/>
    <col min="14858" max="14858" width="10" style="198" customWidth="1"/>
    <col min="14859" max="15104" width="11.5044247787611" style="198"/>
    <col min="15105" max="15105" width="8" style="198" customWidth="1"/>
    <col min="15106" max="15106" width="22.5044247787611" style="198" customWidth="1"/>
    <col min="15107" max="15107" width="27.2477876106195" style="198" customWidth="1"/>
    <col min="15108" max="15108" width="12.7522123893805" style="198" customWidth="1"/>
    <col min="15109" max="15109" width="1.88495575221239" style="198" customWidth="1"/>
    <col min="15110" max="15110" width="7.50442477876106" style="198" customWidth="1"/>
    <col min="15111" max="15111" width="22.1327433628319" style="198" customWidth="1"/>
    <col min="15112" max="15112" width="27.8849557522124" style="198" customWidth="1"/>
    <col min="15113" max="15113" width="15.5044247787611" style="198" customWidth="1"/>
    <col min="15114" max="15114" width="10" style="198" customWidth="1"/>
    <col min="15115" max="15360" width="11.5044247787611" style="198"/>
    <col min="15361" max="15361" width="8" style="198" customWidth="1"/>
    <col min="15362" max="15362" width="22.5044247787611" style="198" customWidth="1"/>
    <col min="15363" max="15363" width="27.2477876106195" style="198" customWidth="1"/>
    <col min="15364" max="15364" width="12.7522123893805" style="198" customWidth="1"/>
    <col min="15365" max="15365" width="1.88495575221239" style="198" customWidth="1"/>
    <col min="15366" max="15366" width="7.50442477876106" style="198" customWidth="1"/>
    <col min="15367" max="15367" width="22.1327433628319" style="198" customWidth="1"/>
    <col min="15368" max="15368" width="27.8849557522124" style="198" customWidth="1"/>
    <col min="15369" max="15369" width="15.5044247787611" style="198" customWidth="1"/>
    <col min="15370" max="15370" width="10" style="198" customWidth="1"/>
    <col min="15371" max="15616" width="11.5044247787611" style="198"/>
    <col min="15617" max="15617" width="8" style="198" customWidth="1"/>
    <col min="15618" max="15618" width="22.5044247787611" style="198" customWidth="1"/>
    <col min="15619" max="15619" width="27.2477876106195" style="198" customWidth="1"/>
    <col min="15620" max="15620" width="12.7522123893805" style="198" customWidth="1"/>
    <col min="15621" max="15621" width="1.88495575221239" style="198" customWidth="1"/>
    <col min="15622" max="15622" width="7.50442477876106" style="198" customWidth="1"/>
    <col min="15623" max="15623" width="22.1327433628319" style="198" customWidth="1"/>
    <col min="15624" max="15624" width="27.8849557522124" style="198" customWidth="1"/>
    <col min="15625" max="15625" width="15.5044247787611" style="198" customWidth="1"/>
    <col min="15626" max="15626" width="10" style="198" customWidth="1"/>
    <col min="15627" max="15872" width="11.5044247787611" style="198"/>
    <col min="15873" max="15873" width="8" style="198" customWidth="1"/>
    <col min="15874" max="15874" width="22.5044247787611" style="198" customWidth="1"/>
    <col min="15875" max="15875" width="27.2477876106195" style="198" customWidth="1"/>
    <col min="15876" max="15876" width="12.7522123893805" style="198" customWidth="1"/>
    <col min="15877" max="15877" width="1.88495575221239" style="198" customWidth="1"/>
    <col min="15878" max="15878" width="7.50442477876106" style="198" customWidth="1"/>
    <col min="15879" max="15879" width="22.1327433628319" style="198" customWidth="1"/>
    <col min="15880" max="15880" width="27.8849557522124" style="198" customWidth="1"/>
    <col min="15881" max="15881" width="15.5044247787611" style="198" customWidth="1"/>
    <col min="15882" max="15882" width="10" style="198" customWidth="1"/>
    <col min="15883" max="16128" width="11.5044247787611" style="198"/>
    <col min="16129" max="16129" width="8" style="198" customWidth="1"/>
    <col min="16130" max="16130" width="22.5044247787611" style="198" customWidth="1"/>
    <col min="16131" max="16131" width="27.2477876106195" style="198" customWidth="1"/>
    <col min="16132" max="16132" width="12.7522123893805" style="198" customWidth="1"/>
    <col min="16133" max="16133" width="1.88495575221239" style="198" customWidth="1"/>
    <col min="16134" max="16134" width="7.50442477876106" style="198" customWidth="1"/>
    <col min="16135" max="16135" width="22.1327433628319" style="198" customWidth="1"/>
    <col min="16136" max="16136" width="27.8849557522124" style="198" customWidth="1"/>
    <col min="16137" max="16137" width="15.5044247787611" style="198" customWidth="1"/>
    <col min="16138" max="16138" width="10" style="198" customWidth="1"/>
    <col min="16139" max="16384" width="11.5044247787611" style="198"/>
  </cols>
  <sheetData>
    <row r="1" s="197" customFormat="1" ht="23.25" spans="1:252">
      <c r="A1" s="259" t="s">
        <v>191</v>
      </c>
      <c r="B1" s="259"/>
      <c r="C1" s="259"/>
      <c r="D1" s="259"/>
      <c r="E1" s="259"/>
      <c r="F1" s="259"/>
      <c r="G1" s="259"/>
      <c r="H1" s="259"/>
      <c r="I1" s="259"/>
      <c r="J1" s="229"/>
      <c r="K1" s="229"/>
      <c r="L1" s="229"/>
      <c r="M1" s="229"/>
      <c r="N1" s="229"/>
      <c r="O1" s="229"/>
      <c r="P1" s="229"/>
      <c r="Q1" s="229"/>
      <c r="R1" s="229"/>
      <c r="S1" s="229"/>
      <c r="T1" s="229"/>
      <c r="U1" s="229"/>
      <c r="V1" s="229"/>
      <c r="W1" s="229"/>
      <c r="X1" s="229"/>
      <c r="Y1" s="229"/>
      <c r="Z1" s="229"/>
      <c r="AA1" s="229"/>
      <c r="AB1" s="229"/>
      <c r="AC1" s="229"/>
      <c r="AD1" s="229"/>
      <c r="AE1" s="229"/>
      <c r="AF1" s="229"/>
      <c r="AG1" s="229"/>
      <c r="AH1" s="229"/>
      <c r="AI1" s="229"/>
      <c r="AJ1" s="229"/>
      <c r="AK1" s="229"/>
      <c r="AL1" s="229"/>
      <c r="AM1" s="229"/>
      <c r="AN1" s="229"/>
      <c r="AO1" s="229"/>
      <c r="AP1" s="229"/>
      <c r="AQ1" s="229"/>
      <c r="AR1" s="229"/>
      <c r="AS1" s="229"/>
      <c r="AT1" s="229"/>
      <c r="AU1" s="229"/>
      <c r="AV1" s="229"/>
      <c r="AW1" s="229"/>
      <c r="AX1" s="229"/>
      <c r="AY1" s="229"/>
      <c r="AZ1" s="229"/>
      <c r="BA1" s="229"/>
      <c r="BB1" s="229"/>
      <c r="BC1" s="229"/>
      <c r="BD1" s="229"/>
      <c r="BE1" s="229"/>
      <c r="BF1" s="229"/>
      <c r="BG1" s="229"/>
      <c r="BH1" s="229"/>
      <c r="BI1" s="229"/>
      <c r="BJ1" s="229"/>
      <c r="BK1" s="229"/>
      <c r="BL1" s="229"/>
      <c r="BM1" s="229"/>
      <c r="BN1" s="229"/>
      <c r="BO1" s="229"/>
      <c r="BP1" s="229"/>
      <c r="BQ1" s="229"/>
      <c r="BR1" s="229"/>
      <c r="BS1" s="229"/>
      <c r="BT1" s="229"/>
      <c r="BU1" s="229"/>
      <c r="BV1" s="229"/>
      <c r="BW1" s="229"/>
      <c r="BX1" s="229"/>
      <c r="BY1" s="229"/>
      <c r="BZ1" s="229"/>
      <c r="CA1" s="229"/>
      <c r="CB1" s="229"/>
      <c r="CC1" s="229"/>
      <c r="CD1" s="229"/>
      <c r="CE1" s="229"/>
      <c r="CF1" s="229"/>
      <c r="CG1" s="229"/>
      <c r="CH1" s="229"/>
      <c r="CI1" s="229"/>
      <c r="CJ1" s="229"/>
      <c r="CK1" s="229"/>
      <c r="CL1" s="229"/>
      <c r="CM1" s="229"/>
      <c r="CN1" s="229"/>
      <c r="CO1" s="229"/>
      <c r="CP1" s="229"/>
      <c r="CQ1" s="229"/>
      <c r="CR1" s="229"/>
      <c r="CS1" s="229"/>
      <c r="CT1" s="229"/>
      <c r="CU1" s="229"/>
      <c r="CV1" s="229"/>
      <c r="CW1" s="229"/>
      <c r="CX1" s="229"/>
      <c r="CY1" s="229"/>
      <c r="CZ1" s="229"/>
      <c r="DA1" s="229"/>
      <c r="DB1" s="229"/>
      <c r="DC1" s="229"/>
      <c r="DD1" s="229"/>
      <c r="DE1" s="229"/>
      <c r="DF1" s="229"/>
      <c r="DG1" s="229"/>
      <c r="DH1" s="229"/>
      <c r="DI1" s="229"/>
      <c r="DJ1" s="229"/>
      <c r="DK1" s="229"/>
      <c r="DL1" s="229"/>
      <c r="DM1" s="229"/>
      <c r="DN1" s="229"/>
      <c r="DO1" s="229"/>
      <c r="DP1" s="229"/>
      <c r="DQ1" s="229"/>
      <c r="DR1" s="229"/>
      <c r="DS1" s="229"/>
      <c r="DT1" s="229"/>
      <c r="DU1" s="229"/>
      <c r="DV1" s="229"/>
      <c r="DW1" s="229"/>
      <c r="DX1" s="229"/>
      <c r="DY1" s="229"/>
      <c r="DZ1" s="229"/>
      <c r="EA1" s="229"/>
      <c r="EB1" s="229"/>
      <c r="EC1" s="229"/>
      <c r="ED1" s="229"/>
      <c r="EE1" s="229"/>
      <c r="EF1" s="229"/>
      <c r="EG1" s="229"/>
      <c r="EH1" s="229"/>
      <c r="EI1" s="229"/>
      <c r="EJ1" s="229"/>
      <c r="EK1" s="229"/>
      <c r="EL1" s="229"/>
      <c r="EM1" s="229"/>
      <c r="EN1" s="229"/>
      <c r="EO1" s="229"/>
      <c r="EP1" s="229"/>
      <c r="EQ1" s="229"/>
      <c r="ER1" s="229"/>
      <c r="ES1" s="229"/>
      <c r="ET1" s="229"/>
      <c r="EU1" s="229"/>
      <c r="EV1" s="229"/>
      <c r="EW1" s="229"/>
      <c r="EX1" s="229"/>
      <c r="EY1" s="229"/>
      <c r="EZ1" s="229"/>
      <c r="FA1" s="229"/>
      <c r="FB1" s="229"/>
      <c r="FC1" s="229"/>
      <c r="FD1" s="229"/>
      <c r="FE1" s="229"/>
      <c r="FF1" s="229"/>
      <c r="FG1" s="229"/>
      <c r="FH1" s="229"/>
      <c r="FI1" s="229"/>
      <c r="FJ1" s="229"/>
      <c r="FK1" s="229"/>
      <c r="FL1" s="229"/>
      <c r="FM1" s="229"/>
      <c r="FN1" s="229"/>
      <c r="FO1" s="229"/>
      <c r="FP1" s="229"/>
      <c r="FQ1" s="229"/>
      <c r="FR1" s="229"/>
      <c r="FS1" s="229"/>
      <c r="FT1" s="229"/>
      <c r="FU1" s="229"/>
      <c r="FV1" s="229"/>
      <c r="FW1" s="229"/>
      <c r="FX1" s="229"/>
      <c r="FY1" s="229"/>
      <c r="FZ1" s="229"/>
      <c r="GA1" s="229"/>
      <c r="GB1" s="229"/>
      <c r="GC1" s="229"/>
      <c r="GD1" s="229"/>
      <c r="GE1" s="229"/>
      <c r="GF1" s="229"/>
      <c r="GG1" s="229"/>
      <c r="GH1" s="229"/>
      <c r="GI1" s="229"/>
      <c r="GJ1" s="229"/>
      <c r="GK1" s="229"/>
      <c r="GL1" s="229"/>
      <c r="GM1" s="229"/>
      <c r="GN1" s="229"/>
      <c r="GO1" s="229"/>
      <c r="GP1" s="229"/>
      <c r="GQ1" s="229"/>
      <c r="GR1" s="229"/>
      <c r="GS1" s="229"/>
      <c r="GT1" s="229"/>
      <c r="GU1" s="229"/>
      <c r="GV1" s="229"/>
      <c r="GW1" s="229"/>
      <c r="GX1" s="229"/>
      <c r="GY1" s="229"/>
      <c r="GZ1" s="229"/>
      <c r="HA1" s="229"/>
      <c r="HB1" s="229"/>
      <c r="HC1" s="229"/>
      <c r="HD1" s="229"/>
      <c r="HE1" s="229"/>
      <c r="HF1" s="229"/>
      <c r="HG1" s="229"/>
      <c r="HH1" s="229"/>
      <c r="HI1" s="229"/>
      <c r="HJ1" s="229"/>
      <c r="HK1" s="229"/>
      <c r="HL1" s="229"/>
      <c r="HM1" s="229"/>
      <c r="HN1" s="229"/>
      <c r="HO1" s="229"/>
      <c r="HP1" s="229"/>
      <c r="HQ1" s="229"/>
      <c r="HR1" s="229"/>
      <c r="HS1" s="229"/>
      <c r="HT1" s="229"/>
      <c r="HU1" s="229"/>
      <c r="HV1" s="229"/>
      <c r="HW1" s="229"/>
      <c r="HX1" s="229"/>
      <c r="HY1" s="229"/>
      <c r="HZ1" s="229"/>
      <c r="IA1" s="229"/>
      <c r="IB1" s="229"/>
      <c r="IC1" s="229"/>
      <c r="ID1" s="229"/>
      <c r="IE1" s="229"/>
      <c r="IF1" s="229"/>
      <c r="IG1" s="229"/>
      <c r="IH1" s="229"/>
      <c r="II1" s="229"/>
      <c r="IJ1" s="229"/>
      <c r="IK1" s="229"/>
      <c r="IL1" s="229"/>
      <c r="IM1" s="229"/>
      <c r="IN1" s="229"/>
      <c r="IO1" s="229"/>
      <c r="IP1" s="229"/>
      <c r="IQ1" s="229"/>
      <c r="IR1" s="229"/>
    </row>
    <row r="2" ht="22.15" customHeight="1" spans="1:252">
      <c r="A2" s="260" t="str">
        <f>表1!A3</f>
        <v>项目名称：江门700MHz频段共建共享五期工程无线主设备项目——子项4：常规项目</v>
      </c>
      <c r="B2" s="260"/>
      <c r="C2" s="261"/>
      <c r="D2" s="261"/>
      <c r="E2" s="261"/>
      <c r="F2" s="262"/>
      <c r="G2" s="261"/>
      <c r="H2" s="261"/>
      <c r="I2" s="261"/>
      <c r="J2" s="202"/>
      <c r="K2" s="202"/>
      <c r="L2" s="202"/>
      <c r="M2" s="202"/>
      <c r="N2" s="202"/>
      <c r="O2" s="202"/>
      <c r="P2" s="202"/>
      <c r="Q2" s="202"/>
      <c r="R2" s="202"/>
      <c r="S2" s="202"/>
      <c r="T2" s="202"/>
      <c r="U2" s="202"/>
      <c r="V2" s="202"/>
      <c r="W2" s="202"/>
      <c r="X2" s="202"/>
      <c r="Y2" s="202"/>
      <c r="Z2" s="202"/>
      <c r="AA2" s="202"/>
      <c r="AB2" s="202"/>
      <c r="AC2" s="202"/>
      <c r="AD2" s="202"/>
      <c r="AE2" s="202"/>
      <c r="AF2" s="202"/>
      <c r="AG2" s="202"/>
      <c r="AH2" s="202"/>
      <c r="AI2" s="202"/>
      <c r="AJ2" s="202"/>
      <c r="AK2" s="202"/>
      <c r="AL2" s="202"/>
      <c r="AM2" s="202"/>
      <c r="AN2" s="202"/>
      <c r="AO2" s="202"/>
      <c r="AP2" s="202"/>
      <c r="AQ2" s="202"/>
      <c r="AR2" s="202"/>
      <c r="AS2" s="202"/>
      <c r="AT2" s="202"/>
      <c r="AU2" s="202"/>
      <c r="AV2" s="202"/>
      <c r="AW2" s="202"/>
      <c r="AX2" s="202"/>
      <c r="AY2" s="202"/>
      <c r="AZ2" s="202"/>
      <c r="BA2" s="202"/>
      <c r="BB2" s="202"/>
      <c r="BC2" s="202"/>
      <c r="BD2" s="202"/>
      <c r="BE2" s="202"/>
      <c r="BF2" s="202"/>
      <c r="BG2" s="202"/>
      <c r="BH2" s="202"/>
      <c r="BI2" s="202"/>
      <c r="BJ2" s="202"/>
      <c r="BK2" s="202"/>
      <c r="BL2" s="202"/>
      <c r="BM2" s="202"/>
      <c r="BN2" s="202"/>
      <c r="BO2" s="202"/>
      <c r="BP2" s="202"/>
      <c r="BQ2" s="202"/>
      <c r="BR2" s="202"/>
      <c r="BS2" s="202"/>
      <c r="BT2" s="202"/>
      <c r="BU2" s="202"/>
      <c r="BV2" s="202"/>
      <c r="BW2" s="202"/>
      <c r="BX2" s="202"/>
      <c r="BY2" s="202"/>
      <c r="BZ2" s="202"/>
      <c r="CA2" s="202"/>
      <c r="CB2" s="202"/>
      <c r="CC2" s="202"/>
      <c r="CD2" s="202"/>
      <c r="CE2" s="202"/>
      <c r="CF2" s="202"/>
      <c r="CG2" s="202"/>
      <c r="CH2" s="202"/>
      <c r="CI2" s="202"/>
      <c r="CJ2" s="202"/>
      <c r="CK2" s="202"/>
      <c r="CL2" s="202"/>
      <c r="CM2" s="202"/>
      <c r="CN2" s="202"/>
      <c r="CO2" s="202"/>
      <c r="CP2" s="202"/>
      <c r="CQ2" s="202"/>
      <c r="CR2" s="202"/>
      <c r="CS2" s="202"/>
      <c r="CT2" s="202"/>
      <c r="CU2" s="202"/>
      <c r="CV2" s="202"/>
      <c r="CW2" s="202"/>
      <c r="CX2" s="202"/>
      <c r="CY2" s="202"/>
      <c r="CZ2" s="202"/>
      <c r="DA2" s="202"/>
      <c r="DB2" s="202"/>
      <c r="DC2" s="202"/>
      <c r="DD2" s="202"/>
      <c r="DE2" s="202"/>
      <c r="DF2" s="202"/>
      <c r="DG2" s="202"/>
      <c r="DH2" s="202"/>
      <c r="DI2" s="202"/>
      <c r="DJ2" s="202"/>
      <c r="DK2" s="202"/>
      <c r="DL2" s="202"/>
      <c r="DM2" s="202"/>
      <c r="DN2" s="202"/>
      <c r="DO2" s="202"/>
      <c r="DP2" s="202"/>
      <c r="DQ2" s="202"/>
      <c r="DR2" s="202"/>
      <c r="DS2" s="202"/>
      <c r="DT2" s="202"/>
      <c r="DU2" s="202"/>
      <c r="DV2" s="202"/>
      <c r="DW2" s="202"/>
      <c r="DX2" s="202"/>
      <c r="DY2" s="202"/>
      <c r="DZ2" s="202"/>
      <c r="EA2" s="202"/>
      <c r="EB2" s="202"/>
      <c r="EC2" s="202"/>
      <c r="ED2" s="202"/>
      <c r="EE2" s="202"/>
      <c r="EF2" s="202"/>
      <c r="EG2" s="202"/>
      <c r="EH2" s="202"/>
      <c r="EI2" s="202"/>
      <c r="EJ2" s="202"/>
      <c r="EK2" s="202"/>
      <c r="EL2" s="202"/>
      <c r="EM2" s="202"/>
      <c r="EN2" s="202"/>
      <c r="EO2" s="202"/>
      <c r="EP2" s="202"/>
      <c r="EQ2" s="202"/>
      <c r="ER2" s="202"/>
      <c r="ES2" s="202"/>
      <c r="ET2" s="202"/>
      <c r="EU2" s="202"/>
      <c r="EV2" s="202"/>
      <c r="EW2" s="202"/>
      <c r="EX2" s="202"/>
      <c r="EY2" s="202"/>
      <c r="EZ2" s="202"/>
      <c r="FA2" s="202"/>
      <c r="FB2" s="202"/>
      <c r="FC2" s="202"/>
      <c r="FD2" s="202"/>
      <c r="FE2" s="202"/>
      <c r="FF2" s="202"/>
      <c r="FG2" s="202"/>
      <c r="FH2" s="202"/>
      <c r="FI2" s="202"/>
      <c r="FJ2" s="202"/>
      <c r="FK2" s="202"/>
      <c r="FL2" s="202"/>
      <c r="FM2" s="202"/>
      <c r="FN2" s="202"/>
      <c r="FO2" s="202"/>
      <c r="FP2" s="202"/>
      <c r="FQ2" s="202"/>
      <c r="FR2" s="202"/>
      <c r="FS2" s="202"/>
      <c r="FT2" s="202"/>
      <c r="FU2" s="202"/>
      <c r="FV2" s="202"/>
      <c r="FW2" s="202"/>
      <c r="FX2" s="202"/>
      <c r="FY2" s="202"/>
      <c r="FZ2" s="202"/>
      <c r="GA2" s="202"/>
      <c r="GB2" s="202"/>
      <c r="GC2" s="202"/>
      <c r="GD2" s="202"/>
      <c r="GE2" s="202"/>
      <c r="GF2" s="202"/>
      <c r="GG2" s="202"/>
      <c r="GH2" s="202"/>
      <c r="GI2" s="202"/>
      <c r="GJ2" s="202"/>
      <c r="GK2" s="202"/>
      <c r="GL2" s="202"/>
      <c r="GM2" s="202"/>
      <c r="GN2" s="202"/>
      <c r="GO2" s="202"/>
      <c r="GP2" s="202"/>
      <c r="GQ2" s="202"/>
      <c r="GR2" s="202"/>
      <c r="GS2" s="202"/>
      <c r="GT2" s="202"/>
      <c r="GU2" s="202"/>
      <c r="GV2" s="202"/>
      <c r="GW2" s="202"/>
      <c r="GX2" s="202"/>
      <c r="GY2" s="202"/>
      <c r="GZ2" s="202"/>
      <c r="HA2" s="202"/>
      <c r="HB2" s="202"/>
      <c r="HC2" s="202"/>
      <c r="HD2" s="202"/>
      <c r="HE2" s="202"/>
      <c r="HF2" s="202"/>
      <c r="HG2" s="202"/>
      <c r="HH2" s="202"/>
      <c r="HI2" s="202"/>
      <c r="HJ2" s="202"/>
      <c r="HK2" s="202"/>
      <c r="HL2" s="202"/>
      <c r="HM2" s="202"/>
      <c r="HN2" s="202"/>
      <c r="HO2" s="202"/>
      <c r="HP2" s="202"/>
      <c r="HQ2" s="202"/>
      <c r="HR2" s="202"/>
      <c r="HS2" s="202"/>
      <c r="HT2" s="202"/>
      <c r="HU2" s="202"/>
      <c r="HV2" s="202"/>
      <c r="HW2" s="202"/>
      <c r="HX2" s="202"/>
      <c r="HY2" s="202"/>
      <c r="HZ2" s="202"/>
      <c r="IA2" s="202"/>
      <c r="IB2" s="202"/>
      <c r="IC2" s="202"/>
      <c r="ID2" s="202"/>
      <c r="IE2" s="202"/>
      <c r="IF2" s="202"/>
      <c r="IG2" s="202"/>
      <c r="IH2" s="202"/>
      <c r="II2" s="202"/>
      <c r="IJ2" s="202"/>
      <c r="IK2" s="202"/>
      <c r="IL2" s="202"/>
      <c r="IM2" s="202"/>
      <c r="IN2" s="202"/>
      <c r="IO2" s="202"/>
      <c r="IP2" s="202"/>
      <c r="IQ2" s="202"/>
      <c r="IR2" s="202"/>
    </row>
    <row r="3" ht="22.15" customHeight="1" spans="1:252">
      <c r="A3" s="260">
        <f>表1!A4</f>
        <v>0</v>
      </c>
      <c r="B3" s="260"/>
      <c r="C3" s="261"/>
      <c r="D3" s="261"/>
      <c r="E3" s="261"/>
      <c r="F3" s="262"/>
      <c r="G3" s="261"/>
      <c r="H3" s="261"/>
      <c r="I3" s="261"/>
      <c r="J3" s="202"/>
      <c r="K3" s="202"/>
      <c r="L3" s="202"/>
      <c r="M3" s="202"/>
      <c r="N3" s="202"/>
      <c r="O3" s="202"/>
      <c r="P3" s="202"/>
      <c r="Q3" s="202"/>
      <c r="R3" s="202"/>
      <c r="S3" s="202"/>
      <c r="T3" s="202"/>
      <c r="U3" s="202"/>
      <c r="V3" s="202"/>
      <c r="W3" s="202"/>
      <c r="X3" s="202"/>
      <c r="Y3" s="202"/>
      <c r="Z3" s="202"/>
      <c r="AA3" s="202"/>
      <c r="AB3" s="202"/>
      <c r="AC3" s="202"/>
      <c r="AD3" s="202"/>
      <c r="AE3" s="202"/>
      <c r="AF3" s="202"/>
      <c r="AG3" s="202"/>
      <c r="AH3" s="202"/>
      <c r="AI3" s="202"/>
      <c r="AJ3" s="202"/>
      <c r="AK3" s="202"/>
      <c r="AL3" s="202"/>
      <c r="AM3" s="202"/>
      <c r="AN3" s="202"/>
      <c r="AO3" s="202"/>
      <c r="AP3" s="202"/>
      <c r="AQ3" s="202"/>
      <c r="AR3" s="202"/>
      <c r="AS3" s="202"/>
      <c r="AT3" s="202"/>
      <c r="AU3" s="202"/>
      <c r="AV3" s="202"/>
      <c r="AW3" s="202"/>
      <c r="AX3" s="202"/>
      <c r="AY3" s="202"/>
      <c r="AZ3" s="202"/>
      <c r="BA3" s="202"/>
      <c r="BB3" s="202"/>
      <c r="BC3" s="202"/>
      <c r="BD3" s="202"/>
      <c r="BE3" s="202"/>
      <c r="BF3" s="202"/>
      <c r="BG3" s="202"/>
      <c r="BH3" s="202"/>
      <c r="BI3" s="202"/>
      <c r="BJ3" s="202"/>
      <c r="BK3" s="202"/>
      <c r="BL3" s="202"/>
      <c r="BM3" s="202"/>
      <c r="BN3" s="202"/>
      <c r="BO3" s="202"/>
      <c r="BP3" s="202"/>
      <c r="BQ3" s="202"/>
      <c r="BR3" s="202"/>
      <c r="BS3" s="202"/>
      <c r="BT3" s="202"/>
      <c r="BU3" s="202"/>
      <c r="BV3" s="202"/>
      <c r="BW3" s="202"/>
      <c r="BX3" s="202"/>
      <c r="BY3" s="202"/>
      <c r="BZ3" s="202"/>
      <c r="CA3" s="202"/>
      <c r="CB3" s="202"/>
      <c r="CC3" s="202"/>
      <c r="CD3" s="202"/>
      <c r="CE3" s="202"/>
      <c r="CF3" s="202"/>
      <c r="CG3" s="202"/>
      <c r="CH3" s="202"/>
      <c r="CI3" s="202"/>
      <c r="CJ3" s="202"/>
      <c r="CK3" s="202"/>
      <c r="CL3" s="202"/>
      <c r="CM3" s="202"/>
      <c r="CN3" s="202"/>
      <c r="CO3" s="202"/>
      <c r="CP3" s="202"/>
      <c r="CQ3" s="202"/>
      <c r="CR3" s="202"/>
      <c r="CS3" s="202"/>
      <c r="CT3" s="202"/>
      <c r="CU3" s="202"/>
      <c r="CV3" s="202"/>
      <c r="CW3" s="202"/>
      <c r="CX3" s="202"/>
      <c r="CY3" s="202"/>
      <c r="CZ3" s="202"/>
      <c r="DA3" s="202"/>
      <c r="DB3" s="202"/>
      <c r="DC3" s="202"/>
      <c r="DD3" s="202"/>
      <c r="DE3" s="202"/>
      <c r="DF3" s="202"/>
      <c r="DG3" s="202"/>
      <c r="DH3" s="202"/>
      <c r="DI3" s="202"/>
      <c r="DJ3" s="202"/>
      <c r="DK3" s="202"/>
      <c r="DL3" s="202"/>
      <c r="DM3" s="202"/>
      <c r="DN3" s="202"/>
      <c r="DO3" s="202"/>
      <c r="DP3" s="202"/>
      <c r="DQ3" s="202"/>
      <c r="DR3" s="202"/>
      <c r="DS3" s="202"/>
      <c r="DT3" s="202"/>
      <c r="DU3" s="202"/>
      <c r="DV3" s="202"/>
      <c r="DW3" s="202"/>
      <c r="DX3" s="202"/>
      <c r="DY3" s="202"/>
      <c r="DZ3" s="202"/>
      <c r="EA3" s="202"/>
      <c r="EB3" s="202"/>
      <c r="EC3" s="202"/>
      <c r="ED3" s="202"/>
      <c r="EE3" s="202"/>
      <c r="EF3" s="202"/>
      <c r="EG3" s="202"/>
      <c r="EH3" s="202"/>
      <c r="EI3" s="202"/>
      <c r="EJ3" s="202"/>
      <c r="EK3" s="202"/>
      <c r="EL3" s="202"/>
      <c r="EM3" s="202"/>
      <c r="EN3" s="202"/>
      <c r="EO3" s="202"/>
      <c r="EP3" s="202"/>
      <c r="EQ3" s="202"/>
      <c r="ER3" s="202"/>
      <c r="ES3" s="202"/>
      <c r="ET3" s="202"/>
      <c r="EU3" s="202"/>
      <c r="EV3" s="202"/>
      <c r="EW3" s="202"/>
      <c r="EX3" s="202"/>
      <c r="EY3" s="202"/>
      <c r="EZ3" s="202"/>
      <c r="FA3" s="202"/>
      <c r="FB3" s="202"/>
      <c r="FC3" s="202"/>
      <c r="FD3" s="202"/>
      <c r="FE3" s="202"/>
      <c r="FF3" s="202"/>
      <c r="FG3" s="202"/>
      <c r="FH3" s="202"/>
      <c r="FI3" s="202"/>
      <c r="FJ3" s="202"/>
      <c r="FK3" s="202"/>
      <c r="FL3" s="202"/>
      <c r="FM3" s="202"/>
      <c r="FN3" s="202"/>
      <c r="FO3" s="202"/>
      <c r="FP3" s="202"/>
      <c r="FQ3" s="202"/>
      <c r="FR3" s="202"/>
      <c r="FS3" s="202"/>
      <c r="FT3" s="202"/>
      <c r="FU3" s="202"/>
      <c r="FV3" s="202"/>
      <c r="FW3" s="202"/>
      <c r="FX3" s="202"/>
      <c r="FY3" s="202"/>
      <c r="FZ3" s="202"/>
      <c r="GA3" s="202"/>
      <c r="GB3" s="202"/>
      <c r="GC3" s="202"/>
      <c r="GD3" s="202"/>
      <c r="GE3" s="202"/>
      <c r="GF3" s="202"/>
      <c r="GG3" s="202"/>
      <c r="GH3" s="202"/>
      <c r="GI3" s="202"/>
      <c r="GJ3" s="202"/>
      <c r="GK3" s="202"/>
      <c r="GL3" s="202"/>
      <c r="GM3" s="202"/>
      <c r="GN3" s="202"/>
      <c r="GO3" s="202"/>
      <c r="GP3" s="202"/>
      <c r="GQ3" s="202"/>
      <c r="GR3" s="202"/>
      <c r="GS3" s="202"/>
      <c r="GT3" s="202"/>
      <c r="GU3" s="202"/>
      <c r="GV3" s="202"/>
      <c r="GW3" s="202"/>
      <c r="GX3" s="202"/>
      <c r="GY3" s="202"/>
      <c r="GZ3" s="202"/>
      <c r="HA3" s="202"/>
      <c r="HB3" s="202"/>
      <c r="HC3" s="202"/>
      <c r="HD3" s="202"/>
      <c r="HE3" s="202"/>
      <c r="HF3" s="202"/>
      <c r="HG3" s="202"/>
      <c r="HH3" s="202"/>
      <c r="HI3" s="202"/>
      <c r="HJ3" s="202"/>
      <c r="HK3" s="202"/>
      <c r="HL3" s="202"/>
      <c r="HM3" s="202"/>
      <c r="HN3" s="202"/>
      <c r="HO3" s="202"/>
      <c r="HP3" s="202"/>
      <c r="HQ3" s="202"/>
      <c r="HR3" s="202"/>
      <c r="HS3" s="202"/>
      <c r="HT3" s="202"/>
      <c r="HU3" s="202"/>
      <c r="HV3" s="202"/>
      <c r="HW3" s="202"/>
      <c r="HX3" s="202"/>
      <c r="HY3" s="202"/>
      <c r="HZ3" s="202"/>
      <c r="IA3" s="202"/>
      <c r="IB3" s="202"/>
      <c r="IC3" s="202"/>
      <c r="ID3" s="202"/>
      <c r="IE3" s="202"/>
      <c r="IF3" s="202"/>
      <c r="IG3" s="202"/>
      <c r="IH3" s="202"/>
      <c r="II3" s="202"/>
      <c r="IJ3" s="202"/>
      <c r="IK3" s="202"/>
      <c r="IL3" s="202"/>
      <c r="IM3" s="202"/>
      <c r="IN3" s="202"/>
      <c r="IO3" s="202"/>
      <c r="IP3" s="202"/>
      <c r="IQ3" s="202"/>
      <c r="IR3" s="202"/>
    </row>
    <row r="4" ht="22.15" customHeight="1" spans="1:252">
      <c r="A4" s="260" t="str">
        <f>表1!F4</f>
        <v>建设单位：中国移动通信集团广东有限公司江门分公司</v>
      </c>
      <c r="B4" s="260"/>
      <c r="C4" s="261"/>
      <c r="D4" s="263"/>
      <c r="E4" s="261"/>
      <c r="F4" s="262"/>
      <c r="G4" s="260"/>
      <c r="H4" s="264"/>
      <c r="I4" s="261" t="s">
        <v>192</v>
      </c>
      <c r="J4" s="202"/>
      <c r="K4" s="202"/>
      <c r="L4" s="202"/>
      <c r="M4" s="202"/>
      <c r="N4" s="202"/>
      <c r="O4" s="202"/>
      <c r="P4" s="202"/>
      <c r="Q4" s="202"/>
      <c r="R4" s="202"/>
      <c r="S4" s="202"/>
      <c r="T4" s="202"/>
      <c r="U4" s="202"/>
      <c r="V4" s="202"/>
      <c r="W4" s="202"/>
      <c r="X4" s="202"/>
      <c r="Y4" s="202"/>
      <c r="Z4" s="202"/>
      <c r="AA4" s="202"/>
      <c r="AB4" s="202"/>
      <c r="AC4" s="202"/>
      <c r="AD4" s="202"/>
      <c r="AE4" s="202"/>
      <c r="AF4" s="202"/>
      <c r="AG4" s="202"/>
      <c r="AH4" s="202"/>
      <c r="AI4" s="202"/>
      <c r="AJ4" s="202"/>
      <c r="AK4" s="202"/>
      <c r="AL4" s="202"/>
      <c r="AM4" s="202"/>
      <c r="AN4" s="202"/>
      <c r="AO4" s="202"/>
      <c r="AP4" s="202"/>
      <c r="AQ4" s="202"/>
      <c r="AR4" s="202"/>
      <c r="AS4" s="202"/>
      <c r="AT4" s="202"/>
      <c r="AU4" s="202"/>
      <c r="AV4" s="202"/>
      <c r="AW4" s="202"/>
      <c r="AX4" s="202"/>
      <c r="AY4" s="202"/>
      <c r="AZ4" s="202"/>
      <c r="BA4" s="202"/>
      <c r="BB4" s="202"/>
      <c r="BC4" s="202"/>
      <c r="BD4" s="202"/>
      <c r="BE4" s="202"/>
      <c r="BF4" s="202"/>
      <c r="BG4" s="202"/>
      <c r="BH4" s="202"/>
      <c r="BI4" s="202"/>
      <c r="BJ4" s="202"/>
      <c r="BK4" s="202"/>
      <c r="BL4" s="202"/>
      <c r="BM4" s="202"/>
      <c r="BN4" s="202"/>
      <c r="BO4" s="202"/>
      <c r="BP4" s="202"/>
      <c r="BQ4" s="202"/>
      <c r="BR4" s="202"/>
      <c r="BS4" s="202"/>
      <c r="BT4" s="202"/>
      <c r="BU4" s="202"/>
      <c r="BV4" s="202"/>
      <c r="BW4" s="202"/>
      <c r="BX4" s="202"/>
      <c r="BY4" s="202"/>
      <c r="BZ4" s="202"/>
      <c r="CA4" s="202"/>
      <c r="CB4" s="202"/>
      <c r="CC4" s="202"/>
      <c r="CD4" s="202"/>
      <c r="CE4" s="202"/>
      <c r="CF4" s="202"/>
      <c r="CG4" s="202"/>
      <c r="CH4" s="202"/>
      <c r="CI4" s="202"/>
      <c r="CJ4" s="202"/>
      <c r="CK4" s="202"/>
      <c r="CL4" s="202"/>
      <c r="CM4" s="202"/>
      <c r="CN4" s="202"/>
      <c r="CO4" s="202"/>
      <c r="CP4" s="202"/>
      <c r="CQ4" s="202"/>
      <c r="CR4" s="202"/>
      <c r="CS4" s="202"/>
      <c r="CT4" s="202"/>
      <c r="CU4" s="202"/>
      <c r="CV4" s="202"/>
      <c r="CW4" s="202"/>
      <c r="CX4" s="202"/>
      <c r="CY4" s="202"/>
      <c r="CZ4" s="202"/>
      <c r="DA4" s="202"/>
      <c r="DB4" s="202"/>
      <c r="DC4" s="202"/>
      <c r="DD4" s="202"/>
      <c r="DE4" s="202"/>
      <c r="DF4" s="202"/>
      <c r="DG4" s="202"/>
      <c r="DH4" s="202"/>
      <c r="DI4" s="202"/>
      <c r="DJ4" s="202"/>
      <c r="DK4" s="202"/>
      <c r="DL4" s="202"/>
      <c r="DM4" s="202"/>
      <c r="DN4" s="202"/>
      <c r="DO4" s="202"/>
      <c r="DP4" s="202"/>
      <c r="DQ4" s="202"/>
      <c r="DR4" s="202"/>
      <c r="DS4" s="202"/>
      <c r="DT4" s="202"/>
      <c r="DU4" s="202"/>
      <c r="DV4" s="202"/>
      <c r="DW4" s="202"/>
      <c r="DX4" s="202"/>
      <c r="DY4" s="202"/>
      <c r="DZ4" s="202"/>
      <c r="EA4" s="202"/>
      <c r="EB4" s="202"/>
      <c r="EC4" s="202"/>
      <c r="ED4" s="202"/>
      <c r="EE4" s="202"/>
      <c r="EF4" s="202"/>
      <c r="EG4" s="202"/>
      <c r="EH4" s="202"/>
      <c r="EI4" s="202"/>
      <c r="EJ4" s="202"/>
      <c r="EK4" s="202"/>
      <c r="EL4" s="202"/>
      <c r="EM4" s="202"/>
      <c r="EN4" s="202"/>
      <c r="EO4" s="202"/>
      <c r="EP4" s="202"/>
      <c r="EQ4" s="202"/>
      <c r="ER4" s="202"/>
      <c r="ES4" s="202"/>
      <c r="ET4" s="202"/>
      <c r="EU4" s="202"/>
      <c r="EV4" s="202"/>
      <c r="EW4" s="202"/>
      <c r="EX4" s="202"/>
      <c r="EY4" s="202"/>
      <c r="EZ4" s="202"/>
      <c r="FA4" s="202"/>
      <c r="FB4" s="202"/>
      <c r="FC4" s="202"/>
      <c r="FD4" s="202"/>
      <c r="FE4" s="202"/>
      <c r="FF4" s="202"/>
      <c r="FG4" s="202"/>
      <c r="FH4" s="202"/>
      <c r="FI4" s="202"/>
      <c r="FJ4" s="202"/>
      <c r="FK4" s="202"/>
      <c r="FL4" s="202"/>
      <c r="FM4" s="202"/>
      <c r="FN4" s="202"/>
      <c r="FO4" s="202"/>
      <c r="FP4" s="202"/>
      <c r="FQ4" s="202"/>
      <c r="FR4" s="202"/>
      <c r="FS4" s="202"/>
      <c r="FT4" s="202"/>
      <c r="FU4" s="202"/>
      <c r="FV4" s="202"/>
      <c r="FW4" s="202"/>
      <c r="FX4" s="202"/>
      <c r="FY4" s="202"/>
      <c r="FZ4" s="202"/>
      <c r="GA4" s="202"/>
      <c r="GB4" s="202"/>
      <c r="GC4" s="202"/>
      <c r="GD4" s="202"/>
      <c r="GE4" s="202"/>
      <c r="GF4" s="202"/>
      <c r="GG4" s="202"/>
      <c r="GH4" s="202"/>
      <c r="GI4" s="202"/>
      <c r="GJ4" s="202"/>
      <c r="GK4" s="202"/>
      <c r="GL4" s="202"/>
      <c r="GM4" s="202"/>
      <c r="GN4" s="202"/>
      <c r="GO4" s="202"/>
      <c r="GP4" s="202"/>
      <c r="GQ4" s="202"/>
      <c r="GR4" s="202"/>
      <c r="GS4" s="202"/>
      <c r="GT4" s="202"/>
      <c r="GU4" s="202"/>
      <c r="GV4" s="202"/>
      <c r="GW4" s="202"/>
      <c r="GX4" s="202"/>
      <c r="GY4" s="202"/>
      <c r="GZ4" s="202"/>
      <c r="HA4" s="202"/>
      <c r="HB4" s="202"/>
      <c r="HC4" s="202"/>
      <c r="HD4" s="202"/>
      <c r="HE4" s="202"/>
      <c r="HF4" s="202"/>
      <c r="HG4" s="202"/>
      <c r="HH4" s="202"/>
      <c r="HI4" s="202"/>
      <c r="HJ4" s="202"/>
      <c r="HK4" s="202"/>
      <c r="HL4" s="202"/>
      <c r="HM4" s="202"/>
      <c r="HN4" s="202"/>
      <c r="HO4" s="202"/>
      <c r="HP4" s="202"/>
      <c r="HQ4" s="202"/>
      <c r="HR4" s="202"/>
      <c r="HS4" s="202"/>
      <c r="HT4" s="202"/>
      <c r="HU4" s="202"/>
      <c r="HV4" s="202"/>
      <c r="HW4" s="202"/>
      <c r="HX4" s="202"/>
      <c r="HY4" s="202"/>
      <c r="HZ4" s="202"/>
      <c r="IA4" s="202"/>
      <c r="IB4" s="202"/>
      <c r="IC4" s="202"/>
      <c r="ID4" s="202"/>
      <c r="IE4" s="202"/>
      <c r="IF4" s="202"/>
      <c r="IG4" s="202"/>
      <c r="IH4" s="202"/>
      <c r="II4" s="202"/>
      <c r="IJ4" s="202"/>
      <c r="IK4" s="202"/>
      <c r="IL4" s="202"/>
      <c r="IM4" s="202"/>
      <c r="IN4" s="202"/>
      <c r="IO4" s="202"/>
      <c r="IP4" s="202"/>
      <c r="IQ4" s="202"/>
      <c r="IR4" s="202"/>
    </row>
    <row r="5" s="199" customFormat="1" ht="22.15" customHeight="1" spans="1:9">
      <c r="A5" s="222" t="s">
        <v>16</v>
      </c>
      <c r="B5" s="222" t="s">
        <v>193</v>
      </c>
      <c r="C5" s="222" t="s">
        <v>194</v>
      </c>
      <c r="D5" s="222" t="s">
        <v>195</v>
      </c>
      <c r="E5" s="265"/>
      <c r="F5" s="222" t="s">
        <v>16</v>
      </c>
      <c r="G5" s="222" t="s">
        <v>193</v>
      </c>
      <c r="H5" s="222" t="s">
        <v>194</v>
      </c>
      <c r="I5" s="222" t="s">
        <v>195</v>
      </c>
    </row>
    <row r="6" s="199" customFormat="1" ht="22.15" customHeight="1" spans="1:9">
      <c r="A6" s="222" t="s">
        <v>175</v>
      </c>
      <c r="B6" s="222" t="s">
        <v>176</v>
      </c>
      <c r="C6" s="222" t="s">
        <v>177</v>
      </c>
      <c r="D6" s="222" t="s">
        <v>178</v>
      </c>
      <c r="E6" s="266"/>
      <c r="F6" s="222" t="s">
        <v>175</v>
      </c>
      <c r="G6" s="222" t="s">
        <v>176</v>
      </c>
      <c r="H6" s="222" t="s">
        <v>177</v>
      </c>
      <c r="I6" s="222" t="s">
        <v>178</v>
      </c>
    </row>
    <row r="7" ht="22.15" customHeight="1" spans="1:252">
      <c r="A7" s="222"/>
      <c r="B7" s="223" t="s">
        <v>185</v>
      </c>
      <c r="C7" s="223" t="s">
        <v>196</v>
      </c>
      <c r="D7" s="224">
        <f>D9+I16+I23+I24</f>
        <v>259590.8685468</v>
      </c>
      <c r="E7" s="266"/>
      <c r="F7" s="222">
        <v>8</v>
      </c>
      <c r="G7" s="223" t="s">
        <v>156</v>
      </c>
      <c r="H7" s="223" t="s">
        <v>197</v>
      </c>
      <c r="I7" s="274">
        <f>D11*2.1%</f>
        <v>2517.046812</v>
      </c>
      <c r="J7" s="202"/>
      <c r="K7" s="202"/>
      <c r="L7" s="202"/>
      <c r="M7" s="202"/>
      <c r="N7" s="202"/>
      <c r="O7" s="202"/>
      <c r="P7" s="202"/>
      <c r="Q7" s="202"/>
      <c r="R7" s="202"/>
      <c r="S7" s="202"/>
      <c r="T7" s="202"/>
      <c r="U7" s="202"/>
      <c r="V7" s="202"/>
      <c r="W7" s="202"/>
      <c r="X7" s="202"/>
      <c r="Y7" s="202"/>
      <c r="Z7" s="202"/>
      <c r="AA7" s="202"/>
      <c r="AB7" s="202"/>
      <c r="AC7" s="202"/>
      <c r="AD7" s="202"/>
      <c r="AE7" s="202"/>
      <c r="AF7" s="202"/>
      <c r="AG7" s="202"/>
      <c r="AH7" s="202"/>
      <c r="AI7" s="202"/>
      <c r="AJ7" s="202"/>
      <c r="AK7" s="202"/>
      <c r="AL7" s="202"/>
      <c r="AM7" s="202"/>
      <c r="AN7" s="202"/>
      <c r="AO7" s="202"/>
      <c r="AP7" s="202"/>
      <c r="AQ7" s="202"/>
      <c r="AR7" s="202"/>
      <c r="AS7" s="202"/>
      <c r="AT7" s="202"/>
      <c r="AU7" s="202"/>
      <c r="AV7" s="202"/>
      <c r="AW7" s="202"/>
      <c r="AX7" s="202"/>
      <c r="AY7" s="202"/>
      <c r="AZ7" s="202"/>
      <c r="BA7" s="202"/>
      <c r="BB7" s="202"/>
      <c r="BC7" s="202"/>
      <c r="BD7" s="202"/>
      <c r="BE7" s="202"/>
      <c r="BF7" s="202"/>
      <c r="BG7" s="202"/>
      <c r="BH7" s="202"/>
      <c r="BI7" s="202"/>
      <c r="BJ7" s="202"/>
      <c r="BK7" s="202"/>
      <c r="BL7" s="202"/>
      <c r="BM7" s="202"/>
      <c r="BN7" s="202"/>
      <c r="BO7" s="202"/>
      <c r="BP7" s="202"/>
      <c r="BQ7" s="202"/>
      <c r="BR7" s="202"/>
      <c r="BS7" s="202"/>
      <c r="BT7" s="202"/>
      <c r="BU7" s="202"/>
      <c r="BV7" s="202"/>
      <c r="BW7" s="202"/>
      <c r="BX7" s="202"/>
      <c r="BY7" s="202"/>
      <c r="BZ7" s="202"/>
      <c r="CA7" s="202"/>
      <c r="CB7" s="202"/>
      <c r="CC7" s="202"/>
      <c r="CD7" s="202"/>
      <c r="CE7" s="202"/>
      <c r="CF7" s="202"/>
      <c r="CG7" s="202"/>
      <c r="CH7" s="202"/>
      <c r="CI7" s="202"/>
      <c r="CJ7" s="202"/>
      <c r="CK7" s="202"/>
      <c r="CL7" s="202"/>
      <c r="CM7" s="202"/>
      <c r="CN7" s="202"/>
      <c r="CO7" s="202"/>
      <c r="CP7" s="202"/>
      <c r="CQ7" s="202"/>
      <c r="CR7" s="202"/>
      <c r="CS7" s="202"/>
      <c r="CT7" s="202"/>
      <c r="CU7" s="202"/>
      <c r="CV7" s="202"/>
      <c r="CW7" s="202"/>
      <c r="CX7" s="202"/>
      <c r="CY7" s="202"/>
      <c r="CZ7" s="202"/>
      <c r="DA7" s="202"/>
      <c r="DB7" s="202"/>
      <c r="DC7" s="202"/>
      <c r="DD7" s="202"/>
      <c r="DE7" s="202"/>
      <c r="DF7" s="202"/>
      <c r="DG7" s="202"/>
      <c r="DH7" s="202"/>
      <c r="DI7" s="202"/>
      <c r="DJ7" s="202"/>
      <c r="DK7" s="202"/>
      <c r="DL7" s="202"/>
      <c r="DM7" s="202"/>
      <c r="DN7" s="202"/>
      <c r="DO7" s="202"/>
      <c r="DP7" s="202"/>
      <c r="DQ7" s="202"/>
      <c r="DR7" s="202"/>
      <c r="DS7" s="202"/>
      <c r="DT7" s="202"/>
      <c r="DU7" s="202"/>
      <c r="DV7" s="202"/>
      <c r="DW7" s="202"/>
      <c r="DX7" s="202"/>
      <c r="DY7" s="202"/>
      <c r="DZ7" s="202"/>
      <c r="EA7" s="202"/>
      <c r="EB7" s="202"/>
      <c r="EC7" s="202"/>
      <c r="ED7" s="202"/>
      <c r="EE7" s="202"/>
      <c r="EF7" s="202"/>
      <c r="EG7" s="202"/>
      <c r="EH7" s="202"/>
      <c r="EI7" s="202"/>
      <c r="EJ7" s="202"/>
      <c r="EK7" s="202"/>
      <c r="EL7" s="202"/>
      <c r="EM7" s="202"/>
      <c r="EN7" s="202"/>
      <c r="EO7" s="202"/>
      <c r="EP7" s="202"/>
      <c r="EQ7" s="202"/>
      <c r="ER7" s="202"/>
      <c r="ES7" s="202"/>
      <c r="ET7" s="202"/>
      <c r="EU7" s="202"/>
      <c r="EV7" s="202"/>
      <c r="EW7" s="202"/>
      <c r="EX7" s="202"/>
      <c r="EY7" s="202"/>
      <c r="EZ7" s="202"/>
      <c r="FA7" s="202"/>
      <c r="FB7" s="202"/>
      <c r="FC7" s="202"/>
      <c r="FD7" s="202"/>
      <c r="FE7" s="202"/>
      <c r="FF7" s="202"/>
      <c r="FG7" s="202"/>
      <c r="FH7" s="202"/>
      <c r="FI7" s="202"/>
      <c r="FJ7" s="202"/>
      <c r="FK7" s="202"/>
      <c r="FL7" s="202"/>
      <c r="FM7" s="202"/>
      <c r="FN7" s="202"/>
      <c r="FO7" s="202"/>
      <c r="FP7" s="202"/>
      <c r="FQ7" s="202"/>
      <c r="FR7" s="202"/>
      <c r="FS7" s="202"/>
      <c r="FT7" s="202"/>
      <c r="FU7" s="202"/>
      <c r="FV7" s="202"/>
      <c r="FW7" s="202"/>
      <c r="FX7" s="202"/>
      <c r="FY7" s="202"/>
      <c r="FZ7" s="202"/>
      <c r="GA7" s="202"/>
      <c r="GB7" s="202"/>
      <c r="GC7" s="202"/>
      <c r="GD7" s="202"/>
      <c r="GE7" s="202"/>
      <c r="GF7" s="202"/>
      <c r="GG7" s="202"/>
      <c r="GH7" s="202"/>
      <c r="GI7" s="202"/>
      <c r="GJ7" s="202"/>
      <c r="GK7" s="202"/>
      <c r="GL7" s="202"/>
      <c r="GM7" s="202"/>
      <c r="GN7" s="202"/>
      <c r="GO7" s="202"/>
      <c r="GP7" s="202"/>
      <c r="GQ7" s="202"/>
      <c r="GR7" s="202"/>
      <c r="GS7" s="202"/>
      <c r="GT7" s="202"/>
      <c r="GU7" s="202"/>
      <c r="GV7" s="202"/>
      <c r="GW7" s="202"/>
      <c r="GX7" s="202"/>
      <c r="GY7" s="202"/>
      <c r="GZ7" s="202"/>
      <c r="HA7" s="202"/>
      <c r="HB7" s="202"/>
      <c r="HC7" s="202"/>
      <c r="HD7" s="202"/>
      <c r="HE7" s="202"/>
      <c r="HF7" s="202"/>
      <c r="HG7" s="202"/>
      <c r="HH7" s="202"/>
      <c r="HI7" s="202"/>
      <c r="HJ7" s="202"/>
      <c r="HK7" s="202"/>
      <c r="HL7" s="202"/>
      <c r="HM7" s="202"/>
      <c r="HN7" s="202"/>
      <c r="HO7" s="202"/>
      <c r="HP7" s="202"/>
      <c r="HQ7" s="202"/>
      <c r="HR7" s="202"/>
      <c r="HS7" s="202"/>
      <c r="HT7" s="202"/>
      <c r="HU7" s="202"/>
      <c r="HV7" s="202"/>
      <c r="HW7" s="202"/>
      <c r="HX7" s="202"/>
      <c r="HY7" s="202"/>
      <c r="HZ7" s="202"/>
      <c r="IA7" s="202"/>
      <c r="IB7" s="202"/>
      <c r="IC7" s="202"/>
      <c r="ID7" s="202"/>
      <c r="IE7" s="202"/>
      <c r="IF7" s="202"/>
      <c r="IG7" s="202"/>
      <c r="IH7" s="202"/>
      <c r="II7" s="202"/>
      <c r="IJ7" s="202"/>
      <c r="IK7" s="202"/>
      <c r="IL7" s="202"/>
      <c r="IM7" s="202"/>
      <c r="IN7" s="202"/>
      <c r="IO7" s="202"/>
      <c r="IP7" s="202"/>
      <c r="IQ7" s="202"/>
      <c r="IR7" s="202"/>
    </row>
    <row r="8" ht="22.15" customHeight="1" spans="1:252">
      <c r="A8" s="222"/>
      <c r="B8" s="223" t="s">
        <v>198</v>
      </c>
      <c r="C8" s="223" t="s">
        <v>199</v>
      </c>
      <c r="D8" s="224">
        <f>D9+I16+I23</f>
        <v>259590.8685468</v>
      </c>
      <c r="E8" s="266"/>
      <c r="F8" s="222">
        <v>9</v>
      </c>
      <c r="G8" s="223" t="s">
        <v>157</v>
      </c>
      <c r="H8" s="223" t="s">
        <v>200</v>
      </c>
      <c r="I8" s="274">
        <f>D11*2.5%</f>
        <v>2996.4843</v>
      </c>
      <c r="J8" s="202"/>
      <c r="K8" s="202"/>
      <c r="L8" s="202"/>
      <c r="M8" s="202"/>
      <c r="N8" s="202"/>
      <c r="O8" s="202"/>
      <c r="P8" s="202"/>
      <c r="Q8" s="202"/>
      <c r="R8" s="202"/>
      <c r="S8" s="202"/>
      <c r="T8" s="202"/>
      <c r="U8" s="202"/>
      <c r="V8" s="202"/>
      <c r="W8" s="202"/>
      <c r="X8" s="202"/>
      <c r="Y8" s="202"/>
      <c r="Z8" s="202"/>
      <c r="AA8" s="202"/>
      <c r="AB8" s="202"/>
      <c r="AC8" s="202"/>
      <c r="AD8" s="202"/>
      <c r="AE8" s="202"/>
      <c r="AF8" s="202"/>
      <c r="AG8" s="202"/>
      <c r="AH8" s="202"/>
      <c r="AI8" s="202"/>
      <c r="AJ8" s="202"/>
      <c r="AK8" s="202"/>
      <c r="AL8" s="202"/>
      <c r="AM8" s="202"/>
      <c r="AN8" s="202"/>
      <c r="AO8" s="202"/>
      <c r="AP8" s="202"/>
      <c r="AQ8" s="202"/>
      <c r="AR8" s="202"/>
      <c r="AS8" s="202"/>
      <c r="AT8" s="202"/>
      <c r="AU8" s="202"/>
      <c r="AV8" s="202"/>
      <c r="AW8" s="202"/>
      <c r="AX8" s="202"/>
      <c r="AY8" s="202"/>
      <c r="AZ8" s="202"/>
      <c r="BA8" s="202"/>
      <c r="BB8" s="202"/>
      <c r="BC8" s="202"/>
      <c r="BD8" s="202"/>
      <c r="BE8" s="202"/>
      <c r="BF8" s="202"/>
      <c r="BG8" s="202"/>
      <c r="BH8" s="202"/>
      <c r="BI8" s="202"/>
      <c r="BJ8" s="202"/>
      <c r="BK8" s="202"/>
      <c r="BL8" s="202"/>
      <c r="BM8" s="202"/>
      <c r="BN8" s="202"/>
      <c r="BO8" s="202"/>
      <c r="BP8" s="202"/>
      <c r="BQ8" s="202"/>
      <c r="BR8" s="202"/>
      <c r="BS8" s="202"/>
      <c r="BT8" s="202"/>
      <c r="BU8" s="202"/>
      <c r="BV8" s="202"/>
      <c r="BW8" s="202"/>
      <c r="BX8" s="202"/>
      <c r="BY8" s="202"/>
      <c r="BZ8" s="202"/>
      <c r="CA8" s="202"/>
      <c r="CB8" s="202"/>
      <c r="CC8" s="202"/>
      <c r="CD8" s="202"/>
      <c r="CE8" s="202"/>
      <c r="CF8" s="202"/>
      <c r="CG8" s="202"/>
      <c r="CH8" s="202"/>
      <c r="CI8" s="202"/>
      <c r="CJ8" s="202"/>
      <c r="CK8" s="202"/>
      <c r="CL8" s="202"/>
      <c r="CM8" s="202"/>
      <c r="CN8" s="202"/>
      <c r="CO8" s="202"/>
      <c r="CP8" s="202"/>
      <c r="CQ8" s="202"/>
      <c r="CR8" s="202"/>
      <c r="CS8" s="202"/>
      <c r="CT8" s="202"/>
      <c r="CU8" s="202"/>
      <c r="CV8" s="202"/>
      <c r="CW8" s="202"/>
      <c r="CX8" s="202"/>
      <c r="CY8" s="202"/>
      <c r="CZ8" s="202"/>
      <c r="DA8" s="202"/>
      <c r="DB8" s="202"/>
      <c r="DC8" s="202"/>
      <c r="DD8" s="202"/>
      <c r="DE8" s="202"/>
      <c r="DF8" s="202"/>
      <c r="DG8" s="202"/>
      <c r="DH8" s="202"/>
      <c r="DI8" s="202"/>
      <c r="DJ8" s="202"/>
      <c r="DK8" s="202"/>
      <c r="DL8" s="202"/>
      <c r="DM8" s="202"/>
      <c r="DN8" s="202"/>
      <c r="DO8" s="202"/>
      <c r="DP8" s="202"/>
      <c r="DQ8" s="202"/>
      <c r="DR8" s="202"/>
      <c r="DS8" s="202"/>
      <c r="DT8" s="202"/>
      <c r="DU8" s="202"/>
      <c r="DV8" s="202"/>
      <c r="DW8" s="202"/>
      <c r="DX8" s="202"/>
      <c r="DY8" s="202"/>
      <c r="DZ8" s="202"/>
      <c r="EA8" s="202"/>
      <c r="EB8" s="202"/>
      <c r="EC8" s="202"/>
      <c r="ED8" s="202"/>
      <c r="EE8" s="202"/>
      <c r="EF8" s="202"/>
      <c r="EG8" s="202"/>
      <c r="EH8" s="202"/>
      <c r="EI8" s="202"/>
      <c r="EJ8" s="202"/>
      <c r="EK8" s="202"/>
      <c r="EL8" s="202"/>
      <c r="EM8" s="202"/>
      <c r="EN8" s="202"/>
      <c r="EO8" s="202"/>
      <c r="EP8" s="202"/>
      <c r="EQ8" s="202"/>
      <c r="ER8" s="202"/>
      <c r="ES8" s="202"/>
      <c r="ET8" s="202"/>
      <c r="EU8" s="202"/>
      <c r="EV8" s="202"/>
      <c r="EW8" s="202"/>
      <c r="EX8" s="202"/>
      <c r="EY8" s="202"/>
      <c r="EZ8" s="202"/>
      <c r="FA8" s="202"/>
      <c r="FB8" s="202"/>
      <c r="FC8" s="202"/>
      <c r="FD8" s="202"/>
      <c r="FE8" s="202"/>
      <c r="FF8" s="202"/>
      <c r="FG8" s="202"/>
      <c r="FH8" s="202"/>
      <c r="FI8" s="202"/>
      <c r="FJ8" s="202"/>
      <c r="FK8" s="202"/>
      <c r="FL8" s="202"/>
      <c r="FM8" s="202"/>
      <c r="FN8" s="202"/>
      <c r="FO8" s="202"/>
      <c r="FP8" s="202"/>
      <c r="FQ8" s="202"/>
      <c r="FR8" s="202"/>
      <c r="FS8" s="202"/>
      <c r="FT8" s="202"/>
      <c r="FU8" s="202"/>
      <c r="FV8" s="202"/>
      <c r="FW8" s="202"/>
      <c r="FX8" s="202"/>
      <c r="FY8" s="202"/>
      <c r="FZ8" s="202"/>
      <c r="GA8" s="202"/>
      <c r="GB8" s="202"/>
      <c r="GC8" s="202"/>
      <c r="GD8" s="202"/>
      <c r="GE8" s="202"/>
      <c r="GF8" s="202"/>
      <c r="GG8" s="202"/>
      <c r="GH8" s="202"/>
      <c r="GI8" s="202"/>
      <c r="GJ8" s="202"/>
      <c r="GK8" s="202"/>
      <c r="GL8" s="202"/>
      <c r="GM8" s="202"/>
      <c r="GN8" s="202"/>
      <c r="GO8" s="202"/>
      <c r="GP8" s="202"/>
      <c r="GQ8" s="202"/>
      <c r="GR8" s="202"/>
      <c r="GS8" s="202"/>
      <c r="GT8" s="202"/>
      <c r="GU8" s="202"/>
      <c r="GV8" s="202"/>
      <c r="GW8" s="202"/>
      <c r="GX8" s="202"/>
      <c r="GY8" s="202"/>
      <c r="GZ8" s="202"/>
      <c r="HA8" s="202"/>
      <c r="HB8" s="202"/>
      <c r="HC8" s="202"/>
      <c r="HD8" s="202"/>
      <c r="HE8" s="202"/>
      <c r="HF8" s="202"/>
      <c r="HG8" s="202"/>
      <c r="HH8" s="202"/>
      <c r="HI8" s="202"/>
      <c r="HJ8" s="202"/>
      <c r="HK8" s="202"/>
      <c r="HL8" s="202"/>
      <c r="HM8" s="202"/>
      <c r="HN8" s="202"/>
      <c r="HO8" s="202"/>
      <c r="HP8" s="202"/>
      <c r="HQ8" s="202"/>
      <c r="HR8" s="202"/>
      <c r="HS8" s="202"/>
      <c r="HT8" s="202"/>
      <c r="HU8" s="202"/>
      <c r="HV8" s="202"/>
      <c r="HW8" s="202"/>
      <c r="HX8" s="202"/>
      <c r="HY8" s="202"/>
      <c r="HZ8" s="202"/>
      <c r="IA8" s="202"/>
      <c r="IB8" s="202"/>
      <c r="IC8" s="202"/>
      <c r="ID8" s="202"/>
      <c r="IE8" s="202"/>
      <c r="IF8" s="202"/>
      <c r="IG8" s="202"/>
      <c r="IH8" s="202"/>
      <c r="II8" s="202"/>
      <c r="IJ8" s="202"/>
      <c r="IK8" s="202"/>
      <c r="IL8" s="202"/>
      <c r="IM8" s="202"/>
      <c r="IN8" s="202"/>
      <c r="IO8" s="202"/>
      <c r="IP8" s="202"/>
      <c r="IQ8" s="202"/>
      <c r="IR8" s="202"/>
    </row>
    <row r="9" ht="22.15" customHeight="1" spans="1:252">
      <c r="A9" s="222" t="s">
        <v>201</v>
      </c>
      <c r="B9" s="223" t="s">
        <v>26</v>
      </c>
      <c r="C9" s="223" t="s">
        <v>202</v>
      </c>
      <c r="D9" s="224">
        <f>D10+D19</f>
        <v>162396.903792</v>
      </c>
      <c r="E9" s="266"/>
      <c r="F9" s="222">
        <v>10</v>
      </c>
      <c r="G9" s="267" t="s">
        <v>158</v>
      </c>
      <c r="H9" s="223" t="s">
        <v>203</v>
      </c>
      <c r="I9" s="224">
        <f>D11*0.8%</f>
        <v>958.874976</v>
      </c>
      <c r="J9" s="202"/>
      <c r="K9" s="202"/>
      <c r="L9" s="202"/>
      <c r="M9" s="202"/>
      <c r="N9" s="202"/>
      <c r="O9" s="202"/>
      <c r="P9" s="202"/>
      <c r="Q9" s="202"/>
      <c r="R9" s="202"/>
      <c r="S9" s="202"/>
      <c r="T9" s="202"/>
      <c r="U9" s="202"/>
      <c r="V9" s="202"/>
      <c r="W9" s="202"/>
      <c r="X9" s="202"/>
      <c r="Y9" s="202"/>
      <c r="Z9" s="202"/>
      <c r="AA9" s="202"/>
      <c r="AB9" s="202"/>
      <c r="AC9" s="202"/>
      <c r="AD9" s="202"/>
      <c r="AE9" s="202"/>
      <c r="AF9" s="202"/>
      <c r="AG9" s="202"/>
      <c r="AH9" s="202"/>
      <c r="AI9" s="202"/>
      <c r="AJ9" s="202"/>
      <c r="AK9" s="202"/>
      <c r="AL9" s="202"/>
      <c r="AM9" s="202"/>
      <c r="AN9" s="202"/>
      <c r="AO9" s="202"/>
      <c r="AP9" s="202"/>
      <c r="AQ9" s="202"/>
      <c r="AR9" s="202"/>
      <c r="AS9" s="202"/>
      <c r="AT9" s="202"/>
      <c r="AU9" s="202"/>
      <c r="AV9" s="202"/>
      <c r="AW9" s="202"/>
      <c r="AX9" s="202"/>
      <c r="AY9" s="202"/>
      <c r="AZ9" s="202"/>
      <c r="BA9" s="202"/>
      <c r="BB9" s="202"/>
      <c r="BC9" s="202"/>
      <c r="BD9" s="202"/>
      <c r="BE9" s="202"/>
      <c r="BF9" s="202"/>
      <c r="BG9" s="202"/>
      <c r="BH9" s="202"/>
      <c r="BI9" s="202"/>
      <c r="BJ9" s="202"/>
      <c r="BK9" s="202"/>
      <c r="BL9" s="202"/>
      <c r="BM9" s="202"/>
      <c r="BN9" s="202"/>
      <c r="BO9" s="202"/>
      <c r="BP9" s="202"/>
      <c r="BQ9" s="202"/>
      <c r="BR9" s="202"/>
      <c r="BS9" s="202"/>
      <c r="BT9" s="202"/>
      <c r="BU9" s="202"/>
      <c r="BV9" s="202"/>
      <c r="BW9" s="202"/>
      <c r="BX9" s="202"/>
      <c r="BY9" s="202"/>
      <c r="BZ9" s="202"/>
      <c r="CA9" s="202"/>
      <c r="CB9" s="202"/>
      <c r="CC9" s="202"/>
      <c r="CD9" s="202"/>
      <c r="CE9" s="202"/>
      <c r="CF9" s="202"/>
      <c r="CG9" s="202"/>
      <c r="CH9" s="202"/>
      <c r="CI9" s="202"/>
      <c r="CJ9" s="202"/>
      <c r="CK9" s="202"/>
      <c r="CL9" s="202"/>
      <c r="CM9" s="202"/>
      <c r="CN9" s="202"/>
      <c r="CO9" s="202"/>
      <c r="CP9" s="202"/>
      <c r="CQ9" s="202"/>
      <c r="CR9" s="202"/>
      <c r="CS9" s="202"/>
      <c r="CT9" s="202"/>
      <c r="CU9" s="202"/>
      <c r="CV9" s="202"/>
      <c r="CW9" s="202"/>
      <c r="CX9" s="202"/>
      <c r="CY9" s="202"/>
      <c r="CZ9" s="202"/>
      <c r="DA9" s="202"/>
      <c r="DB9" s="202"/>
      <c r="DC9" s="202"/>
      <c r="DD9" s="202"/>
      <c r="DE9" s="202"/>
      <c r="DF9" s="202"/>
      <c r="DG9" s="202"/>
      <c r="DH9" s="202"/>
      <c r="DI9" s="202"/>
      <c r="DJ9" s="202"/>
      <c r="DK9" s="202"/>
      <c r="DL9" s="202"/>
      <c r="DM9" s="202"/>
      <c r="DN9" s="202"/>
      <c r="DO9" s="202"/>
      <c r="DP9" s="202"/>
      <c r="DQ9" s="202"/>
      <c r="DR9" s="202"/>
      <c r="DS9" s="202"/>
      <c r="DT9" s="202"/>
      <c r="DU9" s="202"/>
      <c r="DV9" s="202"/>
      <c r="DW9" s="202"/>
      <c r="DX9" s="202"/>
      <c r="DY9" s="202"/>
      <c r="DZ9" s="202"/>
      <c r="EA9" s="202"/>
      <c r="EB9" s="202"/>
      <c r="EC9" s="202"/>
      <c r="ED9" s="202"/>
      <c r="EE9" s="202"/>
      <c r="EF9" s="202"/>
      <c r="EG9" s="202"/>
      <c r="EH9" s="202"/>
      <c r="EI9" s="202"/>
      <c r="EJ9" s="202"/>
      <c r="EK9" s="202"/>
      <c r="EL9" s="202"/>
      <c r="EM9" s="202"/>
      <c r="EN9" s="202"/>
      <c r="EO9" s="202"/>
      <c r="EP9" s="202"/>
      <c r="EQ9" s="202"/>
      <c r="ER9" s="202"/>
      <c r="ES9" s="202"/>
      <c r="ET9" s="202"/>
      <c r="EU9" s="202"/>
      <c r="EV9" s="202"/>
      <c r="EW9" s="202"/>
      <c r="EX9" s="202"/>
      <c r="EY9" s="202"/>
      <c r="EZ9" s="202"/>
      <c r="FA9" s="202"/>
      <c r="FB9" s="202"/>
      <c r="FC9" s="202"/>
      <c r="FD9" s="202"/>
      <c r="FE9" s="202"/>
      <c r="FF9" s="202"/>
      <c r="FG9" s="202"/>
      <c r="FH9" s="202"/>
      <c r="FI9" s="202"/>
      <c r="FJ9" s="202"/>
      <c r="FK9" s="202"/>
      <c r="FL9" s="202"/>
      <c r="FM9" s="202"/>
      <c r="FN9" s="202"/>
      <c r="FO9" s="202"/>
      <c r="FP9" s="202"/>
      <c r="FQ9" s="202"/>
      <c r="FR9" s="202"/>
      <c r="FS9" s="202"/>
      <c r="FT9" s="202"/>
      <c r="FU9" s="202"/>
      <c r="FV9" s="202"/>
      <c r="FW9" s="202"/>
      <c r="FX9" s="202"/>
      <c r="FY9" s="202"/>
      <c r="FZ9" s="202"/>
      <c r="GA9" s="202"/>
      <c r="GB9" s="202"/>
      <c r="GC9" s="202"/>
      <c r="GD9" s="202"/>
      <c r="GE9" s="202"/>
      <c r="GF9" s="202"/>
      <c r="GG9" s="202"/>
      <c r="GH9" s="202"/>
      <c r="GI9" s="202"/>
      <c r="GJ9" s="202"/>
      <c r="GK9" s="202"/>
      <c r="GL9" s="202"/>
      <c r="GM9" s="202"/>
      <c r="GN9" s="202"/>
      <c r="GO9" s="202"/>
      <c r="GP9" s="202"/>
      <c r="GQ9" s="202"/>
      <c r="GR9" s="202"/>
      <c r="GS9" s="202"/>
      <c r="GT9" s="202"/>
      <c r="GU9" s="202"/>
      <c r="GV9" s="202"/>
      <c r="GW9" s="202"/>
      <c r="GX9" s="202"/>
      <c r="GY9" s="202"/>
      <c r="GZ9" s="202"/>
      <c r="HA9" s="202"/>
      <c r="HB9" s="202"/>
      <c r="HC9" s="202"/>
      <c r="HD9" s="202"/>
      <c r="HE9" s="202"/>
      <c r="HF9" s="202"/>
      <c r="HG9" s="202"/>
      <c r="HH9" s="202"/>
      <c r="HI9" s="202"/>
      <c r="HJ9" s="202"/>
      <c r="HK9" s="202"/>
      <c r="HL9" s="202"/>
      <c r="HM9" s="202"/>
      <c r="HN9" s="202"/>
      <c r="HO9" s="202"/>
      <c r="HP9" s="202"/>
      <c r="HQ9" s="202"/>
      <c r="HR9" s="202"/>
      <c r="HS9" s="202"/>
      <c r="HT9" s="202"/>
      <c r="HU9" s="202"/>
      <c r="HV9" s="202"/>
      <c r="HW9" s="202"/>
      <c r="HX9" s="202"/>
      <c r="HY9" s="202"/>
      <c r="HZ9" s="202"/>
      <c r="IA9" s="202"/>
      <c r="IB9" s="202"/>
      <c r="IC9" s="202"/>
      <c r="ID9" s="202"/>
      <c r="IE9" s="202"/>
      <c r="IF9" s="202"/>
      <c r="IG9" s="202"/>
      <c r="IH9" s="202"/>
      <c r="II9" s="202"/>
      <c r="IJ9" s="202"/>
      <c r="IK9" s="202"/>
      <c r="IL9" s="202"/>
      <c r="IM9" s="202"/>
      <c r="IN9" s="202"/>
      <c r="IO9" s="202"/>
      <c r="IP9" s="202"/>
      <c r="IQ9" s="202"/>
      <c r="IR9" s="202"/>
    </row>
    <row r="10" ht="22.15" customHeight="1" spans="1:252">
      <c r="A10" s="391" t="s">
        <v>204</v>
      </c>
      <c r="B10" s="223" t="s">
        <v>24</v>
      </c>
      <c r="C10" s="223" t="s">
        <v>205</v>
      </c>
      <c r="D10" s="224">
        <f>D11+D14+D17+D18</f>
        <v>132700.092</v>
      </c>
      <c r="E10" s="266"/>
      <c r="F10" s="222">
        <v>11</v>
      </c>
      <c r="G10" s="223" t="s">
        <v>206</v>
      </c>
      <c r="H10" s="223" t="s">
        <v>207</v>
      </c>
      <c r="I10" s="224"/>
      <c r="J10" s="202"/>
      <c r="K10" s="202"/>
      <c r="L10" s="202"/>
      <c r="M10" s="202"/>
      <c r="N10" s="202"/>
      <c r="O10" s="202"/>
      <c r="P10" s="202"/>
      <c r="Q10" s="202"/>
      <c r="R10" s="202"/>
      <c r="S10" s="202"/>
      <c r="T10" s="202"/>
      <c r="U10" s="202"/>
      <c r="V10" s="202"/>
      <c r="W10" s="202"/>
      <c r="X10" s="202"/>
      <c r="Y10" s="202"/>
      <c r="Z10" s="202"/>
      <c r="AA10" s="202"/>
      <c r="AB10" s="202"/>
      <c r="AC10" s="202"/>
      <c r="AD10" s="202"/>
      <c r="AE10" s="202"/>
      <c r="AF10" s="202"/>
      <c r="AG10" s="202"/>
      <c r="AH10" s="202"/>
      <c r="AI10" s="202"/>
      <c r="AJ10" s="202"/>
      <c r="AK10" s="202"/>
      <c r="AL10" s="202"/>
      <c r="AM10" s="202"/>
      <c r="AN10" s="202"/>
      <c r="AO10" s="202"/>
      <c r="AP10" s="202"/>
      <c r="AQ10" s="202"/>
      <c r="AR10" s="202"/>
      <c r="AS10" s="202"/>
      <c r="AT10" s="202"/>
      <c r="AU10" s="202"/>
      <c r="AV10" s="202"/>
      <c r="AW10" s="202"/>
      <c r="AX10" s="202"/>
      <c r="AY10" s="202"/>
      <c r="AZ10" s="202"/>
      <c r="BA10" s="202"/>
      <c r="BB10" s="202"/>
      <c r="BC10" s="202"/>
      <c r="BD10" s="202"/>
      <c r="BE10" s="202"/>
      <c r="BF10" s="202"/>
      <c r="BG10" s="202"/>
      <c r="BH10" s="202"/>
      <c r="BI10" s="202"/>
      <c r="BJ10" s="202"/>
      <c r="BK10" s="202"/>
      <c r="BL10" s="202"/>
      <c r="BM10" s="202"/>
      <c r="BN10" s="202"/>
      <c r="BO10" s="202"/>
      <c r="BP10" s="202"/>
      <c r="BQ10" s="202"/>
      <c r="BR10" s="202"/>
      <c r="BS10" s="202"/>
      <c r="BT10" s="202"/>
      <c r="BU10" s="202"/>
      <c r="BV10" s="202"/>
      <c r="BW10" s="202"/>
      <c r="BX10" s="202"/>
      <c r="BY10" s="202"/>
      <c r="BZ10" s="202"/>
      <c r="CA10" s="202"/>
      <c r="CB10" s="202"/>
      <c r="CC10" s="202"/>
      <c r="CD10" s="202"/>
      <c r="CE10" s="202"/>
      <c r="CF10" s="202"/>
      <c r="CG10" s="202"/>
      <c r="CH10" s="202"/>
      <c r="CI10" s="202"/>
      <c r="CJ10" s="202"/>
      <c r="CK10" s="202"/>
      <c r="CL10" s="202"/>
      <c r="CM10" s="202"/>
      <c r="CN10" s="202"/>
      <c r="CO10" s="202"/>
      <c r="CP10" s="202"/>
      <c r="CQ10" s="202"/>
      <c r="CR10" s="202"/>
      <c r="CS10" s="202"/>
      <c r="CT10" s="202"/>
      <c r="CU10" s="202"/>
      <c r="CV10" s="202"/>
      <c r="CW10" s="202"/>
      <c r="CX10" s="202"/>
      <c r="CY10" s="202"/>
      <c r="CZ10" s="202"/>
      <c r="DA10" s="202"/>
      <c r="DB10" s="202"/>
      <c r="DC10" s="202"/>
      <c r="DD10" s="202"/>
      <c r="DE10" s="202"/>
      <c r="DF10" s="202"/>
      <c r="DG10" s="202"/>
      <c r="DH10" s="202"/>
      <c r="DI10" s="202"/>
      <c r="DJ10" s="202"/>
      <c r="DK10" s="202"/>
      <c r="DL10" s="202"/>
      <c r="DM10" s="202"/>
      <c r="DN10" s="202"/>
      <c r="DO10" s="202"/>
      <c r="DP10" s="202"/>
      <c r="DQ10" s="202"/>
      <c r="DR10" s="202"/>
      <c r="DS10" s="202"/>
      <c r="DT10" s="202"/>
      <c r="DU10" s="202"/>
      <c r="DV10" s="202"/>
      <c r="DW10" s="202"/>
      <c r="DX10" s="202"/>
      <c r="DY10" s="202"/>
      <c r="DZ10" s="202"/>
      <c r="EA10" s="202"/>
      <c r="EB10" s="202"/>
      <c r="EC10" s="202"/>
      <c r="ED10" s="202"/>
      <c r="EE10" s="202"/>
      <c r="EF10" s="202"/>
      <c r="EG10" s="202"/>
      <c r="EH10" s="202"/>
      <c r="EI10" s="202"/>
      <c r="EJ10" s="202"/>
      <c r="EK10" s="202"/>
      <c r="EL10" s="202"/>
      <c r="EM10" s="202"/>
      <c r="EN10" s="202"/>
      <c r="EO10" s="202"/>
      <c r="EP10" s="202"/>
      <c r="EQ10" s="202"/>
      <c r="ER10" s="202"/>
      <c r="ES10" s="202"/>
      <c r="ET10" s="202"/>
      <c r="EU10" s="202"/>
      <c r="EV10" s="202"/>
      <c r="EW10" s="202"/>
      <c r="EX10" s="202"/>
      <c r="EY10" s="202"/>
      <c r="EZ10" s="202"/>
      <c r="FA10" s="202"/>
      <c r="FB10" s="202"/>
      <c r="FC10" s="202"/>
      <c r="FD10" s="202"/>
      <c r="FE10" s="202"/>
      <c r="FF10" s="202"/>
      <c r="FG10" s="202"/>
      <c r="FH10" s="202"/>
      <c r="FI10" s="202"/>
      <c r="FJ10" s="202"/>
      <c r="FK10" s="202"/>
      <c r="FL10" s="202"/>
      <c r="FM10" s="202"/>
      <c r="FN10" s="202"/>
      <c r="FO10" s="202"/>
      <c r="FP10" s="202"/>
      <c r="FQ10" s="202"/>
      <c r="FR10" s="202"/>
      <c r="FS10" s="202"/>
      <c r="FT10" s="202"/>
      <c r="FU10" s="202"/>
      <c r="FV10" s="202"/>
      <c r="FW10" s="202"/>
      <c r="FX10" s="202"/>
      <c r="FY10" s="202"/>
      <c r="FZ10" s="202"/>
      <c r="GA10" s="202"/>
      <c r="GB10" s="202"/>
      <c r="GC10" s="202"/>
      <c r="GD10" s="202"/>
      <c r="GE10" s="202"/>
      <c r="GF10" s="202"/>
      <c r="GG10" s="202"/>
      <c r="GH10" s="202"/>
      <c r="GI10" s="202"/>
      <c r="GJ10" s="202"/>
      <c r="GK10" s="202"/>
      <c r="GL10" s="202"/>
      <c r="GM10" s="202"/>
      <c r="GN10" s="202"/>
      <c r="GO10" s="202"/>
      <c r="GP10" s="202"/>
      <c r="GQ10" s="202"/>
      <c r="GR10" s="202"/>
      <c r="GS10" s="202"/>
      <c r="GT10" s="202"/>
      <c r="GU10" s="202"/>
      <c r="GV10" s="202"/>
      <c r="GW10" s="202"/>
      <c r="GX10" s="202"/>
      <c r="GY10" s="202"/>
      <c r="GZ10" s="202"/>
      <c r="HA10" s="202"/>
      <c r="HB10" s="202"/>
      <c r="HC10" s="202"/>
      <c r="HD10" s="202"/>
      <c r="HE10" s="202"/>
      <c r="HF10" s="202"/>
      <c r="HG10" s="202"/>
      <c r="HH10" s="202"/>
      <c r="HI10" s="202"/>
      <c r="HJ10" s="202"/>
      <c r="HK10" s="202"/>
      <c r="HL10" s="202"/>
      <c r="HM10" s="202"/>
      <c r="HN10" s="202"/>
      <c r="HO10" s="202"/>
      <c r="HP10" s="202"/>
      <c r="HQ10" s="202"/>
      <c r="HR10" s="202"/>
      <c r="HS10" s="202"/>
      <c r="HT10" s="202"/>
      <c r="HU10" s="202"/>
      <c r="HV10" s="202"/>
      <c r="HW10" s="202"/>
      <c r="HX10" s="202"/>
      <c r="HY10" s="202"/>
      <c r="HZ10" s="202"/>
      <c r="IA10" s="202"/>
      <c r="IB10" s="202"/>
      <c r="IC10" s="202"/>
      <c r="ID10" s="202"/>
      <c r="IE10" s="202"/>
      <c r="IF10" s="202"/>
      <c r="IG10" s="202"/>
      <c r="IH10" s="202"/>
      <c r="II10" s="202"/>
      <c r="IJ10" s="202"/>
      <c r="IK10" s="202"/>
      <c r="IL10" s="202"/>
      <c r="IM10" s="202"/>
      <c r="IN10" s="202"/>
      <c r="IO10" s="202"/>
      <c r="IP10" s="202"/>
      <c r="IQ10" s="202"/>
      <c r="IR10" s="202"/>
    </row>
    <row r="11" ht="22.15" customHeight="1" spans="1:252">
      <c r="A11" s="222">
        <v>1</v>
      </c>
      <c r="B11" s="223" t="s">
        <v>22</v>
      </c>
      <c r="C11" s="223" t="s">
        <v>208</v>
      </c>
      <c r="D11" s="224">
        <f>D12+D13</f>
        <v>119859.372</v>
      </c>
      <c r="E11" s="266"/>
      <c r="F11" s="222">
        <v>12</v>
      </c>
      <c r="G11" s="223" t="s">
        <v>209</v>
      </c>
      <c r="H11" s="223" t="s">
        <v>207</v>
      </c>
      <c r="I11" s="224"/>
      <c r="J11" s="202"/>
      <c r="K11" s="202"/>
      <c r="L11" s="202"/>
      <c r="M11" s="202"/>
      <c r="N11" s="202"/>
      <c r="O11" s="202"/>
      <c r="P11" s="202"/>
      <c r="Q11" s="202"/>
      <c r="R11" s="202"/>
      <c r="S11" s="202"/>
      <c r="T11" s="202"/>
      <c r="U11" s="202"/>
      <c r="V11" s="202"/>
      <c r="W11" s="202"/>
      <c r="X11" s="202"/>
      <c r="Y11" s="202"/>
      <c r="Z11" s="202"/>
      <c r="AA11" s="202"/>
      <c r="AB11" s="202"/>
      <c r="AC11" s="202"/>
      <c r="AD11" s="202"/>
      <c r="AE11" s="202"/>
      <c r="AF11" s="202"/>
      <c r="AG11" s="202"/>
      <c r="AH11" s="202"/>
      <c r="AI11" s="202"/>
      <c r="AJ11" s="202"/>
      <c r="AK11" s="202"/>
      <c r="AL11" s="202"/>
      <c r="AM11" s="202"/>
      <c r="AN11" s="202"/>
      <c r="AO11" s="202"/>
      <c r="AP11" s="202"/>
      <c r="AQ11" s="202"/>
      <c r="AR11" s="202"/>
      <c r="AS11" s="202"/>
      <c r="AT11" s="202"/>
      <c r="AU11" s="202"/>
      <c r="AV11" s="202"/>
      <c r="AW11" s="202"/>
      <c r="AX11" s="202"/>
      <c r="AY11" s="202"/>
      <c r="AZ11" s="202"/>
      <c r="BA11" s="202"/>
      <c r="BB11" s="202"/>
      <c r="BC11" s="202"/>
      <c r="BD11" s="202"/>
      <c r="BE11" s="202"/>
      <c r="BF11" s="202"/>
      <c r="BG11" s="202"/>
      <c r="BH11" s="202"/>
      <c r="BI11" s="202"/>
      <c r="BJ11" s="202"/>
      <c r="BK11" s="202"/>
      <c r="BL11" s="202"/>
      <c r="BM11" s="202"/>
      <c r="BN11" s="202"/>
      <c r="BO11" s="202"/>
      <c r="BP11" s="202"/>
      <c r="BQ11" s="202"/>
      <c r="BR11" s="202"/>
      <c r="BS11" s="202"/>
      <c r="BT11" s="202"/>
      <c r="BU11" s="202"/>
      <c r="BV11" s="202"/>
      <c r="BW11" s="202"/>
      <c r="BX11" s="202"/>
      <c r="BY11" s="202"/>
      <c r="BZ11" s="202"/>
      <c r="CA11" s="202"/>
      <c r="CB11" s="202"/>
      <c r="CC11" s="202"/>
      <c r="CD11" s="202"/>
      <c r="CE11" s="202"/>
      <c r="CF11" s="202"/>
      <c r="CG11" s="202"/>
      <c r="CH11" s="202"/>
      <c r="CI11" s="202"/>
      <c r="CJ11" s="202"/>
      <c r="CK11" s="202"/>
      <c r="CL11" s="202"/>
      <c r="CM11" s="202"/>
      <c r="CN11" s="202"/>
      <c r="CO11" s="202"/>
      <c r="CP11" s="202"/>
      <c r="CQ11" s="202"/>
      <c r="CR11" s="202"/>
      <c r="CS11" s="202"/>
      <c r="CT11" s="202"/>
      <c r="CU11" s="202"/>
      <c r="CV11" s="202"/>
      <c r="CW11" s="202"/>
      <c r="CX11" s="202"/>
      <c r="CY11" s="202"/>
      <c r="CZ11" s="202"/>
      <c r="DA11" s="202"/>
      <c r="DB11" s="202"/>
      <c r="DC11" s="202"/>
      <c r="DD11" s="202"/>
      <c r="DE11" s="202"/>
      <c r="DF11" s="202"/>
      <c r="DG11" s="202"/>
      <c r="DH11" s="202"/>
      <c r="DI11" s="202"/>
      <c r="DJ11" s="202"/>
      <c r="DK11" s="202"/>
      <c r="DL11" s="202"/>
      <c r="DM11" s="202"/>
      <c r="DN11" s="202"/>
      <c r="DO11" s="202"/>
      <c r="DP11" s="202"/>
      <c r="DQ11" s="202"/>
      <c r="DR11" s="202"/>
      <c r="DS11" s="202"/>
      <c r="DT11" s="202"/>
      <c r="DU11" s="202"/>
      <c r="DV11" s="202"/>
      <c r="DW11" s="202"/>
      <c r="DX11" s="202"/>
      <c r="DY11" s="202"/>
      <c r="DZ11" s="202"/>
      <c r="EA11" s="202"/>
      <c r="EB11" s="202"/>
      <c r="EC11" s="202"/>
      <c r="ED11" s="202"/>
      <c r="EE11" s="202"/>
      <c r="EF11" s="202"/>
      <c r="EG11" s="202"/>
      <c r="EH11" s="202"/>
      <c r="EI11" s="202"/>
      <c r="EJ11" s="202"/>
      <c r="EK11" s="202"/>
      <c r="EL11" s="202"/>
      <c r="EM11" s="202"/>
      <c r="EN11" s="202"/>
      <c r="EO11" s="202"/>
      <c r="EP11" s="202"/>
      <c r="EQ11" s="202"/>
      <c r="ER11" s="202"/>
      <c r="ES11" s="202"/>
      <c r="ET11" s="202"/>
      <c r="EU11" s="202"/>
      <c r="EV11" s="202"/>
      <c r="EW11" s="202"/>
      <c r="EX11" s="202"/>
      <c r="EY11" s="202"/>
      <c r="EZ11" s="202"/>
      <c r="FA11" s="202"/>
      <c r="FB11" s="202"/>
      <c r="FC11" s="202"/>
      <c r="FD11" s="202"/>
      <c r="FE11" s="202"/>
      <c r="FF11" s="202"/>
      <c r="FG11" s="202"/>
      <c r="FH11" s="202"/>
      <c r="FI11" s="202"/>
      <c r="FJ11" s="202"/>
      <c r="FK11" s="202"/>
      <c r="FL11" s="202"/>
      <c r="FM11" s="202"/>
      <c r="FN11" s="202"/>
      <c r="FO11" s="202"/>
      <c r="FP11" s="202"/>
      <c r="FQ11" s="202"/>
      <c r="FR11" s="202"/>
      <c r="FS11" s="202"/>
      <c r="FT11" s="202"/>
      <c r="FU11" s="202"/>
      <c r="FV11" s="202"/>
      <c r="FW11" s="202"/>
      <c r="FX11" s="202"/>
      <c r="FY11" s="202"/>
      <c r="FZ11" s="202"/>
      <c r="GA11" s="202"/>
      <c r="GB11" s="202"/>
      <c r="GC11" s="202"/>
      <c r="GD11" s="202"/>
      <c r="GE11" s="202"/>
      <c r="GF11" s="202"/>
      <c r="GG11" s="202"/>
      <c r="GH11" s="202"/>
      <c r="GI11" s="202"/>
      <c r="GJ11" s="202"/>
      <c r="GK11" s="202"/>
      <c r="GL11" s="202"/>
      <c r="GM11" s="202"/>
      <c r="GN11" s="202"/>
      <c r="GO11" s="202"/>
      <c r="GP11" s="202"/>
      <c r="GQ11" s="202"/>
      <c r="GR11" s="202"/>
      <c r="GS11" s="202"/>
      <c r="GT11" s="202"/>
      <c r="GU11" s="202"/>
      <c r="GV11" s="202"/>
      <c r="GW11" s="202"/>
      <c r="GX11" s="202"/>
      <c r="GY11" s="202"/>
      <c r="GZ11" s="202"/>
      <c r="HA11" s="202"/>
      <c r="HB11" s="202"/>
      <c r="HC11" s="202"/>
      <c r="HD11" s="202"/>
      <c r="HE11" s="202"/>
      <c r="HF11" s="202"/>
      <c r="HG11" s="202"/>
      <c r="HH11" s="202"/>
      <c r="HI11" s="202"/>
      <c r="HJ11" s="202"/>
      <c r="HK11" s="202"/>
      <c r="HL11" s="202"/>
      <c r="HM11" s="202"/>
      <c r="HN11" s="202"/>
      <c r="HO11" s="202"/>
      <c r="HP11" s="202"/>
      <c r="HQ11" s="202"/>
      <c r="HR11" s="202"/>
      <c r="HS11" s="202"/>
      <c r="HT11" s="202"/>
      <c r="HU11" s="202"/>
      <c r="HV11" s="202"/>
      <c r="HW11" s="202"/>
      <c r="HX11" s="202"/>
      <c r="HY11" s="202"/>
      <c r="HZ11" s="202"/>
      <c r="IA11" s="202"/>
      <c r="IB11" s="202"/>
      <c r="IC11" s="202"/>
      <c r="ID11" s="202"/>
      <c r="IE11" s="202"/>
      <c r="IF11" s="202"/>
      <c r="IG11" s="202"/>
      <c r="IH11" s="202"/>
      <c r="II11" s="202"/>
      <c r="IJ11" s="202"/>
      <c r="IK11" s="202"/>
      <c r="IL11" s="202"/>
      <c r="IM11" s="202"/>
      <c r="IN11" s="202"/>
      <c r="IO11" s="202"/>
      <c r="IP11" s="202"/>
      <c r="IQ11" s="202"/>
      <c r="IR11" s="202"/>
    </row>
    <row r="12" ht="22.15" customHeight="1" spans="1:252">
      <c r="A12" s="391" t="s">
        <v>204</v>
      </c>
      <c r="B12" s="223" t="s">
        <v>210</v>
      </c>
      <c r="C12" s="223" t="s">
        <v>211</v>
      </c>
      <c r="D12" s="224">
        <f>表3!CQ65*114</f>
        <v>119859.372</v>
      </c>
      <c r="E12" s="266"/>
      <c r="F12" s="222">
        <v>13</v>
      </c>
      <c r="G12" s="223" t="s">
        <v>159</v>
      </c>
      <c r="H12" s="223" t="s">
        <v>212</v>
      </c>
      <c r="I12" s="224">
        <f>D11*1.5%</f>
        <v>1797.89058</v>
      </c>
      <c r="J12" s="202"/>
      <c r="K12" s="202"/>
      <c r="L12" s="202"/>
      <c r="M12" s="202"/>
      <c r="N12" s="202"/>
      <c r="O12" s="202"/>
      <c r="P12" s="202"/>
      <c r="Q12" s="202"/>
      <c r="R12" s="202"/>
      <c r="S12" s="202"/>
      <c r="T12" s="202"/>
      <c r="U12" s="202"/>
      <c r="V12" s="202"/>
      <c r="W12" s="202"/>
      <c r="X12" s="202"/>
      <c r="Y12" s="202"/>
      <c r="Z12" s="202"/>
      <c r="AA12" s="202"/>
      <c r="AB12" s="202"/>
      <c r="AC12" s="202"/>
      <c r="AD12" s="202"/>
      <c r="AE12" s="202"/>
      <c r="AF12" s="202"/>
      <c r="AG12" s="202"/>
      <c r="AH12" s="202"/>
      <c r="AI12" s="202"/>
      <c r="AJ12" s="202"/>
      <c r="AK12" s="202"/>
      <c r="AL12" s="202"/>
      <c r="AM12" s="202"/>
      <c r="AN12" s="202"/>
      <c r="AO12" s="202"/>
      <c r="AP12" s="202"/>
      <c r="AQ12" s="202"/>
      <c r="AR12" s="202"/>
      <c r="AS12" s="202"/>
      <c r="AT12" s="202"/>
      <c r="AU12" s="202"/>
      <c r="AV12" s="202"/>
      <c r="AW12" s="202"/>
      <c r="AX12" s="202"/>
      <c r="AY12" s="202"/>
      <c r="AZ12" s="202"/>
      <c r="BA12" s="202"/>
      <c r="BB12" s="202"/>
      <c r="BC12" s="202"/>
      <c r="BD12" s="202"/>
      <c r="BE12" s="202"/>
      <c r="BF12" s="202"/>
      <c r="BG12" s="202"/>
      <c r="BH12" s="202"/>
      <c r="BI12" s="202"/>
      <c r="BJ12" s="202"/>
      <c r="BK12" s="202"/>
      <c r="BL12" s="202"/>
      <c r="BM12" s="202"/>
      <c r="BN12" s="202"/>
      <c r="BO12" s="202"/>
      <c r="BP12" s="202"/>
      <c r="BQ12" s="202"/>
      <c r="BR12" s="202"/>
      <c r="BS12" s="202"/>
      <c r="BT12" s="202"/>
      <c r="BU12" s="202"/>
      <c r="BV12" s="202"/>
      <c r="BW12" s="202"/>
      <c r="BX12" s="202"/>
      <c r="BY12" s="202"/>
      <c r="BZ12" s="202"/>
      <c r="CA12" s="202"/>
      <c r="CB12" s="202"/>
      <c r="CC12" s="202"/>
      <c r="CD12" s="202"/>
      <c r="CE12" s="202"/>
      <c r="CF12" s="202"/>
      <c r="CG12" s="202"/>
      <c r="CH12" s="202"/>
      <c r="CI12" s="202"/>
      <c r="CJ12" s="202"/>
      <c r="CK12" s="202"/>
      <c r="CL12" s="202"/>
      <c r="CM12" s="202"/>
      <c r="CN12" s="202"/>
      <c r="CO12" s="202"/>
      <c r="CP12" s="202"/>
      <c r="CQ12" s="202"/>
      <c r="CR12" s="202"/>
      <c r="CS12" s="202"/>
      <c r="CT12" s="202"/>
      <c r="CU12" s="202"/>
      <c r="CV12" s="202"/>
      <c r="CW12" s="202"/>
      <c r="CX12" s="202"/>
      <c r="CY12" s="202"/>
      <c r="CZ12" s="202"/>
      <c r="DA12" s="202"/>
      <c r="DB12" s="202"/>
      <c r="DC12" s="202"/>
      <c r="DD12" s="202"/>
      <c r="DE12" s="202"/>
      <c r="DF12" s="202"/>
      <c r="DG12" s="202"/>
      <c r="DH12" s="202"/>
      <c r="DI12" s="202"/>
      <c r="DJ12" s="202"/>
      <c r="DK12" s="202"/>
      <c r="DL12" s="202"/>
      <c r="DM12" s="202"/>
      <c r="DN12" s="202"/>
      <c r="DO12" s="202"/>
      <c r="DP12" s="202"/>
      <c r="DQ12" s="202"/>
      <c r="DR12" s="202"/>
      <c r="DS12" s="202"/>
      <c r="DT12" s="202"/>
      <c r="DU12" s="202"/>
      <c r="DV12" s="202"/>
      <c r="DW12" s="202"/>
      <c r="DX12" s="202"/>
      <c r="DY12" s="202"/>
      <c r="DZ12" s="202"/>
      <c r="EA12" s="202"/>
      <c r="EB12" s="202"/>
      <c r="EC12" s="202"/>
      <c r="ED12" s="202"/>
      <c r="EE12" s="202"/>
      <c r="EF12" s="202"/>
      <c r="EG12" s="202"/>
      <c r="EH12" s="202"/>
      <c r="EI12" s="202"/>
      <c r="EJ12" s="202"/>
      <c r="EK12" s="202"/>
      <c r="EL12" s="202"/>
      <c r="EM12" s="202"/>
      <c r="EN12" s="202"/>
      <c r="EO12" s="202"/>
      <c r="EP12" s="202"/>
      <c r="EQ12" s="202"/>
      <c r="ER12" s="202"/>
      <c r="ES12" s="202"/>
      <c r="ET12" s="202"/>
      <c r="EU12" s="202"/>
      <c r="EV12" s="202"/>
      <c r="EW12" s="202"/>
      <c r="EX12" s="202"/>
      <c r="EY12" s="202"/>
      <c r="EZ12" s="202"/>
      <c r="FA12" s="202"/>
      <c r="FB12" s="202"/>
      <c r="FC12" s="202"/>
      <c r="FD12" s="202"/>
      <c r="FE12" s="202"/>
      <c r="FF12" s="202"/>
      <c r="FG12" s="202"/>
      <c r="FH12" s="202"/>
      <c r="FI12" s="202"/>
      <c r="FJ12" s="202"/>
      <c r="FK12" s="202"/>
      <c r="FL12" s="202"/>
      <c r="FM12" s="202"/>
      <c r="FN12" s="202"/>
      <c r="FO12" s="202"/>
      <c r="FP12" s="202"/>
      <c r="FQ12" s="202"/>
      <c r="FR12" s="202"/>
      <c r="FS12" s="202"/>
      <c r="FT12" s="202"/>
      <c r="FU12" s="202"/>
      <c r="FV12" s="202"/>
      <c r="FW12" s="202"/>
      <c r="FX12" s="202"/>
      <c r="FY12" s="202"/>
      <c r="FZ12" s="202"/>
      <c r="GA12" s="202"/>
      <c r="GB12" s="202"/>
      <c r="GC12" s="202"/>
      <c r="GD12" s="202"/>
      <c r="GE12" s="202"/>
      <c r="GF12" s="202"/>
      <c r="GG12" s="202"/>
      <c r="GH12" s="202"/>
      <c r="GI12" s="202"/>
      <c r="GJ12" s="202"/>
      <c r="GK12" s="202"/>
      <c r="GL12" s="202"/>
      <c r="GM12" s="202"/>
      <c r="GN12" s="202"/>
      <c r="GO12" s="202"/>
      <c r="GP12" s="202"/>
      <c r="GQ12" s="202"/>
      <c r="GR12" s="202"/>
      <c r="GS12" s="202"/>
      <c r="GT12" s="202"/>
      <c r="GU12" s="202"/>
      <c r="GV12" s="202"/>
      <c r="GW12" s="202"/>
      <c r="GX12" s="202"/>
      <c r="GY12" s="202"/>
      <c r="GZ12" s="202"/>
      <c r="HA12" s="202"/>
      <c r="HB12" s="202"/>
      <c r="HC12" s="202"/>
      <c r="HD12" s="202"/>
      <c r="HE12" s="202"/>
      <c r="HF12" s="202"/>
      <c r="HG12" s="202"/>
      <c r="HH12" s="202"/>
      <c r="HI12" s="202"/>
      <c r="HJ12" s="202"/>
      <c r="HK12" s="202"/>
      <c r="HL12" s="202"/>
      <c r="HM12" s="202"/>
      <c r="HN12" s="202"/>
      <c r="HO12" s="202"/>
      <c r="HP12" s="202"/>
      <c r="HQ12" s="202"/>
      <c r="HR12" s="202"/>
      <c r="HS12" s="202"/>
      <c r="HT12" s="202"/>
      <c r="HU12" s="202"/>
      <c r="HV12" s="202"/>
      <c r="HW12" s="202"/>
      <c r="HX12" s="202"/>
      <c r="HY12" s="202"/>
      <c r="HZ12" s="202"/>
      <c r="IA12" s="202"/>
      <c r="IB12" s="202"/>
      <c r="IC12" s="202"/>
      <c r="ID12" s="202"/>
      <c r="IE12" s="202"/>
      <c r="IF12" s="202"/>
      <c r="IG12" s="202"/>
      <c r="IH12" s="202"/>
      <c r="II12" s="202"/>
      <c r="IJ12" s="202"/>
      <c r="IK12" s="202"/>
      <c r="IL12" s="202"/>
      <c r="IM12" s="202"/>
      <c r="IN12" s="202"/>
      <c r="IO12" s="202"/>
      <c r="IP12" s="202"/>
      <c r="IQ12" s="202"/>
      <c r="IR12" s="202"/>
    </row>
    <row r="13" ht="22.15" customHeight="1" spans="1:252">
      <c r="A13" s="391" t="s">
        <v>213</v>
      </c>
      <c r="B13" s="223" t="s">
        <v>214</v>
      </c>
      <c r="C13" s="223" t="s">
        <v>215</v>
      </c>
      <c r="D13" s="224"/>
      <c r="E13" s="266"/>
      <c r="F13" s="222">
        <v>14</v>
      </c>
      <c r="G13" s="223" t="s">
        <v>216</v>
      </c>
      <c r="H13" s="223" t="s">
        <v>207</v>
      </c>
      <c r="I13" s="275"/>
      <c r="J13" s="202"/>
      <c r="K13" s="202"/>
      <c r="L13" s="202"/>
      <c r="M13" s="202"/>
      <c r="N13" s="202"/>
      <c r="O13" s="202"/>
      <c r="P13" s="202"/>
      <c r="Q13" s="202"/>
      <c r="R13" s="202"/>
      <c r="S13" s="202"/>
      <c r="T13" s="202"/>
      <c r="U13" s="202"/>
      <c r="V13" s="202"/>
      <c r="W13" s="202"/>
      <c r="X13" s="202"/>
      <c r="Y13" s="202"/>
      <c r="Z13" s="202"/>
      <c r="AA13" s="202"/>
      <c r="AB13" s="202"/>
      <c r="AC13" s="202"/>
      <c r="AD13" s="202"/>
      <c r="AE13" s="202"/>
      <c r="AF13" s="202"/>
      <c r="AG13" s="202"/>
      <c r="AH13" s="202"/>
      <c r="AI13" s="202"/>
      <c r="AJ13" s="202"/>
      <c r="AK13" s="202"/>
      <c r="AL13" s="202"/>
      <c r="AM13" s="202"/>
      <c r="AN13" s="202"/>
      <c r="AO13" s="202"/>
      <c r="AP13" s="202"/>
      <c r="AQ13" s="202"/>
      <c r="AR13" s="202"/>
      <c r="AS13" s="202"/>
      <c r="AT13" s="202"/>
      <c r="AU13" s="202"/>
      <c r="AV13" s="202"/>
      <c r="AW13" s="202"/>
      <c r="AX13" s="202"/>
      <c r="AY13" s="202"/>
      <c r="AZ13" s="202"/>
      <c r="BA13" s="202"/>
      <c r="BB13" s="202"/>
      <c r="BC13" s="202"/>
      <c r="BD13" s="202"/>
      <c r="BE13" s="202"/>
      <c r="BF13" s="202"/>
      <c r="BG13" s="202"/>
      <c r="BH13" s="202"/>
      <c r="BI13" s="202"/>
      <c r="BJ13" s="202"/>
      <c r="BK13" s="202"/>
      <c r="BL13" s="202"/>
      <c r="BM13" s="202"/>
      <c r="BN13" s="202"/>
      <c r="BO13" s="202"/>
      <c r="BP13" s="202"/>
      <c r="BQ13" s="202"/>
      <c r="BR13" s="202"/>
      <c r="BS13" s="202"/>
      <c r="BT13" s="202"/>
      <c r="BU13" s="202"/>
      <c r="BV13" s="202"/>
      <c r="BW13" s="202"/>
      <c r="BX13" s="202"/>
      <c r="BY13" s="202"/>
      <c r="BZ13" s="202"/>
      <c r="CA13" s="202"/>
      <c r="CB13" s="202"/>
      <c r="CC13" s="202"/>
      <c r="CD13" s="202"/>
      <c r="CE13" s="202"/>
      <c r="CF13" s="202"/>
      <c r="CG13" s="202"/>
      <c r="CH13" s="202"/>
      <c r="CI13" s="202"/>
      <c r="CJ13" s="202"/>
      <c r="CK13" s="202"/>
      <c r="CL13" s="202"/>
      <c r="CM13" s="202"/>
      <c r="CN13" s="202"/>
      <c r="CO13" s="202"/>
      <c r="CP13" s="202"/>
      <c r="CQ13" s="202"/>
      <c r="CR13" s="202"/>
      <c r="CS13" s="202"/>
      <c r="CT13" s="202"/>
      <c r="CU13" s="202"/>
      <c r="CV13" s="202"/>
      <c r="CW13" s="202"/>
      <c r="CX13" s="202"/>
      <c r="CY13" s="202"/>
      <c r="CZ13" s="202"/>
      <c r="DA13" s="202"/>
      <c r="DB13" s="202"/>
      <c r="DC13" s="202"/>
      <c r="DD13" s="202"/>
      <c r="DE13" s="202"/>
      <c r="DF13" s="202"/>
      <c r="DG13" s="202"/>
      <c r="DH13" s="202"/>
      <c r="DI13" s="202"/>
      <c r="DJ13" s="202"/>
      <c r="DK13" s="202"/>
      <c r="DL13" s="202"/>
      <c r="DM13" s="202"/>
      <c r="DN13" s="202"/>
      <c r="DO13" s="202"/>
      <c r="DP13" s="202"/>
      <c r="DQ13" s="202"/>
      <c r="DR13" s="202"/>
      <c r="DS13" s="202"/>
      <c r="DT13" s="202"/>
      <c r="DU13" s="202"/>
      <c r="DV13" s="202"/>
      <c r="DW13" s="202"/>
      <c r="DX13" s="202"/>
      <c r="DY13" s="202"/>
      <c r="DZ13" s="202"/>
      <c r="EA13" s="202"/>
      <c r="EB13" s="202"/>
      <c r="EC13" s="202"/>
      <c r="ED13" s="202"/>
      <c r="EE13" s="202"/>
      <c r="EF13" s="202"/>
      <c r="EG13" s="202"/>
      <c r="EH13" s="202"/>
      <c r="EI13" s="202"/>
      <c r="EJ13" s="202"/>
      <c r="EK13" s="202"/>
      <c r="EL13" s="202"/>
      <c r="EM13" s="202"/>
      <c r="EN13" s="202"/>
      <c r="EO13" s="202"/>
      <c r="EP13" s="202"/>
      <c r="EQ13" s="202"/>
      <c r="ER13" s="202"/>
      <c r="ES13" s="202"/>
      <c r="ET13" s="202"/>
      <c r="EU13" s="202"/>
      <c r="EV13" s="202"/>
      <c r="EW13" s="202"/>
      <c r="EX13" s="202"/>
      <c r="EY13" s="202"/>
      <c r="EZ13" s="202"/>
      <c r="FA13" s="202"/>
      <c r="FB13" s="202"/>
      <c r="FC13" s="202"/>
      <c r="FD13" s="202"/>
      <c r="FE13" s="202"/>
      <c r="FF13" s="202"/>
      <c r="FG13" s="202"/>
      <c r="FH13" s="202"/>
      <c r="FI13" s="202"/>
      <c r="FJ13" s="202"/>
      <c r="FK13" s="202"/>
      <c r="FL13" s="202"/>
      <c r="FM13" s="202"/>
      <c r="FN13" s="202"/>
      <c r="FO13" s="202"/>
      <c r="FP13" s="202"/>
      <c r="FQ13" s="202"/>
      <c r="FR13" s="202"/>
      <c r="FS13" s="202"/>
      <c r="FT13" s="202"/>
      <c r="FU13" s="202"/>
      <c r="FV13" s="202"/>
      <c r="FW13" s="202"/>
      <c r="FX13" s="202"/>
      <c r="FY13" s="202"/>
      <c r="FZ13" s="202"/>
      <c r="GA13" s="202"/>
      <c r="GB13" s="202"/>
      <c r="GC13" s="202"/>
      <c r="GD13" s="202"/>
      <c r="GE13" s="202"/>
      <c r="GF13" s="202"/>
      <c r="GG13" s="202"/>
      <c r="GH13" s="202"/>
      <c r="GI13" s="202"/>
      <c r="GJ13" s="202"/>
      <c r="GK13" s="202"/>
      <c r="GL13" s="202"/>
      <c r="GM13" s="202"/>
      <c r="GN13" s="202"/>
      <c r="GO13" s="202"/>
      <c r="GP13" s="202"/>
      <c r="GQ13" s="202"/>
      <c r="GR13" s="202"/>
      <c r="GS13" s="202"/>
      <c r="GT13" s="202"/>
      <c r="GU13" s="202"/>
      <c r="GV13" s="202"/>
      <c r="GW13" s="202"/>
      <c r="GX13" s="202"/>
      <c r="GY13" s="202"/>
      <c r="GZ13" s="202"/>
      <c r="HA13" s="202"/>
      <c r="HB13" s="202"/>
      <c r="HC13" s="202"/>
      <c r="HD13" s="202"/>
      <c r="HE13" s="202"/>
      <c r="HF13" s="202"/>
      <c r="HG13" s="202"/>
      <c r="HH13" s="202"/>
      <c r="HI13" s="202"/>
      <c r="HJ13" s="202"/>
      <c r="HK13" s="202"/>
      <c r="HL13" s="202"/>
      <c r="HM13" s="202"/>
      <c r="HN13" s="202"/>
      <c r="HO13" s="202"/>
      <c r="HP13" s="202"/>
      <c r="HQ13" s="202"/>
      <c r="HR13" s="202"/>
      <c r="HS13" s="202"/>
      <c r="HT13" s="202"/>
      <c r="HU13" s="202"/>
      <c r="HV13" s="202"/>
      <c r="HW13" s="202"/>
      <c r="HX13" s="202"/>
      <c r="HY13" s="202"/>
      <c r="HZ13" s="202"/>
      <c r="IA13" s="202"/>
      <c r="IB13" s="202"/>
      <c r="IC13" s="202"/>
      <c r="ID13" s="202"/>
      <c r="IE13" s="202"/>
      <c r="IF13" s="202"/>
      <c r="IG13" s="202"/>
      <c r="IH13" s="202"/>
      <c r="II13" s="202"/>
      <c r="IJ13" s="202"/>
      <c r="IK13" s="202"/>
      <c r="IL13" s="202"/>
      <c r="IM13" s="202"/>
      <c r="IN13" s="202"/>
      <c r="IO13" s="202"/>
      <c r="IP13" s="202"/>
      <c r="IQ13" s="202"/>
      <c r="IR13" s="202"/>
    </row>
    <row r="14" ht="22.15" customHeight="1" spans="1:252">
      <c r="A14" s="222">
        <v>2</v>
      </c>
      <c r="B14" s="223" t="s">
        <v>217</v>
      </c>
      <c r="C14" s="223" t="s">
        <v>218</v>
      </c>
      <c r="D14" s="224">
        <f>D15+D16</f>
        <v>3721.92</v>
      </c>
      <c r="E14" s="266"/>
      <c r="F14" s="222">
        <v>15</v>
      </c>
      <c r="G14" s="223" t="s">
        <v>219</v>
      </c>
      <c r="H14" s="268" t="s">
        <v>220</v>
      </c>
      <c r="I14" s="224">
        <f>计列施工队伍调遣费站点!H20</f>
        <v>1410</v>
      </c>
      <c r="J14" s="202"/>
      <c r="K14" s="202"/>
      <c r="L14" s="202"/>
      <c r="M14" s="202"/>
      <c r="N14" s="202"/>
      <c r="O14" s="202"/>
      <c r="P14" s="202"/>
      <c r="Q14" s="202"/>
      <c r="R14" s="202"/>
      <c r="S14" s="202"/>
      <c r="T14" s="202"/>
      <c r="U14" s="202"/>
      <c r="V14" s="202"/>
      <c r="W14" s="202"/>
      <c r="X14" s="202"/>
      <c r="Y14" s="202"/>
      <c r="Z14" s="202"/>
      <c r="AA14" s="202"/>
      <c r="AB14" s="202"/>
      <c r="AC14" s="202"/>
      <c r="AD14" s="202"/>
      <c r="AE14" s="202"/>
      <c r="AF14" s="202"/>
      <c r="AG14" s="202"/>
      <c r="AH14" s="202"/>
      <c r="AI14" s="202"/>
      <c r="AJ14" s="202"/>
      <c r="AK14" s="202"/>
      <c r="AL14" s="202"/>
      <c r="AM14" s="202"/>
      <c r="AN14" s="202"/>
      <c r="AO14" s="202"/>
      <c r="AP14" s="202"/>
      <c r="AQ14" s="202"/>
      <c r="AR14" s="202"/>
      <c r="AS14" s="202"/>
      <c r="AT14" s="202"/>
      <c r="AU14" s="202"/>
      <c r="AV14" s="202"/>
      <c r="AW14" s="202"/>
      <c r="AX14" s="202"/>
      <c r="AY14" s="202"/>
      <c r="AZ14" s="202"/>
      <c r="BA14" s="202"/>
      <c r="BB14" s="202"/>
      <c r="BC14" s="202"/>
      <c r="BD14" s="202"/>
      <c r="BE14" s="202"/>
      <c r="BF14" s="202"/>
      <c r="BG14" s="202"/>
      <c r="BH14" s="202"/>
      <c r="BI14" s="202"/>
      <c r="BJ14" s="202"/>
      <c r="BK14" s="202"/>
      <c r="BL14" s="202"/>
      <c r="BM14" s="202"/>
      <c r="BN14" s="202"/>
      <c r="BO14" s="202"/>
      <c r="BP14" s="202"/>
      <c r="BQ14" s="202"/>
      <c r="BR14" s="202"/>
      <c r="BS14" s="202"/>
      <c r="BT14" s="202"/>
      <c r="BU14" s="202"/>
      <c r="BV14" s="202"/>
      <c r="BW14" s="202"/>
      <c r="BX14" s="202"/>
      <c r="BY14" s="202"/>
      <c r="BZ14" s="202"/>
      <c r="CA14" s="202"/>
      <c r="CB14" s="202"/>
      <c r="CC14" s="202"/>
      <c r="CD14" s="202"/>
      <c r="CE14" s="202"/>
      <c r="CF14" s="202"/>
      <c r="CG14" s="202"/>
      <c r="CH14" s="202"/>
      <c r="CI14" s="202"/>
      <c r="CJ14" s="202"/>
      <c r="CK14" s="202"/>
      <c r="CL14" s="202"/>
      <c r="CM14" s="202"/>
      <c r="CN14" s="202"/>
      <c r="CO14" s="202"/>
      <c r="CP14" s="202"/>
      <c r="CQ14" s="202"/>
      <c r="CR14" s="202"/>
      <c r="CS14" s="202"/>
      <c r="CT14" s="202"/>
      <c r="CU14" s="202"/>
      <c r="CV14" s="202"/>
      <c r="CW14" s="202"/>
      <c r="CX14" s="202"/>
      <c r="CY14" s="202"/>
      <c r="CZ14" s="202"/>
      <c r="DA14" s="202"/>
      <c r="DB14" s="202"/>
      <c r="DC14" s="202"/>
      <c r="DD14" s="202"/>
      <c r="DE14" s="202"/>
      <c r="DF14" s="202"/>
      <c r="DG14" s="202"/>
      <c r="DH14" s="202"/>
      <c r="DI14" s="202"/>
      <c r="DJ14" s="202"/>
      <c r="DK14" s="202"/>
      <c r="DL14" s="202"/>
      <c r="DM14" s="202"/>
      <c r="DN14" s="202"/>
      <c r="DO14" s="202"/>
      <c r="DP14" s="202"/>
      <c r="DQ14" s="202"/>
      <c r="DR14" s="202"/>
      <c r="DS14" s="202"/>
      <c r="DT14" s="202"/>
      <c r="DU14" s="202"/>
      <c r="DV14" s="202"/>
      <c r="DW14" s="202"/>
      <c r="DX14" s="202"/>
      <c r="DY14" s="202"/>
      <c r="DZ14" s="202"/>
      <c r="EA14" s="202"/>
      <c r="EB14" s="202"/>
      <c r="EC14" s="202"/>
      <c r="ED14" s="202"/>
      <c r="EE14" s="202"/>
      <c r="EF14" s="202"/>
      <c r="EG14" s="202"/>
      <c r="EH14" s="202"/>
      <c r="EI14" s="202"/>
      <c r="EJ14" s="202"/>
      <c r="EK14" s="202"/>
      <c r="EL14" s="202"/>
      <c r="EM14" s="202"/>
      <c r="EN14" s="202"/>
      <c r="EO14" s="202"/>
      <c r="EP14" s="202"/>
      <c r="EQ14" s="202"/>
      <c r="ER14" s="202"/>
      <c r="ES14" s="202"/>
      <c r="ET14" s="202"/>
      <c r="EU14" s="202"/>
      <c r="EV14" s="202"/>
      <c r="EW14" s="202"/>
      <c r="EX14" s="202"/>
      <c r="EY14" s="202"/>
      <c r="EZ14" s="202"/>
      <c r="FA14" s="202"/>
      <c r="FB14" s="202"/>
      <c r="FC14" s="202"/>
      <c r="FD14" s="202"/>
      <c r="FE14" s="202"/>
      <c r="FF14" s="202"/>
      <c r="FG14" s="202"/>
      <c r="FH14" s="202"/>
      <c r="FI14" s="202"/>
      <c r="FJ14" s="202"/>
      <c r="FK14" s="202"/>
      <c r="FL14" s="202"/>
      <c r="FM14" s="202"/>
      <c r="FN14" s="202"/>
      <c r="FO14" s="202"/>
      <c r="FP14" s="202"/>
      <c r="FQ14" s="202"/>
      <c r="FR14" s="202"/>
      <c r="FS14" s="202"/>
      <c r="FT14" s="202"/>
      <c r="FU14" s="202"/>
      <c r="FV14" s="202"/>
      <c r="FW14" s="202"/>
      <c r="FX14" s="202"/>
      <c r="FY14" s="202"/>
      <c r="FZ14" s="202"/>
      <c r="GA14" s="202"/>
      <c r="GB14" s="202"/>
      <c r="GC14" s="202"/>
      <c r="GD14" s="202"/>
      <c r="GE14" s="202"/>
      <c r="GF14" s="202"/>
      <c r="GG14" s="202"/>
      <c r="GH14" s="202"/>
      <c r="GI14" s="202"/>
      <c r="GJ14" s="202"/>
      <c r="GK14" s="202"/>
      <c r="GL14" s="202"/>
      <c r="GM14" s="202"/>
      <c r="GN14" s="202"/>
      <c r="GO14" s="202"/>
      <c r="GP14" s="202"/>
      <c r="GQ14" s="202"/>
      <c r="GR14" s="202"/>
      <c r="GS14" s="202"/>
      <c r="GT14" s="202"/>
      <c r="GU14" s="202"/>
      <c r="GV14" s="202"/>
      <c r="GW14" s="202"/>
      <c r="GX14" s="202"/>
      <c r="GY14" s="202"/>
      <c r="GZ14" s="202"/>
      <c r="HA14" s="202"/>
      <c r="HB14" s="202"/>
      <c r="HC14" s="202"/>
      <c r="HD14" s="202"/>
      <c r="HE14" s="202"/>
      <c r="HF14" s="202"/>
      <c r="HG14" s="202"/>
      <c r="HH14" s="202"/>
      <c r="HI14" s="202"/>
      <c r="HJ14" s="202"/>
      <c r="HK14" s="202"/>
      <c r="HL14" s="202"/>
      <c r="HM14" s="202"/>
      <c r="HN14" s="202"/>
      <c r="HO14" s="202"/>
      <c r="HP14" s="202"/>
      <c r="HQ14" s="202"/>
      <c r="HR14" s="202"/>
      <c r="HS14" s="202"/>
      <c r="HT14" s="202"/>
      <c r="HU14" s="202"/>
      <c r="HV14" s="202"/>
      <c r="HW14" s="202"/>
      <c r="HX14" s="202"/>
      <c r="HY14" s="202"/>
      <c r="HZ14" s="202"/>
      <c r="IA14" s="202"/>
      <c r="IB14" s="202"/>
      <c r="IC14" s="202"/>
      <c r="ID14" s="202"/>
      <c r="IE14" s="202"/>
      <c r="IF14" s="202"/>
      <c r="IG14" s="202"/>
      <c r="IH14" s="202"/>
      <c r="II14" s="202"/>
      <c r="IJ14" s="202"/>
      <c r="IK14" s="202"/>
      <c r="IL14" s="202"/>
      <c r="IM14" s="202"/>
      <c r="IN14" s="202"/>
      <c r="IO14" s="202"/>
      <c r="IP14" s="202"/>
      <c r="IQ14" s="202"/>
      <c r="IR14" s="202"/>
    </row>
    <row r="15" ht="22.15" customHeight="1" spans="1:252">
      <c r="A15" s="391" t="s">
        <v>204</v>
      </c>
      <c r="B15" s="223" t="s">
        <v>21</v>
      </c>
      <c r="C15" s="223" t="s">
        <v>221</v>
      </c>
      <c r="D15" s="224">
        <f>表四乙供主材!CQ11</f>
        <v>3721.92</v>
      </c>
      <c r="E15" s="266"/>
      <c r="F15" s="222">
        <v>16</v>
      </c>
      <c r="G15" s="267" t="s">
        <v>222</v>
      </c>
      <c r="H15" s="223" t="s">
        <v>207</v>
      </c>
      <c r="I15" s="276"/>
      <c r="J15" s="250"/>
      <c r="K15" s="199"/>
      <c r="L15" s="277"/>
      <c r="M15" s="278"/>
      <c r="N15" s="279"/>
      <c r="O15" s="280"/>
      <c r="P15" s="202"/>
      <c r="Q15" s="202"/>
      <c r="R15" s="202"/>
      <c r="S15" s="202"/>
      <c r="T15" s="202"/>
      <c r="U15" s="202"/>
      <c r="V15" s="202"/>
      <c r="W15" s="202"/>
      <c r="X15" s="202"/>
      <c r="Y15" s="202"/>
      <c r="Z15" s="202"/>
      <c r="AA15" s="202"/>
      <c r="AB15" s="202"/>
      <c r="AC15" s="202"/>
      <c r="AD15" s="202"/>
      <c r="AE15" s="202"/>
      <c r="AF15" s="202"/>
      <c r="AG15" s="202"/>
      <c r="AH15" s="202"/>
      <c r="AI15" s="202"/>
      <c r="AJ15" s="202"/>
      <c r="AK15" s="202"/>
      <c r="AL15" s="202"/>
      <c r="AM15" s="202"/>
      <c r="AN15" s="202"/>
      <c r="AO15" s="202"/>
      <c r="AP15" s="202"/>
      <c r="AQ15" s="202"/>
      <c r="AR15" s="202"/>
      <c r="AS15" s="202"/>
      <c r="AT15" s="202"/>
      <c r="AU15" s="202"/>
      <c r="AV15" s="202"/>
      <c r="AW15" s="202"/>
      <c r="AX15" s="202"/>
      <c r="AY15" s="202"/>
      <c r="AZ15" s="202"/>
      <c r="BA15" s="202"/>
      <c r="BB15" s="202"/>
      <c r="BC15" s="202"/>
      <c r="BD15" s="202"/>
      <c r="BE15" s="202"/>
      <c r="BF15" s="202"/>
      <c r="BG15" s="202"/>
      <c r="BH15" s="202"/>
      <c r="BI15" s="202"/>
      <c r="BJ15" s="202"/>
      <c r="BK15" s="202"/>
      <c r="BL15" s="202"/>
      <c r="BM15" s="202"/>
      <c r="BN15" s="202"/>
      <c r="BO15" s="202"/>
      <c r="BP15" s="202"/>
      <c r="BQ15" s="202"/>
      <c r="BR15" s="202"/>
      <c r="BS15" s="202"/>
      <c r="BT15" s="202"/>
      <c r="BU15" s="202"/>
      <c r="BV15" s="202"/>
      <c r="BW15" s="202"/>
      <c r="BX15" s="202"/>
      <c r="BY15" s="202"/>
      <c r="BZ15" s="202"/>
      <c r="CA15" s="202"/>
      <c r="CB15" s="202"/>
      <c r="CC15" s="202"/>
      <c r="CD15" s="202"/>
      <c r="CE15" s="202"/>
      <c r="CF15" s="202"/>
      <c r="CG15" s="202"/>
      <c r="CH15" s="202"/>
      <c r="CI15" s="202"/>
      <c r="CJ15" s="202"/>
      <c r="CK15" s="202"/>
      <c r="CL15" s="202"/>
      <c r="CM15" s="202"/>
      <c r="CN15" s="202"/>
      <c r="CO15" s="202"/>
      <c r="CP15" s="202"/>
      <c r="CQ15" s="202"/>
      <c r="CR15" s="202"/>
      <c r="CS15" s="202"/>
      <c r="CT15" s="202"/>
      <c r="CU15" s="202"/>
      <c r="CV15" s="202"/>
      <c r="CW15" s="202"/>
      <c r="CX15" s="202"/>
      <c r="CY15" s="202"/>
      <c r="CZ15" s="202"/>
      <c r="DA15" s="202"/>
      <c r="DB15" s="202"/>
      <c r="DC15" s="202"/>
      <c r="DD15" s="202"/>
      <c r="DE15" s="202"/>
      <c r="DF15" s="202"/>
      <c r="DG15" s="202"/>
      <c r="DH15" s="202"/>
      <c r="DI15" s="202"/>
      <c r="DJ15" s="202"/>
      <c r="DK15" s="202"/>
      <c r="DL15" s="202"/>
      <c r="DM15" s="202"/>
      <c r="DN15" s="202"/>
      <c r="DO15" s="202"/>
      <c r="DP15" s="202"/>
      <c r="DQ15" s="202"/>
      <c r="DR15" s="202"/>
      <c r="DS15" s="202"/>
      <c r="DT15" s="202"/>
      <c r="DU15" s="202"/>
      <c r="DV15" s="202"/>
      <c r="DW15" s="202"/>
      <c r="DX15" s="202"/>
      <c r="DY15" s="202"/>
      <c r="DZ15" s="202"/>
      <c r="EA15" s="202"/>
      <c r="EB15" s="202"/>
      <c r="EC15" s="202"/>
      <c r="ED15" s="202"/>
      <c r="EE15" s="202"/>
      <c r="EF15" s="202"/>
      <c r="EG15" s="202"/>
      <c r="EH15" s="202"/>
      <c r="EI15" s="202"/>
      <c r="EJ15" s="202"/>
      <c r="EK15" s="202"/>
      <c r="EL15" s="202"/>
      <c r="EM15" s="202"/>
      <c r="EN15" s="202"/>
      <c r="EO15" s="202"/>
      <c r="EP15" s="202"/>
      <c r="EQ15" s="202"/>
      <c r="ER15" s="202"/>
      <c r="ES15" s="202"/>
      <c r="ET15" s="202"/>
      <c r="EU15" s="202"/>
      <c r="EV15" s="202"/>
      <c r="EW15" s="202"/>
      <c r="EX15" s="202"/>
      <c r="EY15" s="202"/>
      <c r="EZ15" s="202"/>
      <c r="FA15" s="202"/>
      <c r="FB15" s="202"/>
      <c r="FC15" s="202"/>
      <c r="FD15" s="202"/>
      <c r="FE15" s="202"/>
      <c r="FF15" s="202"/>
      <c r="FG15" s="202"/>
      <c r="FH15" s="202"/>
      <c r="FI15" s="202"/>
      <c r="FJ15" s="202"/>
      <c r="FK15" s="202"/>
      <c r="FL15" s="202"/>
      <c r="FM15" s="202"/>
      <c r="FN15" s="202"/>
      <c r="FO15" s="202"/>
      <c r="FP15" s="202"/>
      <c r="FQ15" s="202"/>
      <c r="FR15" s="202"/>
      <c r="FS15" s="202"/>
      <c r="FT15" s="202"/>
      <c r="FU15" s="202"/>
      <c r="FV15" s="202"/>
      <c r="FW15" s="202"/>
      <c r="FX15" s="202"/>
      <c r="FY15" s="202"/>
      <c r="FZ15" s="202"/>
      <c r="GA15" s="202"/>
      <c r="GB15" s="202"/>
      <c r="GC15" s="202"/>
      <c r="GD15" s="202"/>
      <c r="GE15" s="202"/>
      <c r="GF15" s="202"/>
      <c r="GG15" s="202"/>
      <c r="GH15" s="202"/>
      <c r="GI15" s="202"/>
      <c r="GJ15" s="202"/>
      <c r="GK15" s="202"/>
      <c r="GL15" s="202"/>
      <c r="GM15" s="202"/>
      <c r="GN15" s="202"/>
      <c r="GO15" s="202"/>
      <c r="GP15" s="202"/>
      <c r="GQ15" s="202"/>
      <c r="GR15" s="202"/>
      <c r="GS15" s="202"/>
      <c r="GT15" s="202"/>
      <c r="GU15" s="202"/>
      <c r="GV15" s="202"/>
      <c r="GW15" s="202"/>
      <c r="GX15" s="202"/>
      <c r="GY15" s="202"/>
      <c r="GZ15" s="202"/>
      <c r="HA15" s="202"/>
      <c r="HB15" s="202"/>
      <c r="HC15" s="202"/>
      <c r="HD15" s="202"/>
      <c r="HE15" s="202"/>
      <c r="HF15" s="202"/>
      <c r="HG15" s="202"/>
      <c r="HH15" s="202"/>
      <c r="HI15" s="202"/>
      <c r="HJ15" s="202"/>
      <c r="HK15" s="202"/>
      <c r="HL15" s="202"/>
      <c r="HM15" s="202"/>
      <c r="HN15" s="202"/>
      <c r="HO15" s="202"/>
      <c r="HP15" s="202"/>
      <c r="HQ15" s="202"/>
      <c r="HR15" s="202"/>
      <c r="HS15" s="202"/>
      <c r="HT15" s="202"/>
      <c r="HU15" s="202"/>
      <c r="HV15" s="202"/>
      <c r="HW15" s="202"/>
      <c r="HX15" s="202"/>
      <c r="HY15" s="202"/>
      <c r="HZ15" s="202"/>
      <c r="IA15" s="202"/>
      <c r="IB15" s="202"/>
      <c r="IC15" s="202"/>
      <c r="ID15" s="202"/>
      <c r="IE15" s="202"/>
      <c r="IF15" s="202"/>
      <c r="IG15" s="202"/>
      <c r="IH15" s="202"/>
      <c r="II15" s="202"/>
      <c r="IJ15" s="202"/>
      <c r="IK15" s="202"/>
      <c r="IL15" s="202"/>
      <c r="IM15" s="202"/>
      <c r="IN15" s="202"/>
      <c r="IO15" s="202"/>
      <c r="IP15" s="202"/>
      <c r="IQ15" s="202"/>
      <c r="IR15" s="202"/>
    </row>
    <row r="16" ht="22.15" customHeight="1" spans="1:252">
      <c r="A16" s="391" t="s">
        <v>213</v>
      </c>
      <c r="B16" s="223" t="s">
        <v>223</v>
      </c>
      <c r="C16" s="223" t="s">
        <v>207</v>
      </c>
      <c r="D16" s="224"/>
      <c r="E16" s="266"/>
      <c r="F16" s="269" t="s">
        <v>224</v>
      </c>
      <c r="G16" s="223" t="s">
        <v>27</v>
      </c>
      <c r="H16" s="223" t="s">
        <v>225</v>
      </c>
      <c r="I16" s="224">
        <f>I17+I22</f>
        <v>73222.0903548</v>
      </c>
      <c r="J16" s="202"/>
      <c r="K16" s="199"/>
      <c r="L16" s="281"/>
      <c r="M16" s="282"/>
      <c r="N16" s="283"/>
      <c r="O16" s="284"/>
      <c r="P16" s="202"/>
      <c r="Q16" s="202"/>
      <c r="R16" s="202"/>
      <c r="S16" s="202"/>
      <c r="T16" s="202"/>
      <c r="U16" s="202"/>
      <c r="V16" s="202"/>
      <c r="W16" s="202"/>
      <c r="X16" s="202"/>
      <c r="Y16" s="202"/>
      <c r="Z16" s="202"/>
      <c r="AA16" s="202"/>
      <c r="AB16" s="202"/>
      <c r="AC16" s="202"/>
      <c r="AD16" s="202"/>
      <c r="AE16" s="202"/>
      <c r="AF16" s="202"/>
      <c r="AG16" s="202"/>
      <c r="AH16" s="202"/>
      <c r="AI16" s="202"/>
      <c r="AJ16" s="202"/>
      <c r="AK16" s="202"/>
      <c r="AL16" s="202"/>
      <c r="AM16" s="202"/>
      <c r="AN16" s="202"/>
      <c r="AO16" s="202"/>
      <c r="AP16" s="202"/>
      <c r="AQ16" s="202"/>
      <c r="AR16" s="202"/>
      <c r="AS16" s="202"/>
      <c r="AT16" s="202"/>
      <c r="AU16" s="202"/>
      <c r="AV16" s="202"/>
      <c r="AW16" s="202"/>
      <c r="AX16" s="202"/>
      <c r="AY16" s="202"/>
      <c r="AZ16" s="202"/>
      <c r="BA16" s="202"/>
      <c r="BB16" s="202"/>
      <c r="BC16" s="202"/>
      <c r="BD16" s="202"/>
      <c r="BE16" s="202"/>
      <c r="BF16" s="202"/>
      <c r="BG16" s="202"/>
      <c r="BH16" s="202"/>
      <c r="BI16" s="202"/>
      <c r="BJ16" s="202"/>
      <c r="BK16" s="202"/>
      <c r="BL16" s="202"/>
      <c r="BM16" s="202"/>
      <c r="BN16" s="202"/>
      <c r="BO16" s="202"/>
      <c r="BP16" s="202"/>
      <c r="BQ16" s="202"/>
      <c r="BR16" s="202"/>
      <c r="BS16" s="202"/>
      <c r="BT16" s="202"/>
      <c r="BU16" s="202"/>
      <c r="BV16" s="202"/>
      <c r="BW16" s="202"/>
      <c r="BX16" s="202"/>
      <c r="BY16" s="202"/>
      <c r="BZ16" s="202"/>
      <c r="CA16" s="202"/>
      <c r="CB16" s="202"/>
      <c r="CC16" s="202"/>
      <c r="CD16" s="202"/>
      <c r="CE16" s="202"/>
      <c r="CF16" s="202"/>
      <c r="CG16" s="202"/>
      <c r="CH16" s="202"/>
      <c r="CI16" s="202"/>
      <c r="CJ16" s="202"/>
      <c r="CK16" s="202"/>
      <c r="CL16" s="202"/>
      <c r="CM16" s="202"/>
      <c r="CN16" s="202"/>
      <c r="CO16" s="202"/>
      <c r="CP16" s="202"/>
      <c r="CQ16" s="202"/>
      <c r="CR16" s="202"/>
      <c r="CS16" s="202"/>
      <c r="CT16" s="202"/>
      <c r="CU16" s="202"/>
      <c r="CV16" s="202"/>
      <c r="CW16" s="202"/>
      <c r="CX16" s="202"/>
      <c r="CY16" s="202"/>
      <c r="CZ16" s="202"/>
      <c r="DA16" s="202"/>
      <c r="DB16" s="202"/>
      <c r="DC16" s="202"/>
      <c r="DD16" s="202"/>
      <c r="DE16" s="202"/>
      <c r="DF16" s="202"/>
      <c r="DG16" s="202"/>
      <c r="DH16" s="202"/>
      <c r="DI16" s="202"/>
      <c r="DJ16" s="202"/>
      <c r="DK16" s="202"/>
      <c r="DL16" s="202"/>
      <c r="DM16" s="202"/>
      <c r="DN16" s="202"/>
      <c r="DO16" s="202"/>
      <c r="DP16" s="202"/>
      <c r="DQ16" s="202"/>
      <c r="DR16" s="202"/>
      <c r="DS16" s="202"/>
      <c r="DT16" s="202"/>
      <c r="DU16" s="202"/>
      <c r="DV16" s="202"/>
      <c r="DW16" s="202"/>
      <c r="DX16" s="202"/>
      <c r="DY16" s="202"/>
      <c r="DZ16" s="202"/>
      <c r="EA16" s="202"/>
      <c r="EB16" s="202"/>
      <c r="EC16" s="202"/>
      <c r="ED16" s="202"/>
      <c r="EE16" s="202"/>
      <c r="EF16" s="202"/>
      <c r="EG16" s="202"/>
      <c r="EH16" s="202"/>
      <c r="EI16" s="202"/>
      <c r="EJ16" s="202"/>
      <c r="EK16" s="202"/>
      <c r="EL16" s="202"/>
      <c r="EM16" s="202"/>
      <c r="EN16" s="202"/>
      <c r="EO16" s="202"/>
      <c r="EP16" s="202"/>
      <c r="EQ16" s="202"/>
      <c r="ER16" s="202"/>
      <c r="ES16" s="202"/>
      <c r="ET16" s="202"/>
      <c r="EU16" s="202"/>
      <c r="EV16" s="202"/>
      <c r="EW16" s="202"/>
      <c r="EX16" s="202"/>
      <c r="EY16" s="202"/>
      <c r="EZ16" s="202"/>
      <c r="FA16" s="202"/>
      <c r="FB16" s="202"/>
      <c r="FC16" s="202"/>
      <c r="FD16" s="202"/>
      <c r="FE16" s="202"/>
      <c r="FF16" s="202"/>
      <c r="FG16" s="202"/>
      <c r="FH16" s="202"/>
      <c r="FI16" s="202"/>
      <c r="FJ16" s="202"/>
      <c r="FK16" s="202"/>
      <c r="FL16" s="202"/>
      <c r="FM16" s="202"/>
      <c r="FN16" s="202"/>
      <c r="FO16" s="202"/>
      <c r="FP16" s="202"/>
      <c r="FQ16" s="202"/>
      <c r="FR16" s="202"/>
      <c r="FS16" s="202"/>
      <c r="FT16" s="202"/>
      <c r="FU16" s="202"/>
      <c r="FV16" s="202"/>
      <c r="FW16" s="202"/>
      <c r="FX16" s="202"/>
      <c r="FY16" s="202"/>
      <c r="FZ16" s="202"/>
      <c r="GA16" s="202"/>
      <c r="GB16" s="202"/>
      <c r="GC16" s="202"/>
      <c r="GD16" s="202"/>
      <c r="GE16" s="202"/>
      <c r="GF16" s="202"/>
      <c r="GG16" s="202"/>
      <c r="GH16" s="202"/>
      <c r="GI16" s="202"/>
      <c r="GJ16" s="202"/>
      <c r="GK16" s="202"/>
      <c r="GL16" s="202"/>
      <c r="GM16" s="202"/>
      <c r="GN16" s="202"/>
      <c r="GO16" s="202"/>
      <c r="GP16" s="202"/>
      <c r="GQ16" s="202"/>
      <c r="GR16" s="202"/>
      <c r="GS16" s="202"/>
      <c r="GT16" s="202"/>
      <c r="GU16" s="202"/>
      <c r="GV16" s="202"/>
      <c r="GW16" s="202"/>
      <c r="GX16" s="202"/>
      <c r="GY16" s="202"/>
      <c r="GZ16" s="202"/>
      <c r="HA16" s="202"/>
      <c r="HB16" s="202"/>
      <c r="HC16" s="202"/>
      <c r="HD16" s="202"/>
      <c r="HE16" s="202"/>
      <c r="HF16" s="202"/>
      <c r="HG16" s="202"/>
      <c r="HH16" s="202"/>
      <c r="HI16" s="202"/>
      <c r="HJ16" s="202"/>
      <c r="HK16" s="202"/>
      <c r="HL16" s="202"/>
      <c r="HM16" s="202"/>
      <c r="HN16" s="202"/>
      <c r="HO16" s="202"/>
      <c r="HP16" s="202"/>
      <c r="HQ16" s="202"/>
      <c r="HR16" s="202"/>
      <c r="HS16" s="202"/>
      <c r="HT16" s="202"/>
      <c r="HU16" s="202"/>
      <c r="HV16" s="202"/>
      <c r="HW16" s="202"/>
      <c r="HX16" s="202"/>
      <c r="HY16" s="202"/>
      <c r="HZ16" s="202"/>
      <c r="IA16" s="202"/>
      <c r="IB16" s="202"/>
      <c r="IC16" s="202"/>
      <c r="ID16" s="202"/>
      <c r="IE16" s="202"/>
      <c r="IF16" s="202"/>
      <c r="IG16" s="202"/>
      <c r="IH16" s="202"/>
      <c r="II16" s="202"/>
      <c r="IJ16" s="202"/>
      <c r="IK16" s="202"/>
      <c r="IL16" s="202"/>
      <c r="IM16" s="202"/>
      <c r="IN16" s="202"/>
      <c r="IO16" s="202"/>
      <c r="IP16" s="202"/>
      <c r="IQ16" s="202"/>
      <c r="IR16" s="202"/>
    </row>
    <row r="17" ht="22.15" customHeight="1" spans="1:252">
      <c r="A17" s="222">
        <v>3</v>
      </c>
      <c r="B17" s="223" t="s">
        <v>226</v>
      </c>
      <c r="C17" s="223" t="s">
        <v>227</v>
      </c>
      <c r="D17" s="224"/>
      <c r="E17" s="266"/>
      <c r="F17" s="267" t="s">
        <v>228</v>
      </c>
      <c r="G17" s="223" t="s">
        <v>30</v>
      </c>
      <c r="H17" s="223" t="s">
        <v>205</v>
      </c>
      <c r="I17" s="224">
        <f>SUM(I18:I21)</f>
        <v>40380.6224268</v>
      </c>
      <c r="J17" s="202"/>
      <c r="K17" s="202"/>
      <c r="L17" s="202"/>
      <c r="M17" s="202"/>
      <c r="N17" s="202"/>
      <c r="O17" s="202"/>
      <c r="P17" s="202"/>
      <c r="Q17" s="202"/>
      <c r="R17" s="202"/>
      <c r="S17" s="202"/>
      <c r="T17" s="202"/>
      <c r="U17" s="202"/>
      <c r="V17" s="202"/>
      <c r="W17" s="202"/>
      <c r="X17" s="202"/>
      <c r="Y17" s="202"/>
      <c r="Z17" s="202"/>
      <c r="AA17" s="202"/>
      <c r="AB17" s="202"/>
      <c r="AC17" s="202"/>
      <c r="AD17" s="202"/>
      <c r="AE17" s="202"/>
      <c r="AF17" s="202"/>
      <c r="AG17" s="202"/>
      <c r="AH17" s="202"/>
      <c r="AI17" s="202"/>
      <c r="AJ17" s="202"/>
      <c r="AK17" s="202"/>
      <c r="AL17" s="202"/>
      <c r="AM17" s="202"/>
      <c r="AN17" s="202"/>
      <c r="AO17" s="202"/>
      <c r="AP17" s="202"/>
      <c r="AQ17" s="202"/>
      <c r="AR17" s="202"/>
      <c r="AS17" s="202"/>
      <c r="AT17" s="202"/>
      <c r="AU17" s="202"/>
      <c r="AV17" s="202"/>
      <c r="AW17" s="202"/>
      <c r="AX17" s="202"/>
      <c r="AY17" s="202"/>
      <c r="AZ17" s="202"/>
      <c r="BA17" s="202"/>
      <c r="BB17" s="202"/>
      <c r="BC17" s="202"/>
      <c r="BD17" s="202"/>
      <c r="BE17" s="202"/>
      <c r="BF17" s="202"/>
      <c r="BG17" s="202"/>
      <c r="BH17" s="202"/>
      <c r="BI17" s="202"/>
      <c r="BJ17" s="202"/>
      <c r="BK17" s="202"/>
      <c r="BL17" s="202"/>
      <c r="BM17" s="202"/>
      <c r="BN17" s="202"/>
      <c r="BO17" s="202"/>
      <c r="BP17" s="202"/>
      <c r="BQ17" s="202"/>
      <c r="BR17" s="202"/>
      <c r="BS17" s="202"/>
      <c r="BT17" s="202"/>
      <c r="BU17" s="202"/>
      <c r="BV17" s="202"/>
      <c r="BW17" s="202"/>
      <c r="BX17" s="202"/>
      <c r="BY17" s="202"/>
      <c r="BZ17" s="202"/>
      <c r="CA17" s="202"/>
      <c r="CB17" s="202"/>
      <c r="CC17" s="202"/>
      <c r="CD17" s="202"/>
      <c r="CE17" s="202"/>
      <c r="CF17" s="202"/>
      <c r="CG17" s="202"/>
      <c r="CH17" s="202"/>
      <c r="CI17" s="202"/>
      <c r="CJ17" s="202"/>
      <c r="CK17" s="202"/>
      <c r="CL17" s="202"/>
      <c r="CM17" s="202"/>
      <c r="CN17" s="202"/>
      <c r="CO17" s="202"/>
      <c r="CP17" s="202"/>
      <c r="CQ17" s="202"/>
      <c r="CR17" s="202"/>
      <c r="CS17" s="202"/>
      <c r="CT17" s="202"/>
      <c r="CU17" s="202"/>
      <c r="CV17" s="202"/>
      <c r="CW17" s="202"/>
      <c r="CX17" s="202"/>
      <c r="CY17" s="202"/>
      <c r="CZ17" s="202"/>
      <c r="DA17" s="202"/>
      <c r="DB17" s="202"/>
      <c r="DC17" s="202"/>
      <c r="DD17" s="202"/>
      <c r="DE17" s="202"/>
      <c r="DF17" s="202"/>
      <c r="DG17" s="202"/>
      <c r="DH17" s="202"/>
      <c r="DI17" s="202"/>
      <c r="DJ17" s="202"/>
      <c r="DK17" s="202"/>
      <c r="DL17" s="202"/>
      <c r="DM17" s="202"/>
      <c r="DN17" s="202"/>
      <c r="DO17" s="202"/>
      <c r="DP17" s="202"/>
      <c r="DQ17" s="202"/>
      <c r="DR17" s="202"/>
      <c r="DS17" s="202"/>
      <c r="DT17" s="202"/>
      <c r="DU17" s="202"/>
      <c r="DV17" s="202"/>
      <c r="DW17" s="202"/>
      <c r="DX17" s="202"/>
      <c r="DY17" s="202"/>
      <c r="DZ17" s="202"/>
      <c r="EA17" s="202"/>
      <c r="EB17" s="202"/>
      <c r="EC17" s="202"/>
      <c r="ED17" s="202"/>
      <c r="EE17" s="202"/>
      <c r="EF17" s="202"/>
      <c r="EG17" s="202"/>
      <c r="EH17" s="202"/>
      <c r="EI17" s="202"/>
      <c r="EJ17" s="202"/>
      <c r="EK17" s="202"/>
      <c r="EL17" s="202"/>
      <c r="EM17" s="202"/>
      <c r="EN17" s="202"/>
      <c r="EO17" s="202"/>
      <c r="EP17" s="202"/>
      <c r="EQ17" s="202"/>
      <c r="ER17" s="202"/>
      <c r="ES17" s="202"/>
      <c r="ET17" s="202"/>
      <c r="EU17" s="202"/>
      <c r="EV17" s="202"/>
      <c r="EW17" s="202"/>
      <c r="EX17" s="202"/>
      <c r="EY17" s="202"/>
      <c r="EZ17" s="202"/>
      <c r="FA17" s="202"/>
      <c r="FB17" s="202"/>
      <c r="FC17" s="202"/>
      <c r="FD17" s="202"/>
      <c r="FE17" s="202"/>
      <c r="FF17" s="202"/>
      <c r="FG17" s="202"/>
      <c r="FH17" s="202"/>
      <c r="FI17" s="202"/>
      <c r="FJ17" s="202"/>
      <c r="FK17" s="202"/>
      <c r="FL17" s="202"/>
      <c r="FM17" s="202"/>
      <c r="FN17" s="202"/>
      <c r="FO17" s="202"/>
      <c r="FP17" s="202"/>
      <c r="FQ17" s="202"/>
      <c r="FR17" s="202"/>
      <c r="FS17" s="202"/>
      <c r="FT17" s="202"/>
      <c r="FU17" s="202"/>
      <c r="FV17" s="202"/>
      <c r="FW17" s="202"/>
      <c r="FX17" s="202"/>
      <c r="FY17" s="202"/>
      <c r="FZ17" s="202"/>
      <c r="GA17" s="202"/>
      <c r="GB17" s="202"/>
      <c r="GC17" s="202"/>
      <c r="GD17" s="202"/>
      <c r="GE17" s="202"/>
      <c r="GF17" s="202"/>
      <c r="GG17" s="202"/>
      <c r="GH17" s="202"/>
      <c r="GI17" s="202"/>
      <c r="GJ17" s="202"/>
      <c r="GK17" s="202"/>
      <c r="GL17" s="202"/>
      <c r="GM17" s="202"/>
      <c r="GN17" s="202"/>
      <c r="GO17" s="202"/>
      <c r="GP17" s="202"/>
      <c r="GQ17" s="202"/>
      <c r="GR17" s="202"/>
      <c r="GS17" s="202"/>
      <c r="GT17" s="202"/>
      <c r="GU17" s="202"/>
      <c r="GV17" s="202"/>
      <c r="GW17" s="202"/>
      <c r="GX17" s="202"/>
      <c r="GY17" s="202"/>
      <c r="GZ17" s="202"/>
      <c r="HA17" s="202"/>
      <c r="HB17" s="202"/>
      <c r="HC17" s="202"/>
      <c r="HD17" s="202"/>
      <c r="HE17" s="202"/>
      <c r="HF17" s="202"/>
      <c r="HG17" s="202"/>
      <c r="HH17" s="202"/>
      <c r="HI17" s="202"/>
      <c r="HJ17" s="202"/>
      <c r="HK17" s="202"/>
      <c r="HL17" s="202"/>
      <c r="HM17" s="202"/>
      <c r="HN17" s="202"/>
      <c r="HO17" s="202"/>
      <c r="HP17" s="202"/>
      <c r="HQ17" s="202"/>
      <c r="HR17" s="202"/>
      <c r="HS17" s="202"/>
      <c r="HT17" s="202"/>
      <c r="HU17" s="202"/>
      <c r="HV17" s="202"/>
      <c r="HW17" s="202"/>
      <c r="HX17" s="202"/>
      <c r="HY17" s="202"/>
      <c r="HZ17" s="202"/>
      <c r="IA17" s="202"/>
      <c r="IB17" s="202"/>
      <c r="IC17" s="202"/>
      <c r="ID17" s="202"/>
      <c r="IE17" s="202"/>
      <c r="IF17" s="202"/>
      <c r="IG17" s="202"/>
      <c r="IH17" s="202"/>
      <c r="II17" s="202"/>
      <c r="IJ17" s="202"/>
      <c r="IK17" s="202"/>
      <c r="IL17" s="202"/>
      <c r="IM17" s="202"/>
      <c r="IN17" s="202"/>
      <c r="IO17" s="202"/>
      <c r="IP17" s="202"/>
      <c r="IQ17" s="202"/>
      <c r="IR17" s="202"/>
    </row>
    <row r="18" ht="22.15" customHeight="1" spans="1:252">
      <c r="A18" s="270">
        <v>4</v>
      </c>
      <c r="B18" s="263" t="s">
        <v>23</v>
      </c>
      <c r="C18" s="271" t="s">
        <v>229</v>
      </c>
      <c r="D18" s="270">
        <f>表3丙!CR7</f>
        <v>9118.8</v>
      </c>
      <c r="E18" s="266"/>
      <c r="F18" s="219">
        <v>1</v>
      </c>
      <c r="G18" s="220" t="s">
        <v>230</v>
      </c>
      <c r="H18" s="221" t="s">
        <v>227</v>
      </c>
      <c r="I18" s="251"/>
      <c r="J18" s="202"/>
      <c r="K18" s="202"/>
      <c r="L18" s="202"/>
      <c r="M18" s="202"/>
      <c r="N18" s="202"/>
      <c r="O18" s="202"/>
      <c r="P18" s="202"/>
      <c r="Q18" s="202"/>
      <c r="R18" s="202"/>
      <c r="S18" s="202"/>
      <c r="T18" s="202"/>
      <c r="U18" s="202"/>
      <c r="V18" s="202"/>
      <c r="W18" s="202"/>
      <c r="X18" s="202"/>
      <c r="Y18" s="202"/>
      <c r="Z18" s="202"/>
      <c r="AA18" s="202"/>
      <c r="AB18" s="202"/>
      <c r="AC18" s="202"/>
      <c r="AD18" s="202"/>
      <c r="AE18" s="202"/>
      <c r="AF18" s="202"/>
      <c r="AG18" s="202"/>
      <c r="AH18" s="202"/>
      <c r="AI18" s="202"/>
      <c r="AJ18" s="202"/>
      <c r="AK18" s="202"/>
      <c r="AL18" s="202"/>
      <c r="AM18" s="202"/>
      <c r="AN18" s="202"/>
      <c r="AO18" s="202"/>
      <c r="AP18" s="202"/>
      <c r="AQ18" s="202"/>
      <c r="AR18" s="202"/>
      <c r="AS18" s="202"/>
      <c r="AT18" s="202"/>
      <c r="AU18" s="202"/>
      <c r="AV18" s="202"/>
      <c r="AW18" s="202"/>
      <c r="AX18" s="202"/>
      <c r="AY18" s="202"/>
      <c r="AZ18" s="202"/>
      <c r="BA18" s="202"/>
      <c r="BB18" s="202"/>
      <c r="BC18" s="202"/>
      <c r="BD18" s="202"/>
      <c r="BE18" s="202"/>
      <c r="BF18" s="202"/>
      <c r="BG18" s="202"/>
      <c r="BH18" s="202"/>
      <c r="BI18" s="202"/>
      <c r="BJ18" s="202"/>
      <c r="BK18" s="202"/>
      <c r="BL18" s="202"/>
      <c r="BM18" s="202"/>
      <c r="BN18" s="202"/>
      <c r="BO18" s="202"/>
      <c r="BP18" s="202"/>
      <c r="BQ18" s="202"/>
      <c r="BR18" s="202"/>
      <c r="BS18" s="202"/>
      <c r="BT18" s="202"/>
      <c r="BU18" s="202"/>
      <c r="BV18" s="202"/>
      <c r="BW18" s="202"/>
      <c r="BX18" s="202"/>
      <c r="BY18" s="202"/>
      <c r="BZ18" s="202"/>
      <c r="CA18" s="202"/>
      <c r="CB18" s="202"/>
      <c r="CC18" s="202"/>
      <c r="CD18" s="202"/>
      <c r="CE18" s="202"/>
      <c r="CF18" s="202"/>
      <c r="CG18" s="202"/>
      <c r="CH18" s="202"/>
      <c r="CI18" s="202"/>
      <c r="CJ18" s="202"/>
      <c r="CK18" s="202"/>
      <c r="CL18" s="202"/>
      <c r="CM18" s="202"/>
      <c r="CN18" s="202"/>
      <c r="CO18" s="202"/>
      <c r="CP18" s="202"/>
      <c r="CQ18" s="202"/>
      <c r="CR18" s="202"/>
      <c r="CS18" s="202"/>
      <c r="CT18" s="202"/>
      <c r="CU18" s="202"/>
      <c r="CV18" s="202"/>
      <c r="CW18" s="202"/>
      <c r="CX18" s="202"/>
      <c r="CY18" s="202"/>
      <c r="CZ18" s="202"/>
      <c r="DA18" s="202"/>
      <c r="DB18" s="202"/>
      <c r="DC18" s="202"/>
      <c r="DD18" s="202"/>
      <c r="DE18" s="202"/>
      <c r="DF18" s="202"/>
      <c r="DG18" s="202"/>
      <c r="DH18" s="202"/>
      <c r="DI18" s="202"/>
      <c r="DJ18" s="202"/>
      <c r="DK18" s="202"/>
      <c r="DL18" s="202"/>
      <c r="DM18" s="202"/>
      <c r="DN18" s="202"/>
      <c r="DO18" s="202"/>
      <c r="DP18" s="202"/>
      <c r="DQ18" s="202"/>
      <c r="DR18" s="202"/>
      <c r="DS18" s="202"/>
      <c r="DT18" s="202"/>
      <c r="DU18" s="202"/>
      <c r="DV18" s="202"/>
      <c r="DW18" s="202"/>
      <c r="DX18" s="202"/>
      <c r="DY18" s="202"/>
      <c r="DZ18" s="202"/>
      <c r="EA18" s="202"/>
      <c r="EB18" s="202"/>
      <c r="EC18" s="202"/>
      <c r="ED18" s="202"/>
      <c r="EE18" s="202"/>
      <c r="EF18" s="202"/>
      <c r="EG18" s="202"/>
      <c r="EH18" s="202"/>
      <c r="EI18" s="202"/>
      <c r="EJ18" s="202"/>
      <c r="EK18" s="202"/>
      <c r="EL18" s="202"/>
      <c r="EM18" s="202"/>
      <c r="EN18" s="202"/>
      <c r="EO18" s="202"/>
      <c r="EP18" s="202"/>
      <c r="EQ18" s="202"/>
      <c r="ER18" s="202"/>
      <c r="ES18" s="202"/>
      <c r="ET18" s="202"/>
      <c r="EU18" s="202"/>
      <c r="EV18" s="202"/>
      <c r="EW18" s="202"/>
      <c r="EX18" s="202"/>
      <c r="EY18" s="202"/>
      <c r="EZ18" s="202"/>
      <c r="FA18" s="202"/>
      <c r="FB18" s="202"/>
      <c r="FC18" s="202"/>
      <c r="FD18" s="202"/>
      <c r="FE18" s="202"/>
      <c r="FF18" s="202"/>
      <c r="FG18" s="202"/>
      <c r="FH18" s="202"/>
      <c r="FI18" s="202"/>
      <c r="FJ18" s="202"/>
      <c r="FK18" s="202"/>
      <c r="FL18" s="202"/>
      <c r="FM18" s="202"/>
      <c r="FN18" s="202"/>
      <c r="FO18" s="202"/>
      <c r="FP18" s="202"/>
      <c r="FQ18" s="202"/>
      <c r="FR18" s="202"/>
      <c r="FS18" s="202"/>
      <c r="FT18" s="202"/>
      <c r="FU18" s="202"/>
      <c r="FV18" s="202"/>
      <c r="FW18" s="202"/>
      <c r="FX18" s="202"/>
      <c r="FY18" s="202"/>
      <c r="FZ18" s="202"/>
      <c r="GA18" s="202"/>
      <c r="GB18" s="202"/>
      <c r="GC18" s="202"/>
      <c r="GD18" s="202"/>
      <c r="GE18" s="202"/>
      <c r="GF18" s="202"/>
      <c r="GG18" s="202"/>
      <c r="GH18" s="202"/>
      <c r="GI18" s="202"/>
      <c r="GJ18" s="202"/>
      <c r="GK18" s="202"/>
      <c r="GL18" s="202"/>
      <c r="GM18" s="202"/>
      <c r="GN18" s="202"/>
      <c r="GO18" s="202"/>
      <c r="GP18" s="202"/>
      <c r="GQ18" s="202"/>
      <c r="GR18" s="202"/>
      <c r="GS18" s="202"/>
      <c r="GT18" s="202"/>
      <c r="GU18" s="202"/>
      <c r="GV18" s="202"/>
      <c r="GW18" s="202"/>
      <c r="GX18" s="202"/>
      <c r="GY18" s="202"/>
      <c r="GZ18" s="202"/>
      <c r="HA18" s="202"/>
      <c r="HB18" s="202"/>
      <c r="HC18" s="202"/>
      <c r="HD18" s="202"/>
      <c r="HE18" s="202"/>
      <c r="HF18" s="202"/>
      <c r="HG18" s="202"/>
      <c r="HH18" s="202"/>
      <c r="HI18" s="202"/>
      <c r="HJ18" s="202"/>
      <c r="HK18" s="202"/>
      <c r="HL18" s="202"/>
      <c r="HM18" s="202"/>
      <c r="HN18" s="202"/>
      <c r="HO18" s="202"/>
      <c r="HP18" s="202"/>
      <c r="HQ18" s="202"/>
      <c r="HR18" s="202"/>
      <c r="HS18" s="202"/>
      <c r="HT18" s="202"/>
      <c r="HU18" s="202"/>
      <c r="HV18" s="202"/>
      <c r="HW18" s="202"/>
      <c r="HX18" s="202"/>
      <c r="HY18" s="202"/>
      <c r="HZ18" s="202"/>
      <c r="IA18" s="202"/>
      <c r="IB18" s="202"/>
      <c r="IC18" s="202"/>
      <c r="ID18" s="202"/>
      <c r="IE18" s="202"/>
      <c r="IF18" s="202"/>
      <c r="IG18" s="202"/>
      <c r="IH18" s="202"/>
      <c r="II18" s="202"/>
      <c r="IJ18" s="202"/>
      <c r="IK18" s="202"/>
      <c r="IL18" s="202"/>
      <c r="IM18" s="202"/>
      <c r="IN18" s="202"/>
      <c r="IO18" s="202"/>
      <c r="IP18" s="202"/>
      <c r="IQ18" s="202"/>
      <c r="IR18" s="202"/>
    </row>
    <row r="19" ht="22.15" customHeight="1" spans="1:252">
      <c r="A19" s="222" t="s">
        <v>231</v>
      </c>
      <c r="B19" s="223" t="s">
        <v>25</v>
      </c>
      <c r="C19" s="223" t="s">
        <v>232</v>
      </c>
      <c r="D19" s="224">
        <f>SUM(D20:D26,I7:I15)</f>
        <v>29696.811792</v>
      </c>
      <c r="E19" s="266"/>
      <c r="F19" s="222">
        <v>2</v>
      </c>
      <c r="G19" s="223" t="s">
        <v>233</v>
      </c>
      <c r="H19" s="223" t="s">
        <v>234</v>
      </c>
      <c r="I19" s="224">
        <f>D11*28.5%</f>
        <v>34159.92102</v>
      </c>
      <c r="J19" s="202"/>
      <c r="K19" s="223"/>
      <c r="L19" s="202"/>
      <c r="M19" s="202"/>
      <c r="N19" s="202"/>
      <c r="O19" s="202"/>
      <c r="P19" s="202"/>
      <c r="Q19" s="202"/>
      <c r="R19" s="202"/>
      <c r="S19" s="202"/>
      <c r="T19" s="202"/>
      <c r="U19" s="202"/>
      <c r="V19" s="202"/>
      <c r="W19" s="202"/>
      <c r="X19" s="202"/>
      <c r="Y19" s="202"/>
      <c r="Z19" s="202"/>
      <c r="AA19" s="202"/>
      <c r="AB19" s="202"/>
      <c r="AC19" s="202"/>
      <c r="AD19" s="202"/>
      <c r="AE19" s="202"/>
      <c r="AF19" s="202"/>
      <c r="AG19" s="202"/>
      <c r="AH19" s="202"/>
      <c r="AI19" s="202"/>
      <c r="AJ19" s="202"/>
      <c r="AK19" s="202"/>
      <c r="AL19" s="202"/>
      <c r="AM19" s="202"/>
      <c r="AN19" s="202"/>
      <c r="AO19" s="202"/>
      <c r="AP19" s="202"/>
      <c r="AQ19" s="202"/>
      <c r="AR19" s="202"/>
      <c r="AS19" s="202"/>
      <c r="AT19" s="202"/>
      <c r="AU19" s="202"/>
      <c r="AV19" s="202"/>
      <c r="AW19" s="202"/>
      <c r="AX19" s="202"/>
      <c r="AY19" s="202"/>
      <c r="AZ19" s="202"/>
      <c r="BA19" s="202"/>
      <c r="BB19" s="202"/>
      <c r="BC19" s="202"/>
      <c r="BD19" s="202"/>
      <c r="BE19" s="202"/>
      <c r="BF19" s="202"/>
      <c r="BG19" s="202"/>
      <c r="BH19" s="202"/>
      <c r="BI19" s="202"/>
      <c r="BJ19" s="202"/>
      <c r="BK19" s="202"/>
      <c r="BL19" s="202"/>
      <c r="BM19" s="202"/>
      <c r="BN19" s="202"/>
      <c r="BO19" s="202"/>
      <c r="BP19" s="202"/>
      <c r="BQ19" s="202"/>
      <c r="BR19" s="202"/>
      <c r="BS19" s="202"/>
      <c r="BT19" s="202"/>
      <c r="BU19" s="202"/>
      <c r="BV19" s="202"/>
      <c r="BW19" s="202"/>
      <c r="BX19" s="202"/>
      <c r="BY19" s="202"/>
      <c r="BZ19" s="202"/>
      <c r="CA19" s="202"/>
      <c r="CB19" s="202"/>
      <c r="CC19" s="202"/>
      <c r="CD19" s="202"/>
      <c r="CE19" s="202"/>
      <c r="CF19" s="202"/>
      <c r="CG19" s="202"/>
      <c r="CH19" s="202"/>
      <c r="CI19" s="202"/>
      <c r="CJ19" s="202"/>
      <c r="CK19" s="202"/>
      <c r="CL19" s="202"/>
      <c r="CM19" s="202"/>
      <c r="CN19" s="202"/>
      <c r="CO19" s="202"/>
      <c r="CP19" s="202"/>
      <c r="CQ19" s="202"/>
      <c r="CR19" s="202"/>
      <c r="CS19" s="202"/>
      <c r="CT19" s="202"/>
      <c r="CU19" s="202"/>
      <c r="CV19" s="202"/>
      <c r="CW19" s="202"/>
      <c r="CX19" s="202"/>
      <c r="CY19" s="202"/>
      <c r="CZ19" s="202"/>
      <c r="DA19" s="202"/>
      <c r="DB19" s="202"/>
      <c r="DC19" s="202"/>
      <c r="DD19" s="202"/>
      <c r="DE19" s="202"/>
      <c r="DF19" s="202"/>
      <c r="DG19" s="202"/>
      <c r="DH19" s="202"/>
      <c r="DI19" s="202"/>
      <c r="DJ19" s="202"/>
      <c r="DK19" s="202"/>
      <c r="DL19" s="202"/>
      <c r="DM19" s="202"/>
      <c r="DN19" s="202"/>
      <c r="DO19" s="202"/>
      <c r="DP19" s="202"/>
      <c r="DQ19" s="202"/>
      <c r="DR19" s="202"/>
      <c r="DS19" s="202"/>
      <c r="DT19" s="202"/>
      <c r="DU19" s="202"/>
      <c r="DV19" s="202"/>
      <c r="DW19" s="202"/>
      <c r="DX19" s="202"/>
      <c r="DY19" s="202"/>
      <c r="DZ19" s="202"/>
      <c r="EA19" s="202"/>
      <c r="EB19" s="202"/>
      <c r="EC19" s="202"/>
      <c r="ED19" s="202"/>
      <c r="EE19" s="202"/>
      <c r="EF19" s="202"/>
      <c r="EG19" s="202"/>
      <c r="EH19" s="202"/>
      <c r="EI19" s="202"/>
      <c r="EJ19" s="202"/>
      <c r="EK19" s="202"/>
      <c r="EL19" s="202"/>
      <c r="EM19" s="202"/>
      <c r="EN19" s="202"/>
      <c r="EO19" s="202"/>
      <c r="EP19" s="202"/>
      <c r="EQ19" s="202"/>
      <c r="ER19" s="202"/>
      <c r="ES19" s="202"/>
      <c r="ET19" s="202"/>
      <c r="EU19" s="202"/>
      <c r="EV19" s="202"/>
      <c r="EW19" s="202"/>
      <c r="EX19" s="202"/>
      <c r="EY19" s="202"/>
      <c r="EZ19" s="202"/>
      <c r="FA19" s="202"/>
      <c r="FB19" s="202"/>
      <c r="FC19" s="202"/>
      <c r="FD19" s="202"/>
      <c r="FE19" s="202"/>
      <c r="FF19" s="202"/>
      <c r="FG19" s="202"/>
      <c r="FH19" s="202"/>
      <c r="FI19" s="202"/>
      <c r="FJ19" s="202"/>
      <c r="FK19" s="202"/>
      <c r="FL19" s="202"/>
      <c r="FM19" s="202"/>
      <c r="FN19" s="202"/>
      <c r="FO19" s="202"/>
      <c r="FP19" s="202"/>
      <c r="FQ19" s="202"/>
      <c r="FR19" s="202"/>
      <c r="FS19" s="202"/>
      <c r="FT19" s="202"/>
      <c r="FU19" s="202"/>
      <c r="FV19" s="202"/>
      <c r="FW19" s="202"/>
      <c r="FX19" s="202"/>
      <c r="FY19" s="202"/>
      <c r="FZ19" s="202"/>
      <c r="GA19" s="202"/>
      <c r="GB19" s="202"/>
      <c r="GC19" s="202"/>
      <c r="GD19" s="202"/>
      <c r="GE19" s="202"/>
      <c r="GF19" s="202"/>
      <c r="GG19" s="202"/>
      <c r="GH19" s="202"/>
      <c r="GI19" s="202"/>
      <c r="GJ19" s="202"/>
      <c r="GK19" s="202"/>
      <c r="GL19" s="202"/>
      <c r="GM19" s="202"/>
      <c r="GN19" s="202"/>
      <c r="GO19" s="202"/>
      <c r="GP19" s="202"/>
      <c r="GQ19" s="202"/>
      <c r="GR19" s="202"/>
      <c r="GS19" s="202"/>
      <c r="GT19" s="202"/>
      <c r="GU19" s="202"/>
      <c r="GV19" s="202"/>
      <c r="GW19" s="202"/>
      <c r="GX19" s="202"/>
      <c r="GY19" s="202"/>
      <c r="GZ19" s="202"/>
      <c r="HA19" s="202"/>
      <c r="HB19" s="202"/>
      <c r="HC19" s="202"/>
      <c r="HD19" s="202"/>
      <c r="HE19" s="202"/>
      <c r="HF19" s="202"/>
      <c r="HG19" s="202"/>
      <c r="HH19" s="202"/>
      <c r="HI19" s="202"/>
      <c r="HJ19" s="202"/>
      <c r="HK19" s="202"/>
      <c r="HL19" s="202"/>
      <c r="HM19" s="202"/>
      <c r="HN19" s="202"/>
      <c r="HO19" s="202"/>
      <c r="HP19" s="202"/>
      <c r="HQ19" s="202"/>
      <c r="HR19" s="202"/>
      <c r="HS19" s="202"/>
      <c r="HT19" s="202"/>
      <c r="HU19" s="202"/>
      <c r="HV19" s="202"/>
      <c r="HW19" s="202"/>
      <c r="HX19" s="202"/>
      <c r="HY19" s="202"/>
      <c r="HZ19" s="202"/>
      <c r="IA19" s="202"/>
      <c r="IB19" s="202"/>
      <c r="IC19" s="202"/>
      <c r="ID19" s="202"/>
      <c r="IE19" s="202"/>
      <c r="IF19" s="202"/>
      <c r="IG19" s="202"/>
      <c r="IH19" s="202"/>
      <c r="II19" s="202"/>
      <c r="IJ19" s="202"/>
      <c r="IK19" s="202"/>
      <c r="IL19" s="202"/>
      <c r="IM19" s="202"/>
      <c r="IN19" s="202"/>
      <c r="IO19" s="202"/>
      <c r="IP19" s="202"/>
      <c r="IQ19" s="202"/>
      <c r="IR19" s="202"/>
    </row>
    <row r="20" ht="22.15" customHeight="1" spans="1:252">
      <c r="A20" s="222">
        <v>1</v>
      </c>
      <c r="B20" s="223" t="s">
        <v>235</v>
      </c>
      <c r="C20" s="223" t="s">
        <v>207</v>
      </c>
      <c r="D20" s="224"/>
      <c r="E20" s="266"/>
      <c r="F20" s="222">
        <v>3</v>
      </c>
      <c r="G20" s="223" t="s">
        <v>236</v>
      </c>
      <c r="H20" s="223" t="s">
        <v>237</v>
      </c>
      <c r="I20" s="224">
        <f>D11*4.19%</f>
        <v>5022.1076868</v>
      </c>
      <c r="J20" s="202"/>
      <c r="K20" s="207"/>
      <c r="L20" s="202"/>
      <c r="M20" s="202"/>
      <c r="N20" s="202"/>
      <c r="O20" s="202"/>
      <c r="P20" s="202"/>
      <c r="Q20" s="202"/>
      <c r="R20" s="202"/>
      <c r="S20" s="202"/>
      <c r="T20" s="202"/>
      <c r="U20" s="202"/>
      <c r="V20" s="202"/>
      <c r="W20" s="202"/>
      <c r="X20" s="202"/>
      <c r="Y20" s="202"/>
      <c r="Z20" s="202"/>
      <c r="AA20" s="202"/>
      <c r="AB20" s="202"/>
      <c r="AC20" s="202"/>
      <c r="AD20" s="202"/>
      <c r="AE20" s="202"/>
      <c r="AF20" s="202"/>
      <c r="AG20" s="202"/>
      <c r="AH20" s="202"/>
      <c r="AI20" s="202"/>
      <c r="AJ20" s="202"/>
      <c r="AK20" s="202"/>
      <c r="AL20" s="202"/>
      <c r="AM20" s="202"/>
      <c r="AN20" s="202"/>
      <c r="AO20" s="202"/>
      <c r="AP20" s="202"/>
      <c r="AQ20" s="202"/>
      <c r="AR20" s="202"/>
      <c r="AS20" s="202"/>
      <c r="AT20" s="202"/>
      <c r="AU20" s="202"/>
      <c r="AV20" s="202"/>
      <c r="AW20" s="202"/>
      <c r="AX20" s="202"/>
      <c r="AY20" s="202"/>
      <c r="AZ20" s="202"/>
      <c r="BA20" s="202"/>
      <c r="BB20" s="202"/>
      <c r="BC20" s="202"/>
      <c r="BD20" s="202"/>
      <c r="BE20" s="202"/>
      <c r="BF20" s="202"/>
      <c r="BG20" s="202"/>
      <c r="BH20" s="202"/>
      <c r="BI20" s="202"/>
      <c r="BJ20" s="202"/>
      <c r="BK20" s="202"/>
      <c r="BL20" s="202"/>
      <c r="BM20" s="202"/>
      <c r="BN20" s="202"/>
      <c r="BO20" s="202"/>
      <c r="BP20" s="202"/>
      <c r="BQ20" s="202"/>
      <c r="BR20" s="202"/>
      <c r="BS20" s="202"/>
      <c r="BT20" s="202"/>
      <c r="BU20" s="202"/>
      <c r="BV20" s="202"/>
      <c r="BW20" s="202"/>
      <c r="BX20" s="202"/>
      <c r="BY20" s="202"/>
      <c r="BZ20" s="202"/>
      <c r="CA20" s="202"/>
      <c r="CB20" s="202"/>
      <c r="CC20" s="202"/>
      <c r="CD20" s="202"/>
      <c r="CE20" s="202"/>
      <c r="CF20" s="202"/>
      <c r="CG20" s="202"/>
      <c r="CH20" s="202"/>
      <c r="CI20" s="202"/>
      <c r="CJ20" s="202"/>
      <c r="CK20" s="202"/>
      <c r="CL20" s="202"/>
      <c r="CM20" s="202"/>
      <c r="CN20" s="202"/>
      <c r="CO20" s="202"/>
      <c r="CP20" s="202"/>
      <c r="CQ20" s="202"/>
      <c r="CR20" s="202"/>
      <c r="CS20" s="202"/>
      <c r="CT20" s="202"/>
      <c r="CU20" s="202"/>
      <c r="CV20" s="202"/>
      <c r="CW20" s="202"/>
      <c r="CX20" s="202"/>
      <c r="CY20" s="202"/>
      <c r="CZ20" s="202"/>
      <c r="DA20" s="202"/>
      <c r="DB20" s="202"/>
      <c r="DC20" s="202"/>
      <c r="DD20" s="202"/>
      <c r="DE20" s="202"/>
      <c r="DF20" s="202"/>
      <c r="DG20" s="202"/>
      <c r="DH20" s="202"/>
      <c r="DI20" s="202"/>
      <c r="DJ20" s="202"/>
      <c r="DK20" s="202"/>
      <c r="DL20" s="202"/>
      <c r="DM20" s="202"/>
      <c r="DN20" s="202"/>
      <c r="DO20" s="202"/>
      <c r="DP20" s="202"/>
      <c r="DQ20" s="202"/>
      <c r="DR20" s="202"/>
      <c r="DS20" s="202"/>
      <c r="DT20" s="202"/>
      <c r="DU20" s="202"/>
      <c r="DV20" s="202"/>
      <c r="DW20" s="202"/>
      <c r="DX20" s="202"/>
      <c r="DY20" s="202"/>
      <c r="DZ20" s="202"/>
      <c r="EA20" s="202"/>
      <c r="EB20" s="202"/>
      <c r="EC20" s="202"/>
      <c r="ED20" s="202"/>
      <c r="EE20" s="202"/>
      <c r="EF20" s="202"/>
      <c r="EG20" s="202"/>
      <c r="EH20" s="202"/>
      <c r="EI20" s="202"/>
      <c r="EJ20" s="202"/>
      <c r="EK20" s="202"/>
      <c r="EL20" s="202"/>
      <c r="EM20" s="202"/>
      <c r="EN20" s="202"/>
      <c r="EO20" s="202"/>
      <c r="EP20" s="202"/>
      <c r="EQ20" s="202"/>
      <c r="ER20" s="202"/>
      <c r="ES20" s="202"/>
      <c r="ET20" s="202"/>
      <c r="EU20" s="202"/>
      <c r="EV20" s="202"/>
      <c r="EW20" s="202"/>
      <c r="EX20" s="202"/>
      <c r="EY20" s="202"/>
      <c r="EZ20" s="202"/>
      <c r="FA20" s="202"/>
      <c r="FB20" s="202"/>
      <c r="FC20" s="202"/>
      <c r="FD20" s="202"/>
      <c r="FE20" s="202"/>
      <c r="FF20" s="202"/>
      <c r="FG20" s="202"/>
      <c r="FH20" s="202"/>
      <c r="FI20" s="202"/>
      <c r="FJ20" s="202"/>
      <c r="FK20" s="202"/>
      <c r="FL20" s="202"/>
      <c r="FM20" s="202"/>
      <c r="FN20" s="202"/>
      <c r="FO20" s="202"/>
      <c r="FP20" s="202"/>
      <c r="FQ20" s="202"/>
      <c r="FR20" s="202"/>
      <c r="FS20" s="202"/>
      <c r="FT20" s="202"/>
      <c r="FU20" s="202"/>
      <c r="FV20" s="202"/>
      <c r="FW20" s="202"/>
      <c r="FX20" s="202"/>
      <c r="FY20" s="202"/>
      <c r="FZ20" s="202"/>
      <c r="GA20" s="202"/>
      <c r="GB20" s="202"/>
      <c r="GC20" s="202"/>
      <c r="GD20" s="202"/>
      <c r="GE20" s="202"/>
      <c r="GF20" s="202"/>
      <c r="GG20" s="202"/>
      <c r="GH20" s="202"/>
      <c r="GI20" s="202"/>
      <c r="GJ20" s="202"/>
      <c r="GK20" s="202"/>
      <c r="GL20" s="202"/>
      <c r="GM20" s="202"/>
      <c r="GN20" s="202"/>
      <c r="GO20" s="202"/>
      <c r="GP20" s="202"/>
      <c r="GQ20" s="202"/>
      <c r="GR20" s="202"/>
      <c r="GS20" s="202"/>
      <c r="GT20" s="202"/>
      <c r="GU20" s="202"/>
      <c r="GV20" s="202"/>
      <c r="GW20" s="202"/>
      <c r="GX20" s="202"/>
      <c r="GY20" s="202"/>
      <c r="GZ20" s="202"/>
      <c r="HA20" s="202"/>
      <c r="HB20" s="202"/>
      <c r="HC20" s="202"/>
      <c r="HD20" s="202"/>
      <c r="HE20" s="202"/>
      <c r="HF20" s="202"/>
      <c r="HG20" s="202"/>
      <c r="HH20" s="202"/>
      <c r="HI20" s="202"/>
      <c r="HJ20" s="202"/>
      <c r="HK20" s="202"/>
      <c r="HL20" s="202"/>
      <c r="HM20" s="202"/>
      <c r="HN20" s="202"/>
      <c r="HO20" s="202"/>
      <c r="HP20" s="202"/>
      <c r="HQ20" s="202"/>
      <c r="HR20" s="202"/>
      <c r="HS20" s="202"/>
      <c r="HT20" s="202"/>
      <c r="HU20" s="202"/>
      <c r="HV20" s="202"/>
      <c r="HW20" s="202"/>
      <c r="HX20" s="202"/>
      <c r="HY20" s="202"/>
      <c r="HZ20" s="202"/>
      <c r="IA20" s="202"/>
      <c r="IB20" s="202"/>
      <c r="IC20" s="202"/>
      <c r="ID20" s="202"/>
      <c r="IE20" s="202"/>
      <c r="IF20" s="202"/>
      <c r="IG20" s="202"/>
      <c r="IH20" s="202"/>
      <c r="II20" s="202"/>
      <c r="IJ20" s="202"/>
      <c r="IK20" s="202"/>
      <c r="IL20" s="202"/>
      <c r="IM20" s="202"/>
      <c r="IN20" s="202"/>
      <c r="IO20" s="202"/>
      <c r="IP20" s="202"/>
      <c r="IQ20" s="202"/>
      <c r="IR20" s="202"/>
    </row>
    <row r="21" ht="22.15" customHeight="1" spans="1:252">
      <c r="A21" s="222">
        <v>2</v>
      </c>
      <c r="B21" s="223" t="s">
        <v>150</v>
      </c>
      <c r="C21" s="223" t="s">
        <v>238</v>
      </c>
      <c r="D21" s="224">
        <f>D11*1.1%</f>
        <v>1318.453092</v>
      </c>
      <c r="E21" s="266"/>
      <c r="F21" s="222">
        <v>4</v>
      </c>
      <c r="G21" s="223" t="s">
        <v>239</v>
      </c>
      <c r="H21" s="223" t="s">
        <v>240</v>
      </c>
      <c r="I21" s="224">
        <f>D11*1%</f>
        <v>1198.59372</v>
      </c>
      <c r="J21" s="202"/>
      <c r="K21" s="207"/>
      <c r="L21" s="202"/>
      <c r="M21" s="202"/>
      <c r="N21" s="202"/>
      <c r="O21" s="202"/>
      <c r="P21" s="202"/>
      <c r="Q21" s="202"/>
      <c r="R21" s="202"/>
      <c r="S21" s="202"/>
      <c r="T21" s="202"/>
      <c r="U21" s="202"/>
      <c r="V21" s="202"/>
      <c r="W21" s="202"/>
      <c r="X21" s="202"/>
      <c r="Y21" s="202"/>
      <c r="Z21" s="202"/>
      <c r="AA21" s="202"/>
      <c r="AB21" s="202"/>
      <c r="AC21" s="202"/>
      <c r="AD21" s="202"/>
      <c r="AE21" s="202"/>
      <c r="AF21" s="202"/>
      <c r="AG21" s="202"/>
      <c r="AH21" s="202"/>
      <c r="AI21" s="202"/>
      <c r="AJ21" s="202"/>
      <c r="AK21" s="202"/>
      <c r="AL21" s="202"/>
      <c r="AM21" s="202"/>
      <c r="AN21" s="202"/>
      <c r="AO21" s="202"/>
      <c r="AP21" s="202"/>
      <c r="AQ21" s="202"/>
      <c r="AR21" s="202"/>
      <c r="AS21" s="202"/>
      <c r="AT21" s="202"/>
      <c r="AU21" s="202"/>
      <c r="AV21" s="202"/>
      <c r="AW21" s="202"/>
      <c r="AX21" s="202"/>
      <c r="AY21" s="202"/>
      <c r="AZ21" s="202"/>
      <c r="BA21" s="202"/>
      <c r="BB21" s="202"/>
      <c r="BC21" s="202"/>
      <c r="BD21" s="202"/>
      <c r="BE21" s="202"/>
      <c r="BF21" s="202"/>
      <c r="BG21" s="202"/>
      <c r="BH21" s="202"/>
      <c r="BI21" s="202"/>
      <c r="BJ21" s="202"/>
      <c r="BK21" s="202"/>
      <c r="BL21" s="202"/>
      <c r="BM21" s="202"/>
      <c r="BN21" s="202"/>
      <c r="BO21" s="202"/>
      <c r="BP21" s="202"/>
      <c r="BQ21" s="202"/>
      <c r="BR21" s="202"/>
      <c r="BS21" s="202"/>
      <c r="BT21" s="202"/>
      <c r="BU21" s="202"/>
      <c r="BV21" s="202"/>
      <c r="BW21" s="202"/>
      <c r="BX21" s="202"/>
      <c r="BY21" s="202"/>
      <c r="BZ21" s="202"/>
      <c r="CA21" s="202"/>
      <c r="CB21" s="202"/>
      <c r="CC21" s="202"/>
      <c r="CD21" s="202"/>
      <c r="CE21" s="202"/>
      <c r="CF21" s="202"/>
      <c r="CG21" s="202"/>
      <c r="CH21" s="202"/>
      <c r="CI21" s="202"/>
      <c r="CJ21" s="202"/>
      <c r="CK21" s="202"/>
      <c r="CL21" s="202"/>
      <c r="CM21" s="202"/>
      <c r="CN21" s="202"/>
      <c r="CO21" s="202"/>
      <c r="CP21" s="202"/>
      <c r="CQ21" s="202"/>
      <c r="CR21" s="202"/>
      <c r="CS21" s="202"/>
      <c r="CT21" s="202"/>
      <c r="CU21" s="202"/>
      <c r="CV21" s="202"/>
      <c r="CW21" s="202"/>
      <c r="CX21" s="202"/>
      <c r="CY21" s="202"/>
      <c r="CZ21" s="202"/>
      <c r="DA21" s="202"/>
      <c r="DB21" s="202"/>
      <c r="DC21" s="202"/>
      <c r="DD21" s="202"/>
      <c r="DE21" s="202"/>
      <c r="DF21" s="202"/>
      <c r="DG21" s="202"/>
      <c r="DH21" s="202"/>
      <c r="DI21" s="202"/>
      <c r="DJ21" s="202"/>
      <c r="DK21" s="202"/>
      <c r="DL21" s="202"/>
      <c r="DM21" s="202"/>
      <c r="DN21" s="202"/>
      <c r="DO21" s="202"/>
      <c r="DP21" s="202"/>
      <c r="DQ21" s="202"/>
      <c r="DR21" s="202"/>
      <c r="DS21" s="202"/>
      <c r="DT21" s="202"/>
      <c r="DU21" s="202"/>
      <c r="DV21" s="202"/>
      <c r="DW21" s="202"/>
      <c r="DX21" s="202"/>
      <c r="DY21" s="202"/>
      <c r="DZ21" s="202"/>
      <c r="EA21" s="202"/>
      <c r="EB21" s="202"/>
      <c r="EC21" s="202"/>
      <c r="ED21" s="202"/>
      <c r="EE21" s="202"/>
      <c r="EF21" s="202"/>
      <c r="EG21" s="202"/>
      <c r="EH21" s="202"/>
      <c r="EI21" s="202"/>
      <c r="EJ21" s="202"/>
      <c r="EK21" s="202"/>
      <c r="EL21" s="202"/>
      <c r="EM21" s="202"/>
      <c r="EN21" s="202"/>
      <c r="EO21" s="202"/>
      <c r="EP21" s="202"/>
      <c r="EQ21" s="202"/>
      <c r="ER21" s="202"/>
      <c r="ES21" s="202"/>
      <c r="ET21" s="202"/>
      <c r="EU21" s="202"/>
      <c r="EV21" s="202"/>
      <c r="EW21" s="202"/>
      <c r="EX21" s="202"/>
      <c r="EY21" s="202"/>
      <c r="EZ21" s="202"/>
      <c r="FA21" s="202"/>
      <c r="FB21" s="202"/>
      <c r="FC21" s="202"/>
      <c r="FD21" s="202"/>
      <c r="FE21" s="202"/>
      <c r="FF21" s="202"/>
      <c r="FG21" s="202"/>
      <c r="FH21" s="202"/>
      <c r="FI21" s="202"/>
      <c r="FJ21" s="202"/>
      <c r="FK21" s="202"/>
      <c r="FL21" s="202"/>
      <c r="FM21" s="202"/>
      <c r="FN21" s="202"/>
      <c r="FO21" s="202"/>
      <c r="FP21" s="202"/>
      <c r="FQ21" s="202"/>
      <c r="FR21" s="202"/>
      <c r="FS21" s="202"/>
      <c r="FT21" s="202"/>
      <c r="FU21" s="202"/>
      <c r="FV21" s="202"/>
      <c r="FW21" s="202"/>
      <c r="FX21" s="202"/>
      <c r="FY21" s="202"/>
      <c r="FZ21" s="202"/>
      <c r="GA21" s="202"/>
      <c r="GB21" s="202"/>
      <c r="GC21" s="202"/>
      <c r="GD21" s="202"/>
      <c r="GE21" s="202"/>
      <c r="GF21" s="202"/>
      <c r="GG21" s="202"/>
      <c r="GH21" s="202"/>
      <c r="GI21" s="202"/>
      <c r="GJ21" s="202"/>
      <c r="GK21" s="202"/>
      <c r="GL21" s="202"/>
      <c r="GM21" s="202"/>
      <c r="GN21" s="202"/>
      <c r="GO21" s="202"/>
      <c r="GP21" s="202"/>
      <c r="GQ21" s="202"/>
      <c r="GR21" s="202"/>
      <c r="GS21" s="202"/>
      <c r="GT21" s="202"/>
      <c r="GU21" s="202"/>
      <c r="GV21" s="202"/>
      <c r="GW21" s="202"/>
      <c r="GX21" s="202"/>
      <c r="GY21" s="202"/>
      <c r="GZ21" s="202"/>
      <c r="HA21" s="202"/>
      <c r="HB21" s="202"/>
      <c r="HC21" s="202"/>
      <c r="HD21" s="202"/>
      <c r="HE21" s="202"/>
      <c r="HF21" s="202"/>
      <c r="HG21" s="202"/>
      <c r="HH21" s="202"/>
      <c r="HI21" s="202"/>
      <c r="HJ21" s="202"/>
      <c r="HK21" s="202"/>
      <c r="HL21" s="202"/>
      <c r="HM21" s="202"/>
      <c r="HN21" s="202"/>
      <c r="HO21" s="202"/>
      <c r="HP21" s="202"/>
      <c r="HQ21" s="202"/>
      <c r="HR21" s="202"/>
      <c r="HS21" s="202"/>
      <c r="HT21" s="202"/>
      <c r="HU21" s="202"/>
      <c r="HV21" s="202"/>
      <c r="HW21" s="202"/>
      <c r="HX21" s="202"/>
      <c r="HY21" s="202"/>
      <c r="HZ21" s="202"/>
      <c r="IA21" s="202"/>
      <c r="IB21" s="202"/>
      <c r="IC21" s="202"/>
      <c r="ID21" s="202"/>
      <c r="IE21" s="202"/>
      <c r="IF21" s="202"/>
      <c r="IG21" s="202"/>
      <c r="IH21" s="202"/>
      <c r="II21" s="202"/>
      <c r="IJ21" s="202"/>
      <c r="IK21" s="202"/>
      <c r="IL21" s="202"/>
      <c r="IM21" s="202"/>
      <c r="IN21" s="202"/>
      <c r="IO21" s="202"/>
      <c r="IP21" s="202"/>
      <c r="IQ21" s="202"/>
      <c r="IR21" s="202"/>
    </row>
    <row r="22" ht="22.15" customHeight="1" spans="1:252">
      <c r="A22" s="222">
        <v>3</v>
      </c>
      <c r="B22" s="223" t="s">
        <v>151</v>
      </c>
      <c r="C22" s="223" t="s">
        <v>238</v>
      </c>
      <c r="D22" s="224">
        <f>D11*1.1%</f>
        <v>1318.453092</v>
      </c>
      <c r="E22" s="266"/>
      <c r="F22" s="222" t="s">
        <v>241</v>
      </c>
      <c r="G22" s="223" t="s">
        <v>29</v>
      </c>
      <c r="H22" s="223" t="s">
        <v>242</v>
      </c>
      <c r="I22" s="224">
        <f>D11*27.4%</f>
        <v>32841.467928</v>
      </c>
      <c r="J22" s="202"/>
      <c r="K22" s="207"/>
      <c r="L22" s="202"/>
      <c r="M22" s="202"/>
      <c r="N22" s="202"/>
      <c r="O22" s="202"/>
      <c r="P22" s="202"/>
      <c r="Q22" s="202"/>
      <c r="R22" s="202"/>
      <c r="S22" s="202"/>
      <c r="T22" s="202"/>
      <c r="U22" s="202"/>
      <c r="V22" s="202"/>
      <c r="W22" s="202"/>
      <c r="X22" s="202"/>
      <c r="Y22" s="202"/>
      <c r="Z22" s="202"/>
      <c r="AA22" s="202"/>
      <c r="AB22" s="202"/>
      <c r="AC22" s="202"/>
      <c r="AD22" s="202"/>
      <c r="AE22" s="202"/>
      <c r="AF22" s="202"/>
      <c r="AG22" s="202"/>
      <c r="AH22" s="202"/>
      <c r="AI22" s="202"/>
      <c r="AJ22" s="202"/>
      <c r="AK22" s="202"/>
      <c r="AL22" s="202"/>
      <c r="AM22" s="202"/>
      <c r="AN22" s="202"/>
      <c r="AO22" s="202"/>
      <c r="AP22" s="202"/>
      <c r="AQ22" s="202"/>
      <c r="AR22" s="202"/>
      <c r="AS22" s="202"/>
      <c r="AT22" s="202"/>
      <c r="AU22" s="202"/>
      <c r="AV22" s="202"/>
      <c r="AW22" s="202"/>
      <c r="AX22" s="202"/>
      <c r="AY22" s="202"/>
      <c r="AZ22" s="202"/>
      <c r="BA22" s="202"/>
      <c r="BB22" s="202"/>
      <c r="BC22" s="202"/>
      <c r="BD22" s="202"/>
      <c r="BE22" s="202"/>
      <c r="BF22" s="202"/>
      <c r="BG22" s="202"/>
      <c r="BH22" s="202"/>
      <c r="BI22" s="202"/>
      <c r="BJ22" s="202"/>
      <c r="BK22" s="202"/>
      <c r="BL22" s="202"/>
      <c r="BM22" s="202"/>
      <c r="BN22" s="202"/>
      <c r="BO22" s="202"/>
      <c r="BP22" s="202"/>
      <c r="BQ22" s="202"/>
      <c r="BR22" s="202"/>
      <c r="BS22" s="202"/>
      <c r="BT22" s="202"/>
      <c r="BU22" s="202"/>
      <c r="BV22" s="202"/>
      <c r="BW22" s="202"/>
      <c r="BX22" s="202"/>
      <c r="BY22" s="202"/>
      <c r="BZ22" s="202"/>
      <c r="CA22" s="202"/>
      <c r="CB22" s="202"/>
      <c r="CC22" s="202"/>
      <c r="CD22" s="202"/>
      <c r="CE22" s="202"/>
      <c r="CF22" s="202"/>
      <c r="CG22" s="202"/>
      <c r="CH22" s="202"/>
      <c r="CI22" s="202"/>
      <c r="CJ22" s="202"/>
      <c r="CK22" s="202"/>
      <c r="CL22" s="202"/>
      <c r="CM22" s="202"/>
      <c r="CN22" s="202"/>
      <c r="CO22" s="202"/>
      <c r="CP22" s="202"/>
      <c r="CQ22" s="202"/>
      <c r="CR22" s="202"/>
      <c r="CS22" s="202"/>
      <c r="CT22" s="202"/>
      <c r="CU22" s="202"/>
      <c r="CV22" s="202"/>
      <c r="CW22" s="202"/>
      <c r="CX22" s="202"/>
      <c r="CY22" s="202"/>
      <c r="CZ22" s="202"/>
      <c r="DA22" s="202"/>
      <c r="DB22" s="202"/>
      <c r="DC22" s="202"/>
      <c r="DD22" s="202"/>
      <c r="DE22" s="202"/>
      <c r="DF22" s="202"/>
      <c r="DG22" s="202"/>
      <c r="DH22" s="202"/>
      <c r="DI22" s="202"/>
      <c r="DJ22" s="202"/>
      <c r="DK22" s="202"/>
      <c r="DL22" s="202"/>
      <c r="DM22" s="202"/>
      <c r="DN22" s="202"/>
      <c r="DO22" s="202"/>
      <c r="DP22" s="202"/>
      <c r="DQ22" s="202"/>
      <c r="DR22" s="202"/>
      <c r="DS22" s="202"/>
      <c r="DT22" s="202"/>
      <c r="DU22" s="202"/>
      <c r="DV22" s="202"/>
      <c r="DW22" s="202"/>
      <c r="DX22" s="202"/>
      <c r="DY22" s="202"/>
      <c r="DZ22" s="202"/>
      <c r="EA22" s="202"/>
      <c r="EB22" s="202"/>
      <c r="EC22" s="202"/>
      <c r="ED22" s="202"/>
      <c r="EE22" s="202"/>
      <c r="EF22" s="202"/>
      <c r="EG22" s="202"/>
      <c r="EH22" s="202"/>
      <c r="EI22" s="202"/>
      <c r="EJ22" s="202"/>
      <c r="EK22" s="202"/>
      <c r="EL22" s="202"/>
      <c r="EM22" s="202"/>
      <c r="EN22" s="202"/>
      <c r="EO22" s="202"/>
      <c r="EP22" s="202"/>
      <c r="EQ22" s="202"/>
      <c r="ER22" s="202"/>
      <c r="ES22" s="202"/>
      <c r="ET22" s="202"/>
      <c r="EU22" s="202"/>
      <c r="EV22" s="202"/>
      <c r="EW22" s="202"/>
      <c r="EX22" s="202"/>
      <c r="EY22" s="202"/>
      <c r="EZ22" s="202"/>
      <c r="FA22" s="202"/>
      <c r="FB22" s="202"/>
      <c r="FC22" s="202"/>
      <c r="FD22" s="202"/>
      <c r="FE22" s="202"/>
      <c r="FF22" s="202"/>
      <c r="FG22" s="202"/>
      <c r="FH22" s="202"/>
      <c r="FI22" s="202"/>
      <c r="FJ22" s="202"/>
      <c r="FK22" s="202"/>
      <c r="FL22" s="202"/>
      <c r="FM22" s="202"/>
      <c r="FN22" s="202"/>
      <c r="FO22" s="202"/>
      <c r="FP22" s="202"/>
      <c r="FQ22" s="202"/>
      <c r="FR22" s="202"/>
      <c r="FS22" s="202"/>
      <c r="FT22" s="202"/>
      <c r="FU22" s="202"/>
      <c r="FV22" s="202"/>
      <c r="FW22" s="202"/>
      <c r="FX22" s="202"/>
      <c r="FY22" s="202"/>
      <c r="FZ22" s="202"/>
      <c r="GA22" s="202"/>
      <c r="GB22" s="202"/>
      <c r="GC22" s="202"/>
      <c r="GD22" s="202"/>
      <c r="GE22" s="202"/>
      <c r="GF22" s="202"/>
      <c r="GG22" s="202"/>
      <c r="GH22" s="202"/>
      <c r="GI22" s="202"/>
      <c r="GJ22" s="202"/>
      <c r="GK22" s="202"/>
      <c r="GL22" s="202"/>
      <c r="GM22" s="202"/>
      <c r="GN22" s="202"/>
      <c r="GO22" s="202"/>
      <c r="GP22" s="202"/>
      <c r="GQ22" s="202"/>
      <c r="GR22" s="202"/>
      <c r="GS22" s="202"/>
      <c r="GT22" s="202"/>
      <c r="GU22" s="202"/>
      <c r="GV22" s="202"/>
      <c r="GW22" s="202"/>
      <c r="GX22" s="202"/>
      <c r="GY22" s="202"/>
      <c r="GZ22" s="202"/>
      <c r="HA22" s="202"/>
      <c r="HB22" s="202"/>
      <c r="HC22" s="202"/>
      <c r="HD22" s="202"/>
      <c r="HE22" s="202"/>
      <c r="HF22" s="202"/>
      <c r="HG22" s="202"/>
      <c r="HH22" s="202"/>
      <c r="HI22" s="202"/>
      <c r="HJ22" s="202"/>
      <c r="HK22" s="202"/>
      <c r="HL22" s="202"/>
      <c r="HM22" s="202"/>
      <c r="HN22" s="202"/>
      <c r="HO22" s="202"/>
      <c r="HP22" s="202"/>
      <c r="HQ22" s="202"/>
      <c r="HR22" s="202"/>
      <c r="HS22" s="202"/>
      <c r="HT22" s="202"/>
      <c r="HU22" s="202"/>
      <c r="HV22" s="202"/>
      <c r="HW22" s="202"/>
      <c r="HX22" s="202"/>
      <c r="HY22" s="202"/>
      <c r="HZ22" s="202"/>
      <c r="IA22" s="202"/>
      <c r="IB22" s="202"/>
      <c r="IC22" s="202"/>
      <c r="ID22" s="202"/>
      <c r="IE22" s="202"/>
      <c r="IF22" s="202"/>
      <c r="IG22" s="202"/>
      <c r="IH22" s="202"/>
      <c r="II22" s="202"/>
      <c r="IJ22" s="202"/>
      <c r="IK22" s="202"/>
      <c r="IL22" s="202"/>
      <c r="IM22" s="202"/>
      <c r="IN22" s="202"/>
      <c r="IO22" s="202"/>
      <c r="IP22" s="202"/>
      <c r="IQ22" s="202"/>
      <c r="IR22" s="202"/>
    </row>
    <row r="23" ht="22.15" customHeight="1" spans="1:252">
      <c r="A23" s="222">
        <v>4</v>
      </c>
      <c r="B23" s="223" t="s">
        <v>152</v>
      </c>
      <c r="C23" s="223" t="s">
        <v>243</v>
      </c>
      <c r="D23" s="224">
        <f>D11*4%*80%</f>
        <v>3835.499904</v>
      </c>
      <c r="E23" s="266"/>
      <c r="F23" s="222" t="s">
        <v>244</v>
      </c>
      <c r="G23" s="223" t="s">
        <v>28</v>
      </c>
      <c r="H23" s="223" t="s">
        <v>245</v>
      </c>
      <c r="I23" s="224">
        <f>D11*20%</f>
        <v>23971.8744</v>
      </c>
      <c r="J23" s="202"/>
      <c r="K23" s="207"/>
      <c r="L23" s="202"/>
      <c r="M23" s="202"/>
      <c r="N23" s="202"/>
      <c r="O23" s="202"/>
      <c r="P23" s="202"/>
      <c r="Q23" s="202"/>
      <c r="R23" s="202"/>
      <c r="S23" s="202"/>
      <c r="T23" s="202"/>
      <c r="U23" s="202"/>
      <c r="V23" s="202"/>
      <c r="W23" s="202"/>
      <c r="X23" s="202"/>
      <c r="Y23" s="202"/>
      <c r="Z23" s="202"/>
      <c r="AA23" s="202"/>
      <c r="AB23" s="202"/>
      <c r="AC23" s="202"/>
      <c r="AD23" s="202"/>
      <c r="AE23" s="202"/>
      <c r="AF23" s="202"/>
      <c r="AG23" s="202"/>
      <c r="AH23" s="202"/>
      <c r="AI23" s="202"/>
      <c r="AJ23" s="202"/>
      <c r="AK23" s="202"/>
      <c r="AL23" s="202"/>
      <c r="AM23" s="202"/>
      <c r="AN23" s="202"/>
      <c r="AO23" s="202"/>
      <c r="AP23" s="202"/>
      <c r="AQ23" s="202"/>
      <c r="AR23" s="202"/>
      <c r="AS23" s="202"/>
      <c r="AT23" s="202"/>
      <c r="AU23" s="202"/>
      <c r="AV23" s="202"/>
      <c r="AW23" s="202"/>
      <c r="AX23" s="202"/>
      <c r="AY23" s="202"/>
      <c r="AZ23" s="202"/>
      <c r="BA23" s="202"/>
      <c r="BB23" s="202"/>
      <c r="BC23" s="202"/>
      <c r="BD23" s="202"/>
      <c r="BE23" s="202"/>
      <c r="BF23" s="202"/>
      <c r="BG23" s="202"/>
      <c r="BH23" s="202"/>
      <c r="BI23" s="202"/>
      <c r="BJ23" s="202"/>
      <c r="BK23" s="202"/>
      <c r="BL23" s="202"/>
      <c r="BM23" s="202"/>
      <c r="BN23" s="202"/>
      <c r="BO23" s="202"/>
      <c r="BP23" s="202"/>
      <c r="BQ23" s="202"/>
      <c r="BR23" s="202"/>
      <c r="BS23" s="202"/>
      <c r="BT23" s="202"/>
      <c r="BU23" s="202"/>
      <c r="BV23" s="202"/>
      <c r="BW23" s="202"/>
      <c r="BX23" s="202"/>
      <c r="BY23" s="202"/>
      <c r="BZ23" s="202"/>
      <c r="CA23" s="202"/>
      <c r="CB23" s="202"/>
      <c r="CC23" s="202"/>
      <c r="CD23" s="202"/>
      <c r="CE23" s="202"/>
      <c r="CF23" s="202"/>
      <c r="CG23" s="202"/>
      <c r="CH23" s="202"/>
      <c r="CI23" s="202"/>
      <c r="CJ23" s="202"/>
      <c r="CK23" s="202"/>
      <c r="CL23" s="202"/>
      <c r="CM23" s="202"/>
      <c r="CN23" s="202"/>
      <c r="CO23" s="202"/>
      <c r="CP23" s="202"/>
      <c r="CQ23" s="202"/>
      <c r="CR23" s="202"/>
      <c r="CS23" s="202"/>
      <c r="CT23" s="202"/>
      <c r="CU23" s="202"/>
      <c r="CV23" s="202"/>
      <c r="CW23" s="202"/>
      <c r="CX23" s="202"/>
      <c r="CY23" s="202"/>
      <c r="CZ23" s="202"/>
      <c r="DA23" s="202"/>
      <c r="DB23" s="202"/>
      <c r="DC23" s="202"/>
      <c r="DD23" s="202"/>
      <c r="DE23" s="202"/>
      <c r="DF23" s="202"/>
      <c r="DG23" s="202"/>
      <c r="DH23" s="202"/>
      <c r="DI23" s="202"/>
      <c r="DJ23" s="202"/>
      <c r="DK23" s="202"/>
      <c r="DL23" s="202"/>
      <c r="DM23" s="202"/>
      <c r="DN23" s="202"/>
      <c r="DO23" s="202"/>
      <c r="DP23" s="202"/>
      <c r="DQ23" s="202"/>
      <c r="DR23" s="202"/>
      <c r="DS23" s="202"/>
      <c r="DT23" s="202"/>
      <c r="DU23" s="202"/>
      <c r="DV23" s="202"/>
      <c r="DW23" s="202"/>
      <c r="DX23" s="202"/>
      <c r="DY23" s="202"/>
      <c r="DZ23" s="202"/>
      <c r="EA23" s="202"/>
      <c r="EB23" s="202"/>
      <c r="EC23" s="202"/>
      <c r="ED23" s="202"/>
      <c r="EE23" s="202"/>
      <c r="EF23" s="202"/>
      <c r="EG23" s="202"/>
      <c r="EH23" s="202"/>
      <c r="EI23" s="202"/>
      <c r="EJ23" s="202"/>
      <c r="EK23" s="202"/>
      <c r="EL23" s="202"/>
      <c r="EM23" s="202"/>
      <c r="EN23" s="202"/>
      <c r="EO23" s="202"/>
      <c r="EP23" s="202"/>
      <c r="EQ23" s="202"/>
      <c r="ER23" s="202"/>
      <c r="ES23" s="202"/>
      <c r="ET23" s="202"/>
      <c r="EU23" s="202"/>
      <c r="EV23" s="202"/>
      <c r="EW23" s="202"/>
      <c r="EX23" s="202"/>
      <c r="EY23" s="202"/>
      <c r="EZ23" s="202"/>
      <c r="FA23" s="202"/>
      <c r="FB23" s="202"/>
      <c r="FC23" s="202"/>
      <c r="FD23" s="202"/>
      <c r="FE23" s="202"/>
      <c r="FF23" s="202"/>
      <c r="FG23" s="202"/>
      <c r="FH23" s="202"/>
      <c r="FI23" s="202"/>
      <c r="FJ23" s="202"/>
      <c r="FK23" s="202"/>
      <c r="FL23" s="202"/>
      <c r="FM23" s="202"/>
      <c r="FN23" s="202"/>
      <c r="FO23" s="202"/>
      <c r="FP23" s="202"/>
      <c r="FQ23" s="202"/>
      <c r="FR23" s="202"/>
      <c r="FS23" s="202"/>
      <c r="FT23" s="202"/>
      <c r="FU23" s="202"/>
      <c r="FV23" s="202"/>
      <c r="FW23" s="202"/>
      <c r="FX23" s="202"/>
      <c r="FY23" s="202"/>
      <c r="FZ23" s="202"/>
      <c r="GA23" s="202"/>
      <c r="GB23" s="202"/>
      <c r="GC23" s="202"/>
      <c r="GD23" s="202"/>
      <c r="GE23" s="202"/>
      <c r="GF23" s="202"/>
      <c r="GG23" s="202"/>
      <c r="GH23" s="202"/>
      <c r="GI23" s="202"/>
      <c r="GJ23" s="202"/>
      <c r="GK23" s="202"/>
      <c r="GL23" s="202"/>
      <c r="GM23" s="202"/>
      <c r="GN23" s="202"/>
      <c r="GO23" s="202"/>
      <c r="GP23" s="202"/>
      <c r="GQ23" s="202"/>
      <c r="GR23" s="202"/>
      <c r="GS23" s="202"/>
      <c r="GT23" s="202"/>
      <c r="GU23" s="202"/>
      <c r="GV23" s="202"/>
      <c r="GW23" s="202"/>
      <c r="GX23" s="202"/>
      <c r="GY23" s="202"/>
      <c r="GZ23" s="202"/>
      <c r="HA23" s="202"/>
      <c r="HB23" s="202"/>
      <c r="HC23" s="202"/>
      <c r="HD23" s="202"/>
      <c r="HE23" s="202"/>
      <c r="HF23" s="202"/>
      <c r="HG23" s="202"/>
      <c r="HH23" s="202"/>
      <c r="HI23" s="202"/>
      <c r="HJ23" s="202"/>
      <c r="HK23" s="202"/>
      <c r="HL23" s="202"/>
      <c r="HM23" s="202"/>
      <c r="HN23" s="202"/>
      <c r="HO23" s="202"/>
      <c r="HP23" s="202"/>
      <c r="HQ23" s="202"/>
      <c r="HR23" s="202"/>
      <c r="HS23" s="202"/>
      <c r="HT23" s="202"/>
      <c r="HU23" s="202"/>
      <c r="HV23" s="202"/>
      <c r="HW23" s="202"/>
      <c r="HX23" s="202"/>
      <c r="HY23" s="202"/>
      <c r="HZ23" s="202"/>
      <c r="IA23" s="202"/>
      <c r="IB23" s="202"/>
      <c r="IC23" s="202"/>
      <c r="ID23" s="202"/>
      <c r="IE23" s="202"/>
      <c r="IF23" s="202"/>
      <c r="IG23" s="202"/>
      <c r="IH23" s="202"/>
      <c r="II23" s="202"/>
      <c r="IJ23" s="202"/>
      <c r="IK23" s="202"/>
      <c r="IL23" s="202"/>
      <c r="IM23" s="202"/>
      <c r="IN23" s="202"/>
      <c r="IO23" s="202"/>
      <c r="IP23" s="202"/>
      <c r="IQ23" s="202"/>
      <c r="IR23" s="202"/>
    </row>
    <row r="24" ht="22.15" customHeight="1" spans="1:252">
      <c r="A24" s="222">
        <v>5</v>
      </c>
      <c r="B24" s="223" t="s">
        <v>153</v>
      </c>
      <c r="C24" s="223" t="s">
        <v>246</v>
      </c>
      <c r="D24" s="224">
        <f>D11*2.5%</f>
        <v>2996.4843</v>
      </c>
      <c r="E24" s="266"/>
      <c r="F24" s="222" t="s">
        <v>247</v>
      </c>
      <c r="G24" s="223" t="s">
        <v>40</v>
      </c>
      <c r="H24" s="272" t="s">
        <v>248</v>
      </c>
      <c r="I24" s="224"/>
      <c r="J24" s="202"/>
      <c r="K24" s="226"/>
      <c r="L24" s="202"/>
      <c r="M24" s="202"/>
      <c r="N24" s="202"/>
      <c r="O24" s="202"/>
      <c r="P24" s="202"/>
      <c r="Q24" s="202"/>
      <c r="R24" s="202"/>
      <c r="S24" s="202"/>
      <c r="T24" s="202"/>
      <c r="U24" s="202"/>
      <c r="V24" s="202"/>
      <c r="W24" s="202"/>
      <c r="X24" s="202"/>
      <c r="Y24" s="202"/>
      <c r="Z24" s="202"/>
      <c r="AA24" s="202"/>
      <c r="AB24" s="202"/>
      <c r="AC24" s="202"/>
      <c r="AD24" s="202"/>
      <c r="AE24" s="202"/>
      <c r="AF24" s="202"/>
      <c r="AG24" s="202"/>
      <c r="AH24" s="202"/>
      <c r="AI24" s="202"/>
      <c r="AJ24" s="202"/>
      <c r="AK24" s="202"/>
      <c r="AL24" s="202"/>
      <c r="AM24" s="202"/>
      <c r="AN24" s="202"/>
      <c r="AO24" s="202"/>
      <c r="AP24" s="202"/>
      <c r="AQ24" s="202"/>
      <c r="AR24" s="202"/>
      <c r="AS24" s="202"/>
      <c r="AT24" s="202"/>
      <c r="AU24" s="202"/>
      <c r="AV24" s="202"/>
      <c r="AW24" s="202"/>
      <c r="AX24" s="202"/>
      <c r="AY24" s="202"/>
      <c r="AZ24" s="202"/>
      <c r="BA24" s="202"/>
      <c r="BB24" s="202"/>
      <c r="BC24" s="202"/>
      <c r="BD24" s="202"/>
      <c r="BE24" s="202"/>
      <c r="BF24" s="202"/>
      <c r="BG24" s="202"/>
      <c r="BH24" s="202"/>
      <c r="BI24" s="202"/>
      <c r="BJ24" s="202"/>
      <c r="BK24" s="202"/>
      <c r="BL24" s="202"/>
      <c r="BM24" s="202"/>
      <c r="BN24" s="202"/>
      <c r="BO24" s="202"/>
      <c r="BP24" s="202"/>
      <c r="BQ24" s="202"/>
      <c r="BR24" s="202"/>
      <c r="BS24" s="202"/>
      <c r="BT24" s="202"/>
      <c r="BU24" s="202"/>
      <c r="BV24" s="202"/>
      <c r="BW24" s="202"/>
      <c r="BX24" s="202"/>
      <c r="BY24" s="202"/>
      <c r="BZ24" s="202"/>
      <c r="CA24" s="202"/>
      <c r="CB24" s="202"/>
      <c r="CC24" s="202"/>
      <c r="CD24" s="202"/>
      <c r="CE24" s="202"/>
      <c r="CF24" s="202"/>
      <c r="CG24" s="202"/>
      <c r="CH24" s="202"/>
      <c r="CI24" s="202"/>
      <c r="CJ24" s="202"/>
      <c r="CK24" s="202"/>
      <c r="CL24" s="202"/>
      <c r="CM24" s="202"/>
      <c r="CN24" s="202"/>
      <c r="CO24" s="202"/>
      <c r="CP24" s="202"/>
      <c r="CQ24" s="202"/>
      <c r="CR24" s="202"/>
      <c r="CS24" s="202"/>
      <c r="CT24" s="202"/>
      <c r="CU24" s="202"/>
      <c r="CV24" s="202"/>
      <c r="CW24" s="202"/>
      <c r="CX24" s="202"/>
      <c r="CY24" s="202"/>
      <c r="CZ24" s="202"/>
      <c r="DA24" s="202"/>
      <c r="DB24" s="202"/>
      <c r="DC24" s="202"/>
      <c r="DD24" s="202"/>
      <c r="DE24" s="202"/>
      <c r="DF24" s="202"/>
      <c r="DG24" s="202"/>
      <c r="DH24" s="202"/>
      <c r="DI24" s="202"/>
      <c r="DJ24" s="202"/>
      <c r="DK24" s="202"/>
      <c r="DL24" s="202"/>
      <c r="DM24" s="202"/>
      <c r="DN24" s="202"/>
      <c r="DO24" s="202"/>
      <c r="DP24" s="202"/>
      <c r="DQ24" s="202"/>
      <c r="DR24" s="202"/>
      <c r="DS24" s="202"/>
      <c r="DT24" s="202"/>
      <c r="DU24" s="202"/>
      <c r="DV24" s="202"/>
      <c r="DW24" s="202"/>
      <c r="DX24" s="202"/>
      <c r="DY24" s="202"/>
      <c r="DZ24" s="202"/>
      <c r="EA24" s="202"/>
      <c r="EB24" s="202"/>
      <c r="EC24" s="202"/>
      <c r="ED24" s="202"/>
      <c r="EE24" s="202"/>
      <c r="EF24" s="202"/>
      <c r="EG24" s="202"/>
      <c r="EH24" s="202"/>
      <c r="EI24" s="202"/>
      <c r="EJ24" s="202"/>
      <c r="EK24" s="202"/>
      <c r="EL24" s="202"/>
      <c r="EM24" s="202"/>
      <c r="EN24" s="202"/>
      <c r="EO24" s="202"/>
      <c r="EP24" s="202"/>
      <c r="EQ24" s="202"/>
      <c r="ER24" s="202"/>
      <c r="ES24" s="202"/>
      <c r="ET24" s="202"/>
      <c r="EU24" s="202"/>
      <c r="EV24" s="202"/>
      <c r="EW24" s="202"/>
      <c r="EX24" s="202"/>
      <c r="EY24" s="202"/>
      <c r="EZ24" s="202"/>
      <c r="FA24" s="202"/>
      <c r="FB24" s="202"/>
      <c r="FC24" s="202"/>
      <c r="FD24" s="202"/>
      <c r="FE24" s="202"/>
      <c r="FF24" s="202"/>
      <c r="FG24" s="202"/>
      <c r="FH24" s="202"/>
      <c r="FI24" s="202"/>
      <c r="FJ24" s="202"/>
      <c r="FK24" s="202"/>
      <c r="FL24" s="202"/>
      <c r="FM24" s="202"/>
      <c r="FN24" s="202"/>
      <c r="FO24" s="202"/>
      <c r="FP24" s="202"/>
      <c r="FQ24" s="202"/>
      <c r="FR24" s="202"/>
      <c r="FS24" s="202"/>
      <c r="FT24" s="202"/>
      <c r="FU24" s="202"/>
      <c r="FV24" s="202"/>
      <c r="FW24" s="202"/>
      <c r="FX24" s="202"/>
      <c r="FY24" s="202"/>
      <c r="FZ24" s="202"/>
      <c r="GA24" s="202"/>
      <c r="GB24" s="202"/>
      <c r="GC24" s="202"/>
      <c r="GD24" s="202"/>
      <c r="GE24" s="202"/>
      <c r="GF24" s="202"/>
      <c r="GG24" s="202"/>
      <c r="GH24" s="202"/>
      <c r="GI24" s="202"/>
      <c r="GJ24" s="202"/>
      <c r="GK24" s="202"/>
      <c r="GL24" s="202"/>
      <c r="GM24" s="202"/>
      <c r="GN24" s="202"/>
      <c r="GO24" s="202"/>
      <c r="GP24" s="202"/>
      <c r="GQ24" s="202"/>
      <c r="GR24" s="202"/>
      <c r="GS24" s="202"/>
      <c r="GT24" s="202"/>
      <c r="GU24" s="202"/>
      <c r="GV24" s="202"/>
      <c r="GW24" s="202"/>
      <c r="GX24" s="202"/>
      <c r="GY24" s="202"/>
      <c r="GZ24" s="202"/>
      <c r="HA24" s="202"/>
      <c r="HB24" s="202"/>
      <c r="HC24" s="202"/>
      <c r="HD24" s="202"/>
      <c r="HE24" s="202"/>
      <c r="HF24" s="202"/>
      <c r="HG24" s="202"/>
      <c r="HH24" s="202"/>
      <c r="HI24" s="202"/>
      <c r="HJ24" s="202"/>
      <c r="HK24" s="202"/>
      <c r="HL24" s="202"/>
      <c r="HM24" s="202"/>
      <c r="HN24" s="202"/>
      <c r="HO24" s="202"/>
      <c r="HP24" s="202"/>
      <c r="HQ24" s="202"/>
      <c r="HR24" s="202"/>
      <c r="HS24" s="202"/>
      <c r="HT24" s="202"/>
      <c r="HU24" s="202"/>
      <c r="HV24" s="202"/>
      <c r="HW24" s="202"/>
      <c r="HX24" s="202"/>
      <c r="HY24" s="202"/>
      <c r="HZ24" s="202"/>
      <c r="IA24" s="202"/>
      <c r="IB24" s="202"/>
      <c r="IC24" s="202"/>
      <c r="ID24" s="202"/>
      <c r="IE24" s="202"/>
      <c r="IF24" s="202"/>
      <c r="IG24" s="202"/>
      <c r="IH24" s="202"/>
      <c r="II24" s="202"/>
      <c r="IJ24" s="202"/>
      <c r="IK24" s="202"/>
      <c r="IL24" s="202"/>
      <c r="IM24" s="202"/>
      <c r="IN24" s="202"/>
      <c r="IO24" s="202"/>
      <c r="IP24" s="202"/>
      <c r="IQ24" s="202"/>
      <c r="IR24" s="202"/>
    </row>
    <row r="25" ht="22.15" customHeight="1" spans="1:252">
      <c r="A25" s="222">
        <v>6</v>
      </c>
      <c r="B25" s="223" t="s">
        <v>154</v>
      </c>
      <c r="C25" s="223" t="s">
        <v>249</v>
      </c>
      <c r="D25" s="224">
        <f>表3!CQ65*114*3.8%</f>
        <v>4554.656136</v>
      </c>
      <c r="E25" s="266"/>
      <c r="F25" s="271"/>
      <c r="G25" s="271"/>
      <c r="H25" s="223"/>
      <c r="I25" s="224"/>
      <c r="J25" s="202"/>
      <c r="K25" s="228"/>
      <c r="L25" s="285"/>
      <c r="M25" s="202"/>
      <c r="N25" s="202"/>
      <c r="O25" s="202"/>
      <c r="P25" s="202"/>
      <c r="Q25" s="202"/>
      <c r="R25" s="202"/>
      <c r="S25" s="202"/>
      <c r="T25" s="202"/>
      <c r="U25" s="202"/>
      <c r="V25" s="202"/>
      <c r="W25" s="202"/>
      <c r="X25" s="202"/>
      <c r="Y25" s="202"/>
      <c r="Z25" s="202"/>
      <c r="AA25" s="202"/>
      <c r="AB25" s="202"/>
      <c r="AC25" s="202"/>
      <c r="AD25" s="202"/>
      <c r="AE25" s="202"/>
      <c r="AF25" s="202"/>
      <c r="AG25" s="202"/>
      <c r="AH25" s="202"/>
      <c r="AI25" s="202"/>
      <c r="AJ25" s="202"/>
      <c r="AK25" s="202"/>
      <c r="AL25" s="202"/>
      <c r="AM25" s="202"/>
      <c r="AN25" s="202"/>
      <c r="AO25" s="202"/>
      <c r="AP25" s="202"/>
      <c r="AQ25" s="202"/>
      <c r="AR25" s="202"/>
      <c r="AS25" s="202"/>
      <c r="AT25" s="202"/>
      <c r="AU25" s="202"/>
      <c r="AV25" s="202"/>
      <c r="AW25" s="202"/>
      <c r="AX25" s="202"/>
      <c r="AY25" s="202"/>
      <c r="AZ25" s="202"/>
      <c r="BA25" s="202"/>
      <c r="BB25" s="202"/>
      <c r="BC25" s="202"/>
      <c r="BD25" s="202"/>
      <c r="BE25" s="202"/>
      <c r="BF25" s="202"/>
      <c r="BG25" s="202"/>
      <c r="BH25" s="202"/>
      <c r="BI25" s="202"/>
      <c r="BJ25" s="202"/>
      <c r="BK25" s="202"/>
      <c r="BL25" s="202"/>
      <c r="BM25" s="202"/>
      <c r="BN25" s="202"/>
      <c r="BO25" s="202"/>
      <c r="BP25" s="202"/>
      <c r="BQ25" s="202"/>
      <c r="BR25" s="202"/>
      <c r="BS25" s="202"/>
      <c r="BT25" s="202"/>
      <c r="BU25" s="202"/>
      <c r="BV25" s="202"/>
      <c r="BW25" s="202"/>
      <c r="BX25" s="202"/>
      <c r="BY25" s="202"/>
      <c r="BZ25" s="202"/>
      <c r="CA25" s="202"/>
      <c r="CB25" s="202"/>
      <c r="CC25" s="202"/>
      <c r="CD25" s="202"/>
      <c r="CE25" s="202"/>
      <c r="CF25" s="202"/>
      <c r="CG25" s="202"/>
      <c r="CH25" s="202"/>
      <c r="CI25" s="202"/>
      <c r="CJ25" s="202"/>
      <c r="CK25" s="202"/>
      <c r="CL25" s="202"/>
      <c r="CM25" s="202"/>
      <c r="CN25" s="202"/>
      <c r="CO25" s="202"/>
      <c r="CP25" s="202"/>
      <c r="CQ25" s="202"/>
      <c r="CR25" s="202"/>
      <c r="CS25" s="202"/>
      <c r="CT25" s="202"/>
      <c r="CU25" s="202"/>
      <c r="CV25" s="202"/>
      <c r="CW25" s="202"/>
      <c r="CX25" s="202"/>
      <c r="CY25" s="202"/>
      <c r="CZ25" s="202"/>
      <c r="DA25" s="202"/>
      <c r="DB25" s="202"/>
      <c r="DC25" s="202"/>
      <c r="DD25" s="202"/>
      <c r="DE25" s="202"/>
      <c r="DF25" s="202"/>
      <c r="DG25" s="202"/>
      <c r="DH25" s="202"/>
      <c r="DI25" s="202"/>
      <c r="DJ25" s="202"/>
      <c r="DK25" s="202"/>
      <c r="DL25" s="202"/>
      <c r="DM25" s="202"/>
      <c r="DN25" s="202"/>
      <c r="DO25" s="202"/>
      <c r="DP25" s="202"/>
      <c r="DQ25" s="202"/>
      <c r="DR25" s="202"/>
      <c r="DS25" s="202"/>
      <c r="DT25" s="202"/>
      <c r="DU25" s="202"/>
      <c r="DV25" s="202"/>
      <c r="DW25" s="202"/>
      <c r="DX25" s="202"/>
      <c r="DY25" s="202"/>
      <c r="DZ25" s="202"/>
      <c r="EA25" s="202"/>
      <c r="EB25" s="202"/>
      <c r="EC25" s="202"/>
      <c r="ED25" s="202"/>
      <c r="EE25" s="202"/>
      <c r="EF25" s="202"/>
      <c r="EG25" s="202"/>
      <c r="EH25" s="202"/>
      <c r="EI25" s="202"/>
      <c r="EJ25" s="202"/>
      <c r="EK25" s="202"/>
      <c r="EL25" s="202"/>
      <c r="EM25" s="202"/>
      <c r="EN25" s="202"/>
      <c r="EO25" s="202"/>
      <c r="EP25" s="202"/>
      <c r="EQ25" s="202"/>
      <c r="ER25" s="202"/>
      <c r="ES25" s="202"/>
      <c r="ET25" s="202"/>
      <c r="EU25" s="202"/>
      <c r="EV25" s="202"/>
      <c r="EW25" s="202"/>
      <c r="EX25" s="202"/>
      <c r="EY25" s="202"/>
      <c r="EZ25" s="202"/>
      <c r="FA25" s="202"/>
      <c r="FB25" s="202"/>
      <c r="FC25" s="202"/>
      <c r="FD25" s="202"/>
      <c r="FE25" s="202"/>
      <c r="FF25" s="202"/>
      <c r="FG25" s="202"/>
      <c r="FH25" s="202"/>
      <c r="FI25" s="202"/>
      <c r="FJ25" s="202"/>
      <c r="FK25" s="202"/>
      <c r="FL25" s="202"/>
      <c r="FM25" s="202"/>
      <c r="FN25" s="202"/>
      <c r="FO25" s="202"/>
      <c r="FP25" s="202"/>
      <c r="FQ25" s="202"/>
      <c r="FR25" s="202"/>
      <c r="FS25" s="202"/>
      <c r="FT25" s="202"/>
      <c r="FU25" s="202"/>
      <c r="FV25" s="202"/>
      <c r="FW25" s="202"/>
      <c r="FX25" s="202"/>
      <c r="FY25" s="202"/>
      <c r="FZ25" s="202"/>
      <c r="GA25" s="202"/>
      <c r="GB25" s="202"/>
      <c r="GC25" s="202"/>
      <c r="GD25" s="202"/>
      <c r="GE25" s="202"/>
      <c r="GF25" s="202"/>
      <c r="GG25" s="202"/>
      <c r="GH25" s="202"/>
      <c r="GI25" s="202"/>
      <c r="GJ25" s="202"/>
      <c r="GK25" s="202"/>
      <c r="GL25" s="202"/>
      <c r="GM25" s="202"/>
      <c r="GN25" s="202"/>
      <c r="GO25" s="202"/>
      <c r="GP25" s="202"/>
      <c r="GQ25" s="202"/>
      <c r="GR25" s="202"/>
      <c r="GS25" s="202"/>
      <c r="GT25" s="202"/>
      <c r="GU25" s="202"/>
      <c r="GV25" s="202"/>
      <c r="GW25" s="202"/>
      <c r="GX25" s="202"/>
      <c r="GY25" s="202"/>
      <c r="GZ25" s="202"/>
      <c r="HA25" s="202"/>
      <c r="HB25" s="202"/>
      <c r="HC25" s="202"/>
      <c r="HD25" s="202"/>
      <c r="HE25" s="202"/>
      <c r="HF25" s="202"/>
      <c r="HG25" s="202"/>
      <c r="HH25" s="202"/>
      <c r="HI25" s="202"/>
      <c r="HJ25" s="202"/>
      <c r="HK25" s="202"/>
      <c r="HL25" s="202"/>
      <c r="HM25" s="202"/>
      <c r="HN25" s="202"/>
      <c r="HO25" s="202"/>
      <c r="HP25" s="202"/>
      <c r="HQ25" s="202"/>
      <c r="HR25" s="202"/>
      <c r="HS25" s="202"/>
      <c r="HT25" s="202"/>
      <c r="HU25" s="202"/>
      <c r="HV25" s="202"/>
      <c r="HW25" s="202"/>
      <c r="HX25" s="202"/>
      <c r="HY25" s="202"/>
      <c r="HZ25" s="202"/>
      <c r="IA25" s="202"/>
      <c r="IB25" s="202"/>
      <c r="IC25" s="202"/>
      <c r="ID25" s="202"/>
      <c r="IE25" s="202"/>
      <c r="IF25" s="202"/>
      <c r="IG25" s="202"/>
      <c r="IH25" s="202"/>
      <c r="II25" s="202"/>
      <c r="IJ25" s="202"/>
      <c r="IK25" s="202"/>
      <c r="IL25" s="202"/>
      <c r="IM25" s="202"/>
      <c r="IN25" s="202"/>
      <c r="IO25" s="202"/>
      <c r="IP25" s="202"/>
      <c r="IQ25" s="202"/>
      <c r="IR25" s="202"/>
    </row>
    <row r="26" ht="22.15" customHeight="1" spans="1:252">
      <c r="A26" s="222">
        <v>7</v>
      </c>
      <c r="B26" s="273" t="s">
        <v>155</v>
      </c>
      <c r="C26" s="223" t="s">
        <v>250</v>
      </c>
      <c r="D26" s="224">
        <f>D11*5%</f>
        <v>5992.9686</v>
      </c>
      <c r="E26" s="269"/>
      <c r="F26" s="271"/>
      <c r="G26" s="271"/>
      <c r="H26" s="271"/>
      <c r="I26" s="271"/>
      <c r="J26" s="202"/>
      <c r="K26" s="207"/>
      <c r="L26" s="202"/>
      <c r="M26" s="202"/>
      <c r="N26" s="202"/>
      <c r="O26" s="202"/>
      <c r="P26" s="202"/>
      <c r="Q26" s="202"/>
      <c r="R26" s="202"/>
      <c r="S26" s="202"/>
      <c r="T26" s="202"/>
      <c r="U26" s="202"/>
      <c r="V26" s="202"/>
      <c r="W26" s="202"/>
      <c r="X26" s="202"/>
      <c r="Y26" s="202"/>
      <c r="Z26" s="202"/>
      <c r="AA26" s="202"/>
      <c r="AB26" s="202"/>
      <c r="AC26" s="202"/>
      <c r="AD26" s="202"/>
      <c r="AE26" s="202"/>
      <c r="AF26" s="202"/>
      <c r="AG26" s="202"/>
      <c r="AH26" s="202"/>
      <c r="AI26" s="202"/>
      <c r="AJ26" s="202"/>
      <c r="AK26" s="202"/>
      <c r="AL26" s="202"/>
      <c r="AM26" s="202"/>
      <c r="AN26" s="202"/>
      <c r="AO26" s="202"/>
      <c r="AP26" s="202"/>
      <c r="AQ26" s="202"/>
      <c r="AR26" s="202"/>
      <c r="AS26" s="202"/>
      <c r="AT26" s="202"/>
      <c r="AU26" s="202"/>
      <c r="AV26" s="202"/>
      <c r="AW26" s="202"/>
      <c r="AX26" s="202"/>
      <c r="AY26" s="202"/>
      <c r="AZ26" s="202"/>
      <c r="BA26" s="202"/>
      <c r="BB26" s="202"/>
      <c r="BC26" s="202"/>
      <c r="BD26" s="202"/>
      <c r="BE26" s="202"/>
      <c r="BF26" s="202"/>
      <c r="BG26" s="202"/>
      <c r="BH26" s="202"/>
      <c r="BI26" s="202"/>
      <c r="BJ26" s="202"/>
      <c r="BK26" s="202"/>
      <c r="BL26" s="202"/>
      <c r="BM26" s="202"/>
      <c r="BN26" s="202"/>
      <c r="BO26" s="202"/>
      <c r="BP26" s="202"/>
      <c r="BQ26" s="202"/>
      <c r="BR26" s="202"/>
      <c r="BS26" s="202"/>
      <c r="BT26" s="202"/>
      <c r="BU26" s="202"/>
      <c r="BV26" s="202"/>
      <c r="BW26" s="202"/>
      <c r="BX26" s="202"/>
      <c r="BY26" s="202"/>
      <c r="BZ26" s="202"/>
      <c r="CA26" s="202"/>
      <c r="CB26" s="202"/>
      <c r="CC26" s="202"/>
      <c r="CD26" s="202"/>
      <c r="CE26" s="202"/>
      <c r="CF26" s="202"/>
      <c r="CG26" s="202"/>
      <c r="CH26" s="202"/>
      <c r="CI26" s="202"/>
      <c r="CJ26" s="202"/>
      <c r="CK26" s="202"/>
      <c r="CL26" s="202"/>
      <c r="CM26" s="202"/>
      <c r="CN26" s="202"/>
      <c r="CO26" s="202"/>
      <c r="CP26" s="202"/>
      <c r="CQ26" s="202"/>
      <c r="CR26" s="202"/>
      <c r="CS26" s="202"/>
      <c r="CT26" s="202"/>
      <c r="CU26" s="202"/>
      <c r="CV26" s="202"/>
      <c r="CW26" s="202"/>
      <c r="CX26" s="202"/>
      <c r="CY26" s="202"/>
      <c r="CZ26" s="202"/>
      <c r="DA26" s="202"/>
      <c r="DB26" s="202"/>
      <c r="DC26" s="202"/>
      <c r="DD26" s="202"/>
      <c r="DE26" s="202"/>
      <c r="DF26" s="202"/>
      <c r="DG26" s="202"/>
      <c r="DH26" s="202"/>
      <c r="DI26" s="202"/>
      <c r="DJ26" s="202"/>
      <c r="DK26" s="202"/>
      <c r="DL26" s="202"/>
      <c r="DM26" s="202"/>
      <c r="DN26" s="202"/>
      <c r="DO26" s="202"/>
      <c r="DP26" s="202"/>
      <c r="DQ26" s="202"/>
      <c r="DR26" s="202"/>
      <c r="DS26" s="202"/>
      <c r="DT26" s="202"/>
      <c r="DU26" s="202"/>
      <c r="DV26" s="202"/>
      <c r="DW26" s="202"/>
      <c r="DX26" s="202"/>
      <c r="DY26" s="202"/>
      <c r="DZ26" s="202"/>
      <c r="EA26" s="202"/>
      <c r="EB26" s="202"/>
      <c r="EC26" s="202"/>
      <c r="ED26" s="202"/>
      <c r="EE26" s="202"/>
      <c r="EF26" s="202"/>
      <c r="EG26" s="202"/>
      <c r="EH26" s="202"/>
      <c r="EI26" s="202"/>
      <c r="EJ26" s="202"/>
      <c r="EK26" s="202"/>
      <c r="EL26" s="202"/>
      <c r="EM26" s="202"/>
      <c r="EN26" s="202"/>
      <c r="EO26" s="202"/>
      <c r="EP26" s="202"/>
      <c r="EQ26" s="202"/>
      <c r="ER26" s="202"/>
      <c r="ES26" s="202"/>
      <c r="ET26" s="202"/>
      <c r="EU26" s="202"/>
      <c r="EV26" s="202"/>
      <c r="EW26" s="202"/>
      <c r="EX26" s="202"/>
      <c r="EY26" s="202"/>
      <c r="EZ26" s="202"/>
      <c r="FA26" s="202"/>
      <c r="FB26" s="202"/>
      <c r="FC26" s="202"/>
      <c r="FD26" s="202"/>
      <c r="FE26" s="202"/>
      <c r="FF26" s="202"/>
      <c r="FG26" s="202"/>
      <c r="FH26" s="202"/>
      <c r="FI26" s="202"/>
      <c r="FJ26" s="202"/>
      <c r="FK26" s="202"/>
      <c r="FL26" s="202"/>
      <c r="FM26" s="202"/>
      <c r="FN26" s="202"/>
      <c r="FO26" s="202"/>
      <c r="FP26" s="202"/>
      <c r="FQ26" s="202"/>
      <c r="FR26" s="202"/>
      <c r="FS26" s="202"/>
      <c r="FT26" s="202"/>
      <c r="FU26" s="202"/>
      <c r="FV26" s="202"/>
      <c r="FW26" s="202"/>
      <c r="FX26" s="202"/>
      <c r="FY26" s="202"/>
      <c r="FZ26" s="202"/>
      <c r="GA26" s="202"/>
      <c r="GB26" s="202"/>
      <c r="GC26" s="202"/>
      <c r="GD26" s="202"/>
      <c r="GE26" s="202"/>
      <c r="GF26" s="202"/>
      <c r="GG26" s="202"/>
      <c r="GH26" s="202"/>
      <c r="GI26" s="202"/>
      <c r="GJ26" s="202"/>
      <c r="GK26" s="202"/>
      <c r="GL26" s="202"/>
      <c r="GM26" s="202"/>
      <c r="GN26" s="202"/>
      <c r="GO26" s="202"/>
      <c r="GP26" s="202"/>
      <c r="GQ26" s="202"/>
      <c r="GR26" s="202"/>
      <c r="GS26" s="202"/>
      <c r="GT26" s="202"/>
      <c r="GU26" s="202"/>
      <c r="GV26" s="202"/>
      <c r="GW26" s="202"/>
      <c r="GX26" s="202"/>
      <c r="GY26" s="202"/>
      <c r="GZ26" s="202"/>
      <c r="HA26" s="202"/>
      <c r="HB26" s="202"/>
      <c r="HC26" s="202"/>
      <c r="HD26" s="202"/>
      <c r="HE26" s="202"/>
      <c r="HF26" s="202"/>
      <c r="HG26" s="202"/>
      <c r="HH26" s="202"/>
      <c r="HI26" s="202"/>
      <c r="HJ26" s="202"/>
      <c r="HK26" s="202"/>
      <c r="HL26" s="202"/>
      <c r="HM26" s="202"/>
      <c r="HN26" s="202"/>
      <c r="HO26" s="202"/>
      <c r="HP26" s="202"/>
      <c r="HQ26" s="202"/>
      <c r="HR26" s="202"/>
      <c r="HS26" s="202"/>
      <c r="HT26" s="202"/>
      <c r="HU26" s="202"/>
      <c r="HV26" s="202"/>
      <c r="HW26" s="202"/>
      <c r="HX26" s="202"/>
      <c r="HY26" s="202"/>
      <c r="HZ26" s="202"/>
      <c r="IA26" s="202"/>
      <c r="IB26" s="202"/>
      <c r="IC26" s="202"/>
      <c r="ID26" s="202"/>
      <c r="IE26" s="202"/>
      <c r="IF26" s="202"/>
      <c r="IG26" s="202"/>
      <c r="IH26" s="202"/>
      <c r="II26" s="202"/>
      <c r="IJ26" s="202"/>
      <c r="IK26" s="202"/>
      <c r="IL26" s="202"/>
      <c r="IM26" s="202"/>
      <c r="IN26" s="202"/>
      <c r="IO26" s="202"/>
      <c r="IP26" s="202"/>
      <c r="IQ26" s="202"/>
      <c r="IR26" s="202"/>
    </row>
    <row r="27" spans="11:11">
      <c r="K27" s="207"/>
    </row>
    <row r="28" spans="11:11">
      <c r="K28" s="210"/>
    </row>
    <row r="29" spans="11:11">
      <c r="K29" s="207"/>
    </row>
  </sheetData>
  <mergeCells count="2">
    <mergeCell ref="A1:I1"/>
    <mergeCell ref="E5:E26"/>
  </mergeCells>
  <pageMargins left="0.7" right="0.7" top="0.75" bottom="0.75" header="0.3" footer="0.3"/>
  <pageSetup paperSize="9" scale="88" orientation="landscape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:IR26"/>
  <sheetViews>
    <sheetView topLeftCell="A5" workbookViewId="0">
      <selection activeCell="I14" sqref="I14"/>
    </sheetView>
  </sheetViews>
  <sheetFormatPr defaultColWidth="11.5044247787611" defaultRowHeight="12.75"/>
  <cols>
    <col min="1" max="1" width="8" style="198" customWidth="1"/>
    <col min="2" max="2" width="22.5044247787611" style="198" customWidth="1"/>
    <col min="3" max="3" width="27.2477876106195" style="198" customWidth="1"/>
    <col min="4" max="4" width="12.7522123893805" style="198" customWidth="1"/>
    <col min="5" max="5" width="1.88495575221239" style="198" customWidth="1"/>
    <col min="6" max="6" width="7.50442477876106" style="198" customWidth="1"/>
    <col min="7" max="7" width="22.1327433628319" style="198" customWidth="1"/>
    <col min="8" max="8" width="27.8849557522124" style="198" customWidth="1"/>
    <col min="9" max="9" width="15.5044247787611" style="198" customWidth="1"/>
    <col min="10" max="10" width="10" style="198" customWidth="1"/>
    <col min="11" max="11" width="15.1238938053097" style="198" customWidth="1"/>
    <col min="12" max="256" width="11.5044247787611" style="198"/>
    <col min="257" max="257" width="8" style="198" customWidth="1"/>
    <col min="258" max="258" width="22.5044247787611" style="198" customWidth="1"/>
    <col min="259" max="259" width="27.2477876106195" style="198" customWidth="1"/>
    <col min="260" max="260" width="12.7522123893805" style="198" customWidth="1"/>
    <col min="261" max="261" width="1.88495575221239" style="198" customWidth="1"/>
    <col min="262" max="262" width="7.50442477876106" style="198" customWidth="1"/>
    <col min="263" max="263" width="22.1327433628319" style="198" customWidth="1"/>
    <col min="264" max="264" width="27.8849557522124" style="198" customWidth="1"/>
    <col min="265" max="265" width="15.5044247787611" style="198" customWidth="1"/>
    <col min="266" max="266" width="10" style="198" customWidth="1"/>
    <col min="267" max="512" width="11.5044247787611" style="198"/>
    <col min="513" max="513" width="8" style="198" customWidth="1"/>
    <col min="514" max="514" width="22.5044247787611" style="198" customWidth="1"/>
    <col min="515" max="515" width="27.2477876106195" style="198" customWidth="1"/>
    <col min="516" max="516" width="12.7522123893805" style="198" customWidth="1"/>
    <col min="517" max="517" width="1.88495575221239" style="198" customWidth="1"/>
    <col min="518" max="518" width="7.50442477876106" style="198" customWidth="1"/>
    <col min="519" max="519" width="22.1327433628319" style="198" customWidth="1"/>
    <col min="520" max="520" width="27.8849557522124" style="198" customWidth="1"/>
    <col min="521" max="521" width="15.5044247787611" style="198" customWidth="1"/>
    <col min="522" max="522" width="10" style="198" customWidth="1"/>
    <col min="523" max="768" width="11.5044247787611" style="198"/>
    <col min="769" max="769" width="8" style="198" customWidth="1"/>
    <col min="770" max="770" width="22.5044247787611" style="198" customWidth="1"/>
    <col min="771" max="771" width="27.2477876106195" style="198" customWidth="1"/>
    <col min="772" max="772" width="12.7522123893805" style="198" customWidth="1"/>
    <col min="773" max="773" width="1.88495575221239" style="198" customWidth="1"/>
    <col min="774" max="774" width="7.50442477876106" style="198" customWidth="1"/>
    <col min="775" max="775" width="22.1327433628319" style="198" customWidth="1"/>
    <col min="776" max="776" width="27.8849557522124" style="198" customWidth="1"/>
    <col min="777" max="777" width="15.5044247787611" style="198" customWidth="1"/>
    <col min="778" max="778" width="10" style="198" customWidth="1"/>
    <col min="779" max="1024" width="11.5044247787611" style="198"/>
    <col min="1025" max="1025" width="8" style="198" customWidth="1"/>
    <col min="1026" max="1026" width="22.5044247787611" style="198" customWidth="1"/>
    <col min="1027" max="1027" width="27.2477876106195" style="198" customWidth="1"/>
    <col min="1028" max="1028" width="12.7522123893805" style="198" customWidth="1"/>
    <col min="1029" max="1029" width="1.88495575221239" style="198" customWidth="1"/>
    <col min="1030" max="1030" width="7.50442477876106" style="198" customWidth="1"/>
    <col min="1031" max="1031" width="22.1327433628319" style="198" customWidth="1"/>
    <col min="1032" max="1032" width="27.8849557522124" style="198" customWidth="1"/>
    <col min="1033" max="1033" width="15.5044247787611" style="198" customWidth="1"/>
    <col min="1034" max="1034" width="10" style="198" customWidth="1"/>
    <col min="1035" max="1280" width="11.5044247787611" style="198"/>
    <col min="1281" max="1281" width="8" style="198" customWidth="1"/>
    <col min="1282" max="1282" width="22.5044247787611" style="198" customWidth="1"/>
    <col min="1283" max="1283" width="27.2477876106195" style="198" customWidth="1"/>
    <col min="1284" max="1284" width="12.7522123893805" style="198" customWidth="1"/>
    <col min="1285" max="1285" width="1.88495575221239" style="198" customWidth="1"/>
    <col min="1286" max="1286" width="7.50442477876106" style="198" customWidth="1"/>
    <col min="1287" max="1287" width="22.1327433628319" style="198" customWidth="1"/>
    <col min="1288" max="1288" width="27.8849557522124" style="198" customWidth="1"/>
    <col min="1289" max="1289" width="15.5044247787611" style="198" customWidth="1"/>
    <col min="1290" max="1290" width="10" style="198" customWidth="1"/>
    <col min="1291" max="1536" width="11.5044247787611" style="198"/>
    <col min="1537" max="1537" width="8" style="198" customWidth="1"/>
    <col min="1538" max="1538" width="22.5044247787611" style="198" customWidth="1"/>
    <col min="1539" max="1539" width="27.2477876106195" style="198" customWidth="1"/>
    <col min="1540" max="1540" width="12.7522123893805" style="198" customWidth="1"/>
    <col min="1541" max="1541" width="1.88495575221239" style="198" customWidth="1"/>
    <col min="1542" max="1542" width="7.50442477876106" style="198" customWidth="1"/>
    <col min="1543" max="1543" width="22.1327433628319" style="198" customWidth="1"/>
    <col min="1544" max="1544" width="27.8849557522124" style="198" customWidth="1"/>
    <col min="1545" max="1545" width="15.5044247787611" style="198" customWidth="1"/>
    <col min="1546" max="1546" width="10" style="198" customWidth="1"/>
    <col min="1547" max="1792" width="11.5044247787611" style="198"/>
    <col min="1793" max="1793" width="8" style="198" customWidth="1"/>
    <col min="1794" max="1794" width="22.5044247787611" style="198" customWidth="1"/>
    <col min="1795" max="1795" width="27.2477876106195" style="198" customWidth="1"/>
    <col min="1796" max="1796" width="12.7522123893805" style="198" customWidth="1"/>
    <col min="1797" max="1797" width="1.88495575221239" style="198" customWidth="1"/>
    <col min="1798" max="1798" width="7.50442477876106" style="198" customWidth="1"/>
    <col min="1799" max="1799" width="22.1327433628319" style="198" customWidth="1"/>
    <col min="1800" max="1800" width="27.8849557522124" style="198" customWidth="1"/>
    <col min="1801" max="1801" width="15.5044247787611" style="198" customWidth="1"/>
    <col min="1802" max="1802" width="10" style="198" customWidth="1"/>
    <col min="1803" max="2048" width="11.5044247787611" style="198"/>
    <col min="2049" max="2049" width="8" style="198" customWidth="1"/>
    <col min="2050" max="2050" width="22.5044247787611" style="198" customWidth="1"/>
    <col min="2051" max="2051" width="27.2477876106195" style="198" customWidth="1"/>
    <col min="2052" max="2052" width="12.7522123893805" style="198" customWidth="1"/>
    <col min="2053" max="2053" width="1.88495575221239" style="198" customWidth="1"/>
    <col min="2054" max="2054" width="7.50442477876106" style="198" customWidth="1"/>
    <col min="2055" max="2055" width="22.1327433628319" style="198" customWidth="1"/>
    <col min="2056" max="2056" width="27.8849557522124" style="198" customWidth="1"/>
    <col min="2057" max="2057" width="15.5044247787611" style="198" customWidth="1"/>
    <col min="2058" max="2058" width="10" style="198" customWidth="1"/>
    <col min="2059" max="2304" width="11.5044247787611" style="198"/>
    <col min="2305" max="2305" width="8" style="198" customWidth="1"/>
    <col min="2306" max="2306" width="22.5044247787611" style="198" customWidth="1"/>
    <col min="2307" max="2307" width="27.2477876106195" style="198" customWidth="1"/>
    <col min="2308" max="2308" width="12.7522123893805" style="198" customWidth="1"/>
    <col min="2309" max="2309" width="1.88495575221239" style="198" customWidth="1"/>
    <col min="2310" max="2310" width="7.50442477876106" style="198" customWidth="1"/>
    <col min="2311" max="2311" width="22.1327433628319" style="198" customWidth="1"/>
    <col min="2312" max="2312" width="27.8849557522124" style="198" customWidth="1"/>
    <col min="2313" max="2313" width="15.5044247787611" style="198" customWidth="1"/>
    <col min="2314" max="2314" width="10" style="198" customWidth="1"/>
    <col min="2315" max="2560" width="11.5044247787611" style="198"/>
    <col min="2561" max="2561" width="8" style="198" customWidth="1"/>
    <col min="2562" max="2562" width="22.5044247787611" style="198" customWidth="1"/>
    <col min="2563" max="2563" width="27.2477876106195" style="198" customWidth="1"/>
    <col min="2564" max="2564" width="12.7522123893805" style="198" customWidth="1"/>
    <col min="2565" max="2565" width="1.88495575221239" style="198" customWidth="1"/>
    <col min="2566" max="2566" width="7.50442477876106" style="198" customWidth="1"/>
    <col min="2567" max="2567" width="22.1327433628319" style="198" customWidth="1"/>
    <col min="2568" max="2568" width="27.8849557522124" style="198" customWidth="1"/>
    <col min="2569" max="2569" width="15.5044247787611" style="198" customWidth="1"/>
    <col min="2570" max="2570" width="10" style="198" customWidth="1"/>
    <col min="2571" max="2816" width="11.5044247787611" style="198"/>
    <col min="2817" max="2817" width="8" style="198" customWidth="1"/>
    <col min="2818" max="2818" width="22.5044247787611" style="198" customWidth="1"/>
    <col min="2819" max="2819" width="27.2477876106195" style="198" customWidth="1"/>
    <col min="2820" max="2820" width="12.7522123893805" style="198" customWidth="1"/>
    <col min="2821" max="2821" width="1.88495575221239" style="198" customWidth="1"/>
    <col min="2822" max="2822" width="7.50442477876106" style="198" customWidth="1"/>
    <col min="2823" max="2823" width="22.1327433628319" style="198" customWidth="1"/>
    <col min="2824" max="2824" width="27.8849557522124" style="198" customWidth="1"/>
    <col min="2825" max="2825" width="15.5044247787611" style="198" customWidth="1"/>
    <col min="2826" max="2826" width="10" style="198" customWidth="1"/>
    <col min="2827" max="3072" width="11.5044247787611" style="198"/>
    <col min="3073" max="3073" width="8" style="198" customWidth="1"/>
    <col min="3074" max="3074" width="22.5044247787611" style="198" customWidth="1"/>
    <col min="3075" max="3075" width="27.2477876106195" style="198" customWidth="1"/>
    <col min="3076" max="3076" width="12.7522123893805" style="198" customWidth="1"/>
    <col min="3077" max="3077" width="1.88495575221239" style="198" customWidth="1"/>
    <col min="3078" max="3078" width="7.50442477876106" style="198" customWidth="1"/>
    <col min="3079" max="3079" width="22.1327433628319" style="198" customWidth="1"/>
    <col min="3080" max="3080" width="27.8849557522124" style="198" customWidth="1"/>
    <col min="3081" max="3081" width="15.5044247787611" style="198" customWidth="1"/>
    <col min="3082" max="3082" width="10" style="198" customWidth="1"/>
    <col min="3083" max="3328" width="11.5044247787611" style="198"/>
    <col min="3329" max="3329" width="8" style="198" customWidth="1"/>
    <col min="3330" max="3330" width="22.5044247787611" style="198" customWidth="1"/>
    <col min="3331" max="3331" width="27.2477876106195" style="198" customWidth="1"/>
    <col min="3332" max="3332" width="12.7522123893805" style="198" customWidth="1"/>
    <col min="3333" max="3333" width="1.88495575221239" style="198" customWidth="1"/>
    <col min="3334" max="3334" width="7.50442477876106" style="198" customWidth="1"/>
    <col min="3335" max="3335" width="22.1327433628319" style="198" customWidth="1"/>
    <col min="3336" max="3336" width="27.8849557522124" style="198" customWidth="1"/>
    <col min="3337" max="3337" width="15.5044247787611" style="198" customWidth="1"/>
    <col min="3338" max="3338" width="10" style="198" customWidth="1"/>
    <col min="3339" max="3584" width="11.5044247787611" style="198"/>
    <col min="3585" max="3585" width="8" style="198" customWidth="1"/>
    <col min="3586" max="3586" width="22.5044247787611" style="198" customWidth="1"/>
    <col min="3587" max="3587" width="27.2477876106195" style="198" customWidth="1"/>
    <col min="3588" max="3588" width="12.7522123893805" style="198" customWidth="1"/>
    <col min="3589" max="3589" width="1.88495575221239" style="198" customWidth="1"/>
    <col min="3590" max="3590" width="7.50442477876106" style="198" customWidth="1"/>
    <col min="3591" max="3591" width="22.1327433628319" style="198" customWidth="1"/>
    <col min="3592" max="3592" width="27.8849557522124" style="198" customWidth="1"/>
    <col min="3593" max="3593" width="15.5044247787611" style="198" customWidth="1"/>
    <col min="3594" max="3594" width="10" style="198" customWidth="1"/>
    <col min="3595" max="3840" width="11.5044247787611" style="198"/>
    <col min="3841" max="3841" width="8" style="198" customWidth="1"/>
    <col min="3842" max="3842" width="22.5044247787611" style="198" customWidth="1"/>
    <col min="3843" max="3843" width="27.2477876106195" style="198" customWidth="1"/>
    <col min="3844" max="3844" width="12.7522123893805" style="198" customWidth="1"/>
    <col min="3845" max="3845" width="1.88495575221239" style="198" customWidth="1"/>
    <col min="3846" max="3846" width="7.50442477876106" style="198" customWidth="1"/>
    <col min="3847" max="3847" width="22.1327433628319" style="198" customWidth="1"/>
    <col min="3848" max="3848" width="27.8849557522124" style="198" customWidth="1"/>
    <col min="3849" max="3849" width="15.5044247787611" style="198" customWidth="1"/>
    <col min="3850" max="3850" width="10" style="198" customWidth="1"/>
    <col min="3851" max="4096" width="11.5044247787611" style="198"/>
    <col min="4097" max="4097" width="8" style="198" customWidth="1"/>
    <col min="4098" max="4098" width="22.5044247787611" style="198" customWidth="1"/>
    <col min="4099" max="4099" width="27.2477876106195" style="198" customWidth="1"/>
    <col min="4100" max="4100" width="12.7522123893805" style="198" customWidth="1"/>
    <col min="4101" max="4101" width="1.88495575221239" style="198" customWidth="1"/>
    <col min="4102" max="4102" width="7.50442477876106" style="198" customWidth="1"/>
    <col min="4103" max="4103" width="22.1327433628319" style="198" customWidth="1"/>
    <col min="4104" max="4104" width="27.8849557522124" style="198" customWidth="1"/>
    <col min="4105" max="4105" width="15.5044247787611" style="198" customWidth="1"/>
    <col min="4106" max="4106" width="10" style="198" customWidth="1"/>
    <col min="4107" max="4352" width="11.5044247787611" style="198"/>
    <col min="4353" max="4353" width="8" style="198" customWidth="1"/>
    <col min="4354" max="4354" width="22.5044247787611" style="198" customWidth="1"/>
    <col min="4355" max="4355" width="27.2477876106195" style="198" customWidth="1"/>
    <col min="4356" max="4356" width="12.7522123893805" style="198" customWidth="1"/>
    <col min="4357" max="4357" width="1.88495575221239" style="198" customWidth="1"/>
    <col min="4358" max="4358" width="7.50442477876106" style="198" customWidth="1"/>
    <col min="4359" max="4359" width="22.1327433628319" style="198" customWidth="1"/>
    <col min="4360" max="4360" width="27.8849557522124" style="198" customWidth="1"/>
    <col min="4361" max="4361" width="15.5044247787611" style="198" customWidth="1"/>
    <col min="4362" max="4362" width="10" style="198" customWidth="1"/>
    <col min="4363" max="4608" width="11.5044247787611" style="198"/>
    <col min="4609" max="4609" width="8" style="198" customWidth="1"/>
    <col min="4610" max="4610" width="22.5044247787611" style="198" customWidth="1"/>
    <col min="4611" max="4611" width="27.2477876106195" style="198" customWidth="1"/>
    <col min="4612" max="4612" width="12.7522123893805" style="198" customWidth="1"/>
    <col min="4613" max="4613" width="1.88495575221239" style="198" customWidth="1"/>
    <col min="4614" max="4614" width="7.50442477876106" style="198" customWidth="1"/>
    <col min="4615" max="4615" width="22.1327433628319" style="198" customWidth="1"/>
    <col min="4616" max="4616" width="27.8849557522124" style="198" customWidth="1"/>
    <col min="4617" max="4617" width="15.5044247787611" style="198" customWidth="1"/>
    <col min="4618" max="4618" width="10" style="198" customWidth="1"/>
    <col min="4619" max="4864" width="11.5044247787611" style="198"/>
    <col min="4865" max="4865" width="8" style="198" customWidth="1"/>
    <col min="4866" max="4866" width="22.5044247787611" style="198" customWidth="1"/>
    <col min="4867" max="4867" width="27.2477876106195" style="198" customWidth="1"/>
    <col min="4868" max="4868" width="12.7522123893805" style="198" customWidth="1"/>
    <col min="4869" max="4869" width="1.88495575221239" style="198" customWidth="1"/>
    <col min="4870" max="4870" width="7.50442477876106" style="198" customWidth="1"/>
    <col min="4871" max="4871" width="22.1327433628319" style="198" customWidth="1"/>
    <col min="4872" max="4872" width="27.8849557522124" style="198" customWidth="1"/>
    <col min="4873" max="4873" width="15.5044247787611" style="198" customWidth="1"/>
    <col min="4874" max="4874" width="10" style="198" customWidth="1"/>
    <col min="4875" max="5120" width="11.5044247787611" style="198"/>
    <col min="5121" max="5121" width="8" style="198" customWidth="1"/>
    <col min="5122" max="5122" width="22.5044247787611" style="198" customWidth="1"/>
    <col min="5123" max="5123" width="27.2477876106195" style="198" customWidth="1"/>
    <col min="5124" max="5124" width="12.7522123893805" style="198" customWidth="1"/>
    <col min="5125" max="5125" width="1.88495575221239" style="198" customWidth="1"/>
    <col min="5126" max="5126" width="7.50442477876106" style="198" customWidth="1"/>
    <col min="5127" max="5127" width="22.1327433628319" style="198" customWidth="1"/>
    <col min="5128" max="5128" width="27.8849557522124" style="198" customWidth="1"/>
    <col min="5129" max="5129" width="15.5044247787611" style="198" customWidth="1"/>
    <col min="5130" max="5130" width="10" style="198" customWidth="1"/>
    <col min="5131" max="5376" width="11.5044247787611" style="198"/>
    <col min="5377" max="5377" width="8" style="198" customWidth="1"/>
    <col min="5378" max="5378" width="22.5044247787611" style="198" customWidth="1"/>
    <col min="5379" max="5379" width="27.2477876106195" style="198" customWidth="1"/>
    <col min="5380" max="5380" width="12.7522123893805" style="198" customWidth="1"/>
    <col min="5381" max="5381" width="1.88495575221239" style="198" customWidth="1"/>
    <col min="5382" max="5382" width="7.50442477876106" style="198" customWidth="1"/>
    <col min="5383" max="5383" width="22.1327433628319" style="198" customWidth="1"/>
    <col min="5384" max="5384" width="27.8849557522124" style="198" customWidth="1"/>
    <col min="5385" max="5385" width="15.5044247787611" style="198" customWidth="1"/>
    <col min="5386" max="5386" width="10" style="198" customWidth="1"/>
    <col min="5387" max="5632" width="11.5044247787611" style="198"/>
    <col min="5633" max="5633" width="8" style="198" customWidth="1"/>
    <col min="5634" max="5634" width="22.5044247787611" style="198" customWidth="1"/>
    <col min="5635" max="5635" width="27.2477876106195" style="198" customWidth="1"/>
    <col min="5636" max="5636" width="12.7522123893805" style="198" customWidth="1"/>
    <col min="5637" max="5637" width="1.88495575221239" style="198" customWidth="1"/>
    <col min="5638" max="5638" width="7.50442477876106" style="198" customWidth="1"/>
    <col min="5639" max="5639" width="22.1327433628319" style="198" customWidth="1"/>
    <col min="5640" max="5640" width="27.8849557522124" style="198" customWidth="1"/>
    <col min="5641" max="5641" width="15.5044247787611" style="198" customWidth="1"/>
    <col min="5642" max="5642" width="10" style="198" customWidth="1"/>
    <col min="5643" max="5888" width="11.5044247787611" style="198"/>
    <col min="5889" max="5889" width="8" style="198" customWidth="1"/>
    <col min="5890" max="5890" width="22.5044247787611" style="198" customWidth="1"/>
    <col min="5891" max="5891" width="27.2477876106195" style="198" customWidth="1"/>
    <col min="5892" max="5892" width="12.7522123893805" style="198" customWidth="1"/>
    <col min="5893" max="5893" width="1.88495575221239" style="198" customWidth="1"/>
    <col min="5894" max="5894" width="7.50442477876106" style="198" customWidth="1"/>
    <col min="5895" max="5895" width="22.1327433628319" style="198" customWidth="1"/>
    <col min="5896" max="5896" width="27.8849557522124" style="198" customWidth="1"/>
    <col min="5897" max="5897" width="15.5044247787611" style="198" customWidth="1"/>
    <col min="5898" max="5898" width="10" style="198" customWidth="1"/>
    <col min="5899" max="6144" width="11.5044247787611" style="198"/>
    <col min="6145" max="6145" width="8" style="198" customWidth="1"/>
    <col min="6146" max="6146" width="22.5044247787611" style="198" customWidth="1"/>
    <col min="6147" max="6147" width="27.2477876106195" style="198" customWidth="1"/>
    <col min="6148" max="6148" width="12.7522123893805" style="198" customWidth="1"/>
    <col min="6149" max="6149" width="1.88495575221239" style="198" customWidth="1"/>
    <col min="6150" max="6150" width="7.50442477876106" style="198" customWidth="1"/>
    <col min="6151" max="6151" width="22.1327433628319" style="198" customWidth="1"/>
    <col min="6152" max="6152" width="27.8849557522124" style="198" customWidth="1"/>
    <col min="6153" max="6153" width="15.5044247787611" style="198" customWidth="1"/>
    <col min="6154" max="6154" width="10" style="198" customWidth="1"/>
    <col min="6155" max="6400" width="11.5044247787611" style="198"/>
    <col min="6401" max="6401" width="8" style="198" customWidth="1"/>
    <col min="6402" max="6402" width="22.5044247787611" style="198" customWidth="1"/>
    <col min="6403" max="6403" width="27.2477876106195" style="198" customWidth="1"/>
    <col min="6404" max="6404" width="12.7522123893805" style="198" customWidth="1"/>
    <col min="6405" max="6405" width="1.88495575221239" style="198" customWidth="1"/>
    <col min="6406" max="6406" width="7.50442477876106" style="198" customWidth="1"/>
    <col min="6407" max="6407" width="22.1327433628319" style="198" customWidth="1"/>
    <col min="6408" max="6408" width="27.8849557522124" style="198" customWidth="1"/>
    <col min="6409" max="6409" width="15.5044247787611" style="198" customWidth="1"/>
    <col min="6410" max="6410" width="10" style="198" customWidth="1"/>
    <col min="6411" max="6656" width="11.5044247787611" style="198"/>
    <col min="6657" max="6657" width="8" style="198" customWidth="1"/>
    <col min="6658" max="6658" width="22.5044247787611" style="198" customWidth="1"/>
    <col min="6659" max="6659" width="27.2477876106195" style="198" customWidth="1"/>
    <col min="6660" max="6660" width="12.7522123893805" style="198" customWidth="1"/>
    <col min="6661" max="6661" width="1.88495575221239" style="198" customWidth="1"/>
    <col min="6662" max="6662" width="7.50442477876106" style="198" customWidth="1"/>
    <col min="6663" max="6663" width="22.1327433628319" style="198" customWidth="1"/>
    <col min="6664" max="6664" width="27.8849557522124" style="198" customWidth="1"/>
    <col min="6665" max="6665" width="15.5044247787611" style="198" customWidth="1"/>
    <col min="6666" max="6666" width="10" style="198" customWidth="1"/>
    <col min="6667" max="6912" width="11.5044247787611" style="198"/>
    <col min="6913" max="6913" width="8" style="198" customWidth="1"/>
    <col min="6914" max="6914" width="22.5044247787611" style="198" customWidth="1"/>
    <col min="6915" max="6915" width="27.2477876106195" style="198" customWidth="1"/>
    <col min="6916" max="6916" width="12.7522123893805" style="198" customWidth="1"/>
    <col min="6917" max="6917" width="1.88495575221239" style="198" customWidth="1"/>
    <col min="6918" max="6918" width="7.50442477876106" style="198" customWidth="1"/>
    <col min="6919" max="6919" width="22.1327433628319" style="198" customWidth="1"/>
    <col min="6920" max="6920" width="27.8849557522124" style="198" customWidth="1"/>
    <col min="6921" max="6921" width="15.5044247787611" style="198" customWidth="1"/>
    <col min="6922" max="6922" width="10" style="198" customWidth="1"/>
    <col min="6923" max="7168" width="11.5044247787611" style="198"/>
    <col min="7169" max="7169" width="8" style="198" customWidth="1"/>
    <col min="7170" max="7170" width="22.5044247787611" style="198" customWidth="1"/>
    <col min="7171" max="7171" width="27.2477876106195" style="198" customWidth="1"/>
    <col min="7172" max="7172" width="12.7522123893805" style="198" customWidth="1"/>
    <col min="7173" max="7173" width="1.88495575221239" style="198" customWidth="1"/>
    <col min="7174" max="7174" width="7.50442477876106" style="198" customWidth="1"/>
    <col min="7175" max="7175" width="22.1327433628319" style="198" customWidth="1"/>
    <col min="7176" max="7176" width="27.8849557522124" style="198" customWidth="1"/>
    <col min="7177" max="7177" width="15.5044247787611" style="198" customWidth="1"/>
    <col min="7178" max="7178" width="10" style="198" customWidth="1"/>
    <col min="7179" max="7424" width="11.5044247787611" style="198"/>
    <col min="7425" max="7425" width="8" style="198" customWidth="1"/>
    <col min="7426" max="7426" width="22.5044247787611" style="198" customWidth="1"/>
    <col min="7427" max="7427" width="27.2477876106195" style="198" customWidth="1"/>
    <col min="7428" max="7428" width="12.7522123893805" style="198" customWidth="1"/>
    <col min="7429" max="7429" width="1.88495575221239" style="198" customWidth="1"/>
    <col min="7430" max="7430" width="7.50442477876106" style="198" customWidth="1"/>
    <col min="7431" max="7431" width="22.1327433628319" style="198" customWidth="1"/>
    <col min="7432" max="7432" width="27.8849557522124" style="198" customWidth="1"/>
    <col min="7433" max="7433" width="15.5044247787611" style="198" customWidth="1"/>
    <col min="7434" max="7434" width="10" style="198" customWidth="1"/>
    <col min="7435" max="7680" width="11.5044247787611" style="198"/>
    <col min="7681" max="7681" width="8" style="198" customWidth="1"/>
    <col min="7682" max="7682" width="22.5044247787611" style="198" customWidth="1"/>
    <col min="7683" max="7683" width="27.2477876106195" style="198" customWidth="1"/>
    <col min="7684" max="7684" width="12.7522123893805" style="198" customWidth="1"/>
    <col min="7685" max="7685" width="1.88495575221239" style="198" customWidth="1"/>
    <col min="7686" max="7686" width="7.50442477876106" style="198" customWidth="1"/>
    <col min="7687" max="7687" width="22.1327433628319" style="198" customWidth="1"/>
    <col min="7688" max="7688" width="27.8849557522124" style="198" customWidth="1"/>
    <col min="7689" max="7689" width="15.5044247787611" style="198" customWidth="1"/>
    <col min="7690" max="7690" width="10" style="198" customWidth="1"/>
    <col min="7691" max="7936" width="11.5044247787611" style="198"/>
    <col min="7937" max="7937" width="8" style="198" customWidth="1"/>
    <col min="7938" max="7938" width="22.5044247787611" style="198" customWidth="1"/>
    <col min="7939" max="7939" width="27.2477876106195" style="198" customWidth="1"/>
    <col min="7940" max="7940" width="12.7522123893805" style="198" customWidth="1"/>
    <col min="7941" max="7941" width="1.88495575221239" style="198" customWidth="1"/>
    <col min="7942" max="7942" width="7.50442477876106" style="198" customWidth="1"/>
    <col min="7943" max="7943" width="22.1327433628319" style="198" customWidth="1"/>
    <col min="7944" max="7944" width="27.8849557522124" style="198" customWidth="1"/>
    <col min="7945" max="7945" width="15.5044247787611" style="198" customWidth="1"/>
    <col min="7946" max="7946" width="10" style="198" customWidth="1"/>
    <col min="7947" max="8192" width="11.5044247787611" style="198"/>
    <col min="8193" max="8193" width="8" style="198" customWidth="1"/>
    <col min="8194" max="8194" width="22.5044247787611" style="198" customWidth="1"/>
    <col min="8195" max="8195" width="27.2477876106195" style="198" customWidth="1"/>
    <col min="8196" max="8196" width="12.7522123893805" style="198" customWidth="1"/>
    <col min="8197" max="8197" width="1.88495575221239" style="198" customWidth="1"/>
    <col min="8198" max="8198" width="7.50442477876106" style="198" customWidth="1"/>
    <col min="8199" max="8199" width="22.1327433628319" style="198" customWidth="1"/>
    <col min="8200" max="8200" width="27.8849557522124" style="198" customWidth="1"/>
    <col min="8201" max="8201" width="15.5044247787611" style="198" customWidth="1"/>
    <col min="8202" max="8202" width="10" style="198" customWidth="1"/>
    <col min="8203" max="8448" width="11.5044247787611" style="198"/>
    <col min="8449" max="8449" width="8" style="198" customWidth="1"/>
    <col min="8450" max="8450" width="22.5044247787611" style="198" customWidth="1"/>
    <col min="8451" max="8451" width="27.2477876106195" style="198" customWidth="1"/>
    <col min="8452" max="8452" width="12.7522123893805" style="198" customWidth="1"/>
    <col min="8453" max="8453" width="1.88495575221239" style="198" customWidth="1"/>
    <col min="8454" max="8454" width="7.50442477876106" style="198" customWidth="1"/>
    <col min="8455" max="8455" width="22.1327433628319" style="198" customWidth="1"/>
    <col min="8456" max="8456" width="27.8849557522124" style="198" customWidth="1"/>
    <col min="8457" max="8457" width="15.5044247787611" style="198" customWidth="1"/>
    <col min="8458" max="8458" width="10" style="198" customWidth="1"/>
    <col min="8459" max="8704" width="11.5044247787611" style="198"/>
    <col min="8705" max="8705" width="8" style="198" customWidth="1"/>
    <col min="8706" max="8706" width="22.5044247787611" style="198" customWidth="1"/>
    <col min="8707" max="8707" width="27.2477876106195" style="198" customWidth="1"/>
    <col min="8708" max="8708" width="12.7522123893805" style="198" customWidth="1"/>
    <col min="8709" max="8709" width="1.88495575221239" style="198" customWidth="1"/>
    <col min="8710" max="8710" width="7.50442477876106" style="198" customWidth="1"/>
    <col min="8711" max="8711" width="22.1327433628319" style="198" customWidth="1"/>
    <col min="8712" max="8712" width="27.8849557522124" style="198" customWidth="1"/>
    <col min="8713" max="8713" width="15.5044247787611" style="198" customWidth="1"/>
    <col min="8714" max="8714" width="10" style="198" customWidth="1"/>
    <col min="8715" max="8960" width="11.5044247787611" style="198"/>
    <col min="8961" max="8961" width="8" style="198" customWidth="1"/>
    <col min="8962" max="8962" width="22.5044247787611" style="198" customWidth="1"/>
    <col min="8963" max="8963" width="27.2477876106195" style="198" customWidth="1"/>
    <col min="8964" max="8964" width="12.7522123893805" style="198" customWidth="1"/>
    <col min="8965" max="8965" width="1.88495575221239" style="198" customWidth="1"/>
    <col min="8966" max="8966" width="7.50442477876106" style="198" customWidth="1"/>
    <col min="8967" max="8967" width="22.1327433628319" style="198" customWidth="1"/>
    <col min="8968" max="8968" width="27.8849557522124" style="198" customWidth="1"/>
    <col min="8969" max="8969" width="15.5044247787611" style="198" customWidth="1"/>
    <col min="8970" max="8970" width="10" style="198" customWidth="1"/>
    <col min="8971" max="9216" width="11.5044247787611" style="198"/>
    <col min="9217" max="9217" width="8" style="198" customWidth="1"/>
    <col min="9218" max="9218" width="22.5044247787611" style="198" customWidth="1"/>
    <col min="9219" max="9219" width="27.2477876106195" style="198" customWidth="1"/>
    <col min="9220" max="9220" width="12.7522123893805" style="198" customWidth="1"/>
    <col min="9221" max="9221" width="1.88495575221239" style="198" customWidth="1"/>
    <col min="9222" max="9222" width="7.50442477876106" style="198" customWidth="1"/>
    <col min="9223" max="9223" width="22.1327433628319" style="198" customWidth="1"/>
    <col min="9224" max="9224" width="27.8849557522124" style="198" customWidth="1"/>
    <col min="9225" max="9225" width="15.5044247787611" style="198" customWidth="1"/>
    <col min="9226" max="9226" width="10" style="198" customWidth="1"/>
    <col min="9227" max="9472" width="11.5044247787611" style="198"/>
    <col min="9473" max="9473" width="8" style="198" customWidth="1"/>
    <col min="9474" max="9474" width="22.5044247787611" style="198" customWidth="1"/>
    <col min="9475" max="9475" width="27.2477876106195" style="198" customWidth="1"/>
    <col min="9476" max="9476" width="12.7522123893805" style="198" customWidth="1"/>
    <col min="9477" max="9477" width="1.88495575221239" style="198" customWidth="1"/>
    <col min="9478" max="9478" width="7.50442477876106" style="198" customWidth="1"/>
    <col min="9479" max="9479" width="22.1327433628319" style="198" customWidth="1"/>
    <col min="9480" max="9480" width="27.8849557522124" style="198" customWidth="1"/>
    <col min="9481" max="9481" width="15.5044247787611" style="198" customWidth="1"/>
    <col min="9482" max="9482" width="10" style="198" customWidth="1"/>
    <col min="9483" max="9728" width="11.5044247787611" style="198"/>
    <col min="9729" max="9729" width="8" style="198" customWidth="1"/>
    <col min="9730" max="9730" width="22.5044247787611" style="198" customWidth="1"/>
    <col min="9731" max="9731" width="27.2477876106195" style="198" customWidth="1"/>
    <col min="9732" max="9732" width="12.7522123893805" style="198" customWidth="1"/>
    <col min="9733" max="9733" width="1.88495575221239" style="198" customWidth="1"/>
    <col min="9734" max="9734" width="7.50442477876106" style="198" customWidth="1"/>
    <col min="9735" max="9735" width="22.1327433628319" style="198" customWidth="1"/>
    <col min="9736" max="9736" width="27.8849557522124" style="198" customWidth="1"/>
    <col min="9737" max="9737" width="15.5044247787611" style="198" customWidth="1"/>
    <col min="9738" max="9738" width="10" style="198" customWidth="1"/>
    <col min="9739" max="9984" width="11.5044247787611" style="198"/>
    <col min="9985" max="9985" width="8" style="198" customWidth="1"/>
    <col min="9986" max="9986" width="22.5044247787611" style="198" customWidth="1"/>
    <col min="9987" max="9987" width="27.2477876106195" style="198" customWidth="1"/>
    <col min="9988" max="9988" width="12.7522123893805" style="198" customWidth="1"/>
    <col min="9989" max="9989" width="1.88495575221239" style="198" customWidth="1"/>
    <col min="9990" max="9990" width="7.50442477876106" style="198" customWidth="1"/>
    <col min="9991" max="9991" width="22.1327433628319" style="198" customWidth="1"/>
    <col min="9992" max="9992" width="27.8849557522124" style="198" customWidth="1"/>
    <col min="9993" max="9993" width="15.5044247787611" style="198" customWidth="1"/>
    <col min="9994" max="9994" width="10" style="198" customWidth="1"/>
    <col min="9995" max="10240" width="11.5044247787611" style="198"/>
    <col min="10241" max="10241" width="8" style="198" customWidth="1"/>
    <col min="10242" max="10242" width="22.5044247787611" style="198" customWidth="1"/>
    <col min="10243" max="10243" width="27.2477876106195" style="198" customWidth="1"/>
    <col min="10244" max="10244" width="12.7522123893805" style="198" customWidth="1"/>
    <col min="10245" max="10245" width="1.88495575221239" style="198" customWidth="1"/>
    <col min="10246" max="10246" width="7.50442477876106" style="198" customWidth="1"/>
    <col min="10247" max="10247" width="22.1327433628319" style="198" customWidth="1"/>
    <col min="10248" max="10248" width="27.8849557522124" style="198" customWidth="1"/>
    <col min="10249" max="10249" width="15.5044247787611" style="198" customWidth="1"/>
    <col min="10250" max="10250" width="10" style="198" customWidth="1"/>
    <col min="10251" max="10496" width="11.5044247787611" style="198"/>
    <col min="10497" max="10497" width="8" style="198" customWidth="1"/>
    <col min="10498" max="10498" width="22.5044247787611" style="198" customWidth="1"/>
    <col min="10499" max="10499" width="27.2477876106195" style="198" customWidth="1"/>
    <col min="10500" max="10500" width="12.7522123893805" style="198" customWidth="1"/>
    <col min="10501" max="10501" width="1.88495575221239" style="198" customWidth="1"/>
    <col min="10502" max="10502" width="7.50442477876106" style="198" customWidth="1"/>
    <col min="10503" max="10503" width="22.1327433628319" style="198" customWidth="1"/>
    <col min="10504" max="10504" width="27.8849557522124" style="198" customWidth="1"/>
    <col min="10505" max="10505" width="15.5044247787611" style="198" customWidth="1"/>
    <col min="10506" max="10506" width="10" style="198" customWidth="1"/>
    <col min="10507" max="10752" width="11.5044247787611" style="198"/>
    <col min="10753" max="10753" width="8" style="198" customWidth="1"/>
    <col min="10754" max="10754" width="22.5044247787611" style="198" customWidth="1"/>
    <col min="10755" max="10755" width="27.2477876106195" style="198" customWidth="1"/>
    <col min="10756" max="10756" width="12.7522123893805" style="198" customWidth="1"/>
    <col min="10757" max="10757" width="1.88495575221239" style="198" customWidth="1"/>
    <col min="10758" max="10758" width="7.50442477876106" style="198" customWidth="1"/>
    <col min="10759" max="10759" width="22.1327433628319" style="198" customWidth="1"/>
    <col min="10760" max="10760" width="27.8849557522124" style="198" customWidth="1"/>
    <col min="10761" max="10761" width="15.5044247787611" style="198" customWidth="1"/>
    <col min="10762" max="10762" width="10" style="198" customWidth="1"/>
    <col min="10763" max="11008" width="11.5044247787611" style="198"/>
    <col min="11009" max="11009" width="8" style="198" customWidth="1"/>
    <col min="11010" max="11010" width="22.5044247787611" style="198" customWidth="1"/>
    <col min="11011" max="11011" width="27.2477876106195" style="198" customWidth="1"/>
    <col min="11012" max="11012" width="12.7522123893805" style="198" customWidth="1"/>
    <col min="11013" max="11013" width="1.88495575221239" style="198" customWidth="1"/>
    <col min="11014" max="11014" width="7.50442477876106" style="198" customWidth="1"/>
    <col min="11015" max="11015" width="22.1327433628319" style="198" customWidth="1"/>
    <col min="11016" max="11016" width="27.8849557522124" style="198" customWidth="1"/>
    <col min="11017" max="11017" width="15.5044247787611" style="198" customWidth="1"/>
    <col min="11018" max="11018" width="10" style="198" customWidth="1"/>
    <col min="11019" max="11264" width="11.5044247787611" style="198"/>
    <col min="11265" max="11265" width="8" style="198" customWidth="1"/>
    <col min="11266" max="11266" width="22.5044247787611" style="198" customWidth="1"/>
    <col min="11267" max="11267" width="27.2477876106195" style="198" customWidth="1"/>
    <col min="11268" max="11268" width="12.7522123893805" style="198" customWidth="1"/>
    <col min="11269" max="11269" width="1.88495575221239" style="198" customWidth="1"/>
    <col min="11270" max="11270" width="7.50442477876106" style="198" customWidth="1"/>
    <col min="11271" max="11271" width="22.1327433628319" style="198" customWidth="1"/>
    <col min="11272" max="11272" width="27.8849557522124" style="198" customWidth="1"/>
    <col min="11273" max="11273" width="15.5044247787611" style="198" customWidth="1"/>
    <col min="11274" max="11274" width="10" style="198" customWidth="1"/>
    <col min="11275" max="11520" width="11.5044247787611" style="198"/>
    <col min="11521" max="11521" width="8" style="198" customWidth="1"/>
    <col min="11522" max="11522" width="22.5044247787611" style="198" customWidth="1"/>
    <col min="11523" max="11523" width="27.2477876106195" style="198" customWidth="1"/>
    <col min="11524" max="11524" width="12.7522123893805" style="198" customWidth="1"/>
    <col min="11525" max="11525" width="1.88495575221239" style="198" customWidth="1"/>
    <col min="11526" max="11526" width="7.50442477876106" style="198" customWidth="1"/>
    <col min="11527" max="11527" width="22.1327433628319" style="198" customWidth="1"/>
    <col min="11528" max="11528" width="27.8849557522124" style="198" customWidth="1"/>
    <col min="11529" max="11529" width="15.5044247787611" style="198" customWidth="1"/>
    <col min="11530" max="11530" width="10" style="198" customWidth="1"/>
    <col min="11531" max="11776" width="11.5044247787611" style="198"/>
    <col min="11777" max="11777" width="8" style="198" customWidth="1"/>
    <col min="11778" max="11778" width="22.5044247787611" style="198" customWidth="1"/>
    <col min="11779" max="11779" width="27.2477876106195" style="198" customWidth="1"/>
    <col min="11780" max="11780" width="12.7522123893805" style="198" customWidth="1"/>
    <col min="11781" max="11781" width="1.88495575221239" style="198" customWidth="1"/>
    <col min="11782" max="11782" width="7.50442477876106" style="198" customWidth="1"/>
    <col min="11783" max="11783" width="22.1327433628319" style="198" customWidth="1"/>
    <col min="11784" max="11784" width="27.8849557522124" style="198" customWidth="1"/>
    <col min="11785" max="11785" width="15.5044247787611" style="198" customWidth="1"/>
    <col min="11786" max="11786" width="10" style="198" customWidth="1"/>
    <col min="11787" max="12032" width="11.5044247787611" style="198"/>
    <col min="12033" max="12033" width="8" style="198" customWidth="1"/>
    <col min="12034" max="12034" width="22.5044247787611" style="198" customWidth="1"/>
    <col min="12035" max="12035" width="27.2477876106195" style="198" customWidth="1"/>
    <col min="12036" max="12036" width="12.7522123893805" style="198" customWidth="1"/>
    <col min="12037" max="12037" width="1.88495575221239" style="198" customWidth="1"/>
    <col min="12038" max="12038" width="7.50442477876106" style="198" customWidth="1"/>
    <col min="12039" max="12039" width="22.1327433628319" style="198" customWidth="1"/>
    <col min="12040" max="12040" width="27.8849557522124" style="198" customWidth="1"/>
    <col min="12041" max="12041" width="15.5044247787611" style="198" customWidth="1"/>
    <col min="12042" max="12042" width="10" style="198" customWidth="1"/>
    <col min="12043" max="12288" width="11.5044247787611" style="198"/>
    <col min="12289" max="12289" width="8" style="198" customWidth="1"/>
    <col min="12290" max="12290" width="22.5044247787611" style="198" customWidth="1"/>
    <col min="12291" max="12291" width="27.2477876106195" style="198" customWidth="1"/>
    <col min="12292" max="12292" width="12.7522123893805" style="198" customWidth="1"/>
    <col min="12293" max="12293" width="1.88495575221239" style="198" customWidth="1"/>
    <col min="12294" max="12294" width="7.50442477876106" style="198" customWidth="1"/>
    <col min="12295" max="12295" width="22.1327433628319" style="198" customWidth="1"/>
    <col min="12296" max="12296" width="27.8849557522124" style="198" customWidth="1"/>
    <col min="12297" max="12297" width="15.5044247787611" style="198" customWidth="1"/>
    <col min="12298" max="12298" width="10" style="198" customWidth="1"/>
    <col min="12299" max="12544" width="11.5044247787611" style="198"/>
    <col min="12545" max="12545" width="8" style="198" customWidth="1"/>
    <col min="12546" max="12546" width="22.5044247787611" style="198" customWidth="1"/>
    <col min="12547" max="12547" width="27.2477876106195" style="198" customWidth="1"/>
    <col min="12548" max="12548" width="12.7522123893805" style="198" customWidth="1"/>
    <col min="12549" max="12549" width="1.88495575221239" style="198" customWidth="1"/>
    <col min="12550" max="12550" width="7.50442477876106" style="198" customWidth="1"/>
    <col min="12551" max="12551" width="22.1327433628319" style="198" customWidth="1"/>
    <col min="12552" max="12552" width="27.8849557522124" style="198" customWidth="1"/>
    <col min="12553" max="12553" width="15.5044247787611" style="198" customWidth="1"/>
    <col min="12554" max="12554" width="10" style="198" customWidth="1"/>
    <col min="12555" max="12800" width="11.5044247787611" style="198"/>
    <col min="12801" max="12801" width="8" style="198" customWidth="1"/>
    <col min="12802" max="12802" width="22.5044247787611" style="198" customWidth="1"/>
    <col min="12803" max="12803" width="27.2477876106195" style="198" customWidth="1"/>
    <col min="12804" max="12804" width="12.7522123893805" style="198" customWidth="1"/>
    <col min="12805" max="12805" width="1.88495575221239" style="198" customWidth="1"/>
    <col min="12806" max="12806" width="7.50442477876106" style="198" customWidth="1"/>
    <col min="12807" max="12807" width="22.1327433628319" style="198" customWidth="1"/>
    <col min="12808" max="12808" width="27.8849557522124" style="198" customWidth="1"/>
    <col min="12809" max="12809" width="15.5044247787611" style="198" customWidth="1"/>
    <col min="12810" max="12810" width="10" style="198" customWidth="1"/>
    <col min="12811" max="13056" width="11.5044247787611" style="198"/>
    <col min="13057" max="13057" width="8" style="198" customWidth="1"/>
    <col min="13058" max="13058" width="22.5044247787611" style="198" customWidth="1"/>
    <col min="13059" max="13059" width="27.2477876106195" style="198" customWidth="1"/>
    <col min="13060" max="13060" width="12.7522123893805" style="198" customWidth="1"/>
    <col min="13061" max="13061" width="1.88495575221239" style="198" customWidth="1"/>
    <col min="13062" max="13062" width="7.50442477876106" style="198" customWidth="1"/>
    <col min="13063" max="13063" width="22.1327433628319" style="198" customWidth="1"/>
    <col min="13064" max="13064" width="27.8849557522124" style="198" customWidth="1"/>
    <col min="13065" max="13065" width="15.5044247787611" style="198" customWidth="1"/>
    <col min="13066" max="13066" width="10" style="198" customWidth="1"/>
    <col min="13067" max="13312" width="11.5044247787611" style="198"/>
    <col min="13313" max="13313" width="8" style="198" customWidth="1"/>
    <col min="13314" max="13314" width="22.5044247787611" style="198" customWidth="1"/>
    <col min="13315" max="13315" width="27.2477876106195" style="198" customWidth="1"/>
    <col min="13316" max="13316" width="12.7522123893805" style="198" customWidth="1"/>
    <col min="13317" max="13317" width="1.88495575221239" style="198" customWidth="1"/>
    <col min="13318" max="13318" width="7.50442477876106" style="198" customWidth="1"/>
    <col min="13319" max="13319" width="22.1327433628319" style="198" customWidth="1"/>
    <col min="13320" max="13320" width="27.8849557522124" style="198" customWidth="1"/>
    <col min="13321" max="13321" width="15.5044247787611" style="198" customWidth="1"/>
    <col min="13322" max="13322" width="10" style="198" customWidth="1"/>
    <col min="13323" max="13568" width="11.5044247787611" style="198"/>
    <col min="13569" max="13569" width="8" style="198" customWidth="1"/>
    <col min="13570" max="13570" width="22.5044247787611" style="198" customWidth="1"/>
    <col min="13571" max="13571" width="27.2477876106195" style="198" customWidth="1"/>
    <col min="13572" max="13572" width="12.7522123893805" style="198" customWidth="1"/>
    <col min="13573" max="13573" width="1.88495575221239" style="198" customWidth="1"/>
    <col min="13574" max="13574" width="7.50442477876106" style="198" customWidth="1"/>
    <col min="13575" max="13575" width="22.1327433628319" style="198" customWidth="1"/>
    <col min="13576" max="13576" width="27.8849557522124" style="198" customWidth="1"/>
    <col min="13577" max="13577" width="15.5044247787611" style="198" customWidth="1"/>
    <col min="13578" max="13578" width="10" style="198" customWidth="1"/>
    <col min="13579" max="13824" width="11.5044247787611" style="198"/>
    <col min="13825" max="13825" width="8" style="198" customWidth="1"/>
    <col min="13826" max="13826" width="22.5044247787611" style="198" customWidth="1"/>
    <col min="13827" max="13827" width="27.2477876106195" style="198" customWidth="1"/>
    <col min="13828" max="13828" width="12.7522123893805" style="198" customWidth="1"/>
    <col min="13829" max="13829" width="1.88495575221239" style="198" customWidth="1"/>
    <col min="13830" max="13830" width="7.50442477876106" style="198" customWidth="1"/>
    <col min="13831" max="13831" width="22.1327433628319" style="198" customWidth="1"/>
    <col min="13832" max="13832" width="27.8849557522124" style="198" customWidth="1"/>
    <col min="13833" max="13833" width="15.5044247787611" style="198" customWidth="1"/>
    <col min="13834" max="13834" width="10" style="198" customWidth="1"/>
    <col min="13835" max="14080" width="11.5044247787611" style="198"/>
    <col min="14081" max="14081" width="8" style="198" customWidth="1"/>
    <col min="14082" max="14082" width="22.5044247787611" style="198" customWidth="1"/>
    <col min="14083" max="14083" width="27.2477876106195" style="198" customWidth="1"/>
    <col min="14084" max="14084" width="12.7522123893805" style="198" customWidth="1"/>
    <col min="14085" max="14085" width="1.88495575221239" style="198" customWidth="1"/>
    <col min="14086" max="14086" width="7.50442477876106" style="198" customWidth="1"/>
    <col min="14087" max="14087" width="22.1327433628319" style="198" customWidth="1"/>
    <col min="14088" max="14088" width="27.8849557522124" style="198" customWidth="1"/>
    <col min="14089" max="14089" width="15.5044247787611" style="198" customWidth="1"/>
    <col min="14090" max="14090" width="10" style="198" customWidth="1"/>
    <col min="14091" max="14336" width="11.5044247787611" style="198"/>
    <col min="14337" max="14337" width="8" style="198" customWidth="1"/>
    <col min="14338" max="14338" width="22.5044247787611" style="198" customWidth="1"/>
    <col min="14339" max="14339" width="27.2477876106195" style="198" customWidth="1"/>
    <col min="14340" max="14340" width="12.7522123893805" style="198" customWidth="1"/>
    <col min="14341" max="14341" width="1.88495575221239" style="198" customWidth="1"/>
    <col min="14342" max="14342" width="7.50442477876106" style="198" customWidth="1"/>
    <col min="14343" max="14343" width="22.1327433628319" style="198" customWidth="1"/>
    <col min="14344" max="14344" width="27.8849557522124" style="198" customWidth="1"/>
    <col min="14345" max="14345" width="15.5044247787611" style="198" customWidth="1"/>
    <col min="14346" max="14346" width="10" style="198" customWidth="1"/>
    <col min="14347" max="14592" width="11.5044247787611" style="198"/>
    <col min="14593" max="14593" width="8" style="198" customWidth="1"/>
    <col min="14594" max="14594" width="22.5044247787611" style="198" customWidth="1"/>
    <col min="14595" max="14595" width="27.2477876106195" style="198" customWidth="1"/>
    <col min="14596" max="14596" width="12.7522123893805" style="198" customWidth="1"/>
    <col min="14597" max="14597" width="1.88495575221239" style="198" customWidth="1"/>
    <col min="14598" max="14598" width="7.50442477876106" style="198" customWidth="1"/>
    <col min="14599" max="14599" width="22.1327433628319" style="198" customWidth="1"/>
    <col min="14600" max="14600" width="27.8849557522124" style="198" customWidth="1"/>
    <col min="14601" max="14601" width="15.5044247787611" style="198" customWidth="1"/>
    <col min="14602" max="14602" width="10" style="198" customWidth="1"/>
    <col min="14603" max="14848" width="11.5044247787611" style="198"/>
    <col min="14849" max="14849" width="8" style="198" customWidth="1"/>
    <col min="14850" max="14850" width="22.5044247787611" style="198" customWidth="1"/>
    <col min="14851" max="14851" width="27.2477876106195" style="198" customWidth="1"/>
    <col min="14852" max="14852" width="12.7522123893805" style="198" customWidth="1"/>
    <col min="14853" max="14853" width="1.88495575221239" style="198" customWidth="1"/>
    <col min="14854" max="14854" width="7.50442477876106" style="198" customWidth="1"/>
    <col min="14855" max="14855" width="22.1327433628319" style="198" customWidth="1"/>
    <col min="14856" max="14856" width="27.8849557522124" style="198" customWidth="1"/>
    <col min="14857" max="14857" width="15.5044247787611" style="198" customWidth="1"/>
    <col min="14858" max="14858" width="10" style="198" customWidth="1"/>
    <col min="14859" max="15104" width="11.5044247787611" style="198"/>
    <col min="15105" max="15105" width="8" style="198" customWidth="1"/>
    <col min="15106" max="15106" width="22.5044247787611" style="198" customWidth="1"/>
    <col min="15107" max="15107" width="27.2477876106195" style="198" customWidth="1"/>
    <col min="15108" max="15108" width="12.7522123893805" style="198" customWidth="1"/>
    <col min="15109" max="15109" width="1.88495575221239" style="198" customWidth="1"/>
    <col min="15110" max="15110" width="7.50442477876106" style="198" customWidth="1"/>
    <col min="15111" max="15111" width="22.1327433628319" style="198" customWidth="1"/>
    <col min="15112" max="15112" width="27.8849557522124" style="198" customWidth="1"/>
    <col min="15113" max="15113" width="15.5044247787611" style="198" customWidth="1"/>
    <col min="15114" max="15114" width="10" style="198" customWidth="1"/>
    <col min="15115" max="15360" width="11.5044247787611" style="198"/>
    <col min="15361" max="15361" width="8" style="198" customWidth="1"/>
    <col min="15362" max="15362" width="22.5044247787611" style="198" customWidth="1"/>
    <col min="15363" max="15363" width="27.2477876106195" style="198" customWidth="1"/>
    <col min="15364" max="15364" width="12.7522123893805" style="198" customWidth="1"/>
    <col min="15365" max="15365" width="1.88495575221239" style="198" customWidth="1"/>
    <col min="15366" max="15366" width="7.50442477876106" style="198" customWidth="1"/>
    <col min="15367" max="15367" width="22.1327433628319" style="198" customWidth="1"/>
    <col min="15368" max="15368" width="27.8849557522124" style="198" customWidth="1"/>
    <col min="15369" max="15369" width="15.5044247787611" style="198" customWidth="1"/>
    <col min="15370" max="15370" width="10" style="198" customWidth="1"/>
    <col min="15371" max="15616" width="11.5044247787611" style="198"/>
    <col min="15617" max="15617" width="8" style="198" customWidth="1"/>
    <col min="15618" max="15618" width="22.5044247787611" style="198" customWidth="1"/>
    <col min="15619" max="15619" width="27.2477876106195" style="198" customWidth="1"/>
    <col min="15620" max="15620" width="12.7522123893805" style="198" customWidth="1"/>
    <col min="15621" max="15621" width="1.88495575221239" style="198" customWidth="1"/>
    <col min="15622" max="15622" width="7.50442477876106" style="198" customWidth="1"/>
    <col min="15623" max="15623" width="22.1327433628319" style="198" customWidth="1"/>
    <col min="15624" max="15624" width="27.8849557522124" style="198" customWidth="1"/>
    <col min="15625" max="15625" width="15.5044247787611" style="198" customWidth="1"/>
    <col min="15626" max="15626" width="10" style="198" customWidth="1"/>
    <col min="15627" max="15872" width="11.5044247787611" style="198"/>
    <col min="15873" max="15873" width="8" style="198" customWidth="1"/>
    <col min="15874" max="15874" width="22.5044247787611" style="198" customWidth="1"/>
    <col min="15875" max="15875" width="27.2477876106195" style="198" customWidth="1"/>
    <col min="15876" max="15876" width="12.7522123893805" style="198" customWidth="1"/>
    <col min="15877" max="15877" width="1.88495575221239" style="198" customWidth="1"/>
    <col min="15878" max="15878" width="7.50442477876106" style="198" customWidth="1"/>
    <col min="15879" max="15879" width="22.1327433628319" style="198" customWidth="1"/>
    <col min="15880" max="15880" width="27.8849557522124" style="198" customWidth="1"/>
    <col min="15881" max="15881" width="15.5044247787611" style="198" customWidth="1"/>
    <col min="15882" max="15882" width="10" style="198" customWidth="1"/>
    <col min="15883" max="16128" width="11.5044247787611" style="198"/>
    <col min="16129" max="16129" width="8" style="198" customWidth="1"/>
    <col min="16130" max="16130" width="22.5044247787611" style="198" customWidth="1"/>
    <col min="16131" max="16131" width="27.2477876106195" style="198" customWidth="1"/>
    <col min="16132" max="16132" width="12.7522123893805" style="198" customWidth="1"/>
    <col min="16133" max="16133" width="1.88495575221239" style="198" customWidth="1"/>
    <col min="16134" max="16134" width="7.50442477876106" style="198" customWidth="1"/>
    <col min="16135" max="16135" width="22.1327433628319" style="198" customWidth="1"/>
    <col min="16136" max="16136" width="27.8849557522124" style="198" customWidth="1"/>
    <col min="16137" max="16137" width="15.5044247787611" style="198" customWidth="1"/>
    <col min="16138" max="16138" width="10" style="198" customWidth="1"/>
    <col min="16139" max="16384" width="11.5044247787611" style="198"/>
  </cols>
  <sheetData>
    <row r="1" s="197" customFormat="1" ht="23.25" spans="1:252">
      <c r="A1" s="200" t="s">
        <v>191</v>
      </c>
      <c r="B1" s="200"/>
      <c r="C1" s="200"/>
      <c r="D1" s="200"/>
      <c r="E1" s="200"/>
      <c r="F1" s="200"/>
      <c r="G1" s="200"/>
      <c r="H1" s="200"/>
      <c r="I1" s="200"/>
      <c r="J1" s="229"/>
      <c r="K1" s="229"/>
      <c r="L1" s="229"/>
      <c r="M1" s="229"/>
      <c r="N1" s="229"/>
      <c r="O1" s="229"/>
      <c r="P1" s="229"/>
      <c r="Q1" s="229"/>
      <c r="R1" s="229"/>
      <c r="S1" s="229"/>
      <c r="T1" s="229"/>
      <c r="U1" s="229"/>
      <c r="V1" s="229"/>
      <c r="W1" s="229"/>
      <c r="X1" s="229"/>
      <c r="Y1" s="229"/>
      <c r="Z1" s="229"/>
      <c r="AA1" s="229"/>
      <c r="AB1" s="229"/>
      <c r="AC1" s="229"/>
      <c r="AD1" s="229"/>
      <c r="AE1" s="229"/>
      <c r="AF1" s="229"/>
      <c r="AG1" s="229"/>
      <c r="AH1" s="229"/>
      <c r="AI1" s="229"/>
      <c r="AJ1" s="229"/>
      <c r="AK1" s="229"/>
      <c r="AL1" s="229"/>
      <c r="AM1" s="229"/>
      <c r="AN1" s="229"/>
      <c r="AO1" s="229"/>
      <c r="AP1" s="229"/>
      <c r="AQ1" s="229"/>
      <c r="AR1" s="229"/>
      <c r="AS1" s="229"/>
      <c r="AT1" s="229"/>
      <c r="AU1" s="229"/>
      <c r="AV1" s="229"/>
      <c r="AW1" s="229"/>
      <c r="AX1" s="229"/>
      <c r="AY1" s="229"/>
      <c r="AZ1" s="229"/>
      <c r="BA1" s="229"/>
      <c r="BB1" s="229"/>
      <c r="BC1" s="229"/>
      <c r="BD1" s="229"/>
      <c r="BE1" s="229"/>
      <c r="BF1" s="229"/>
      <c r="BG1" s="229"/>
      <c r="BH1" s="229"/>
      <c r="BI1" s="229"/>
      <c r="BJ1" s="229"/>
      <c r="BK1" s="229"/>
      <c r="BL1" s="229"/>
      <c r="BM1" s="229"/>
      <c r="BN1" s="229"/>
      <c r="BO1" s="229"/>
      <c r="BP1" s="229"/>
      <c r="BQ1" s="229"/>
      <c r="BR1" s="229"/>
      <c r="BS1" s="229"/>
      <c r="BT1" s="229"/>
      <c r="BU1" s="229"/>
      <c r="BV1" s="229"/>
      <c r="BW1" s="229"/>
      <c r="BX1" s="229"/>
      <c r="BY1" s="229"/>
      <c r="BZ1" s="229"/>
      <c r="CA1" s="229"/>
      <c r="CB1" s="229"/>
      <c r="CC1" s="229"/>
      <c r="CD1" s="229"/>
      <c r="CE1" s="229"/>
      <c r="CF1" s="229"/>
      <c r="CG1" s="229"/>
      <c r="CH1" s="229"/>
      <c r="CI1" s="229"/>
      <c r="CJ1" s="229"/>
      <c r="CK1" s="229"/>
      <c r="CL1" s="229"/>
      <c r="CM1" s="229"/>
      <c r="CN1" s="229"/>
      <c r="CO1" s="229"/>
      <c r="CP1" s="229"/>
      <c r="CQ1" s="229"/>
      <c r="CR1" s="229"/>
      <c r="CS1" s="229"/>
      <c r="CT1" s="229"/>
      <c r="CU1" s="229"/>
      <c r="CV1" s="229"/>
      <c r="CW1" s="229"/>
      <c r="CX1" s="229"/>
      <c r="CY1" s="229"/>
      <c r="CZ1" s="229"/>
      <c r="DA1" s="229"/>
      <c r="DB1" s="229"/>
      <c r="DC1" s="229"/>
      <c r="DD1" s="229"/>
      <c r="DE1" s="229"/>
      <c r="DF1" s="229"/>
      <c r="DG1" s="229"/>
      <c r="DH1" s="229"/>
      <c r="DI1" s="229"/>
      <c r="DJ1" s="229"/>
      <c r="DK1" s="229"/>
      <c r="DL1" s="229"/>
      <c r="DM1" s="229"/>
      <c r="DN1" s="229"/>
      <c r="DO1" s="229"/>
      <c r="DP1" s="229"/>
      <c r="DQ1" s="229"/>
      <c r="DR1" s="229"/>
      <c r="DS1" s="229"/>
      <c r="DT1" s="229"/>
      <c r="DU1" s="229"/>
      <c r="DV1" s="229"/>
      <c r="DW1" s="229"/>
      <c r="DX1" s="229"/>
      <c r="DY1" s="229"/>
      <c r="DZ1" s="229"/>
      <c r="EA1" s="229"/>
      <c r="EB1" s="229"/>
      <c r="EC1" s="229"/>
      <c r="ED1" s="229"/>
      <c r="EE1" s="229"/>
      <c r="EF1" s="229"/>
      <c r="EG1" s="229"/>
      <c r="EH1" s="229"/>
      <c r="EI1" s="229"/>
      <c r="EJ1" s="229"/>
      <c r="EK1" s="229"/>
      <c r="EL1" s="229"/>
      <c r="EM1" s="229"/>
      <c r="EN1" s="229"/>
      <c r="EO1" s="229"/>
      <c r="EP1" s="229"/>
      <c r="EQ1" s="229"/>
      <c r="ER1" s="229"/>
      <c r="ES1" s="229"/>
      <c r="ET1" s="229"/>
      <c r="EU1" s="229"/>
      <c r="EV1" s="229"/>
      <c r="EW1" s="229"/>
      <c r="EX1" s="229"/>
      <c r="EY1" s="229"/>
      <c r="EZ1" s="229"/>
      <c r="FA1" s="229"/>
      <c r="FB1" s="229"/>
      <c r="FC1" s="229"/>
      <c r="FD1" s="229"/>
      <c r="FE1" s="229"/>
      <c r="FF1" s="229"/>
      <c r="FG1" s="229"/>
      <c r="FH1" s="229"/>
      <c r="FI1" s="229"/>
      <c r="FJ1" s="229"/>
      <c r="FK1" s="229"/>
      <c r="FL1" s="229"/>
      <c r="FM1" s="229"/>
      <c r="FN1" s="229"/>
      <c r="FO1" s="229"/>
      <c r="FP1" s="229"/>
      <c r="FQ1" s="229"/>
      <c r="FR1" s="229"/>
      <c r="FS1" s="229"/>
      <c r="FT1" s="229"/>
      <c r="FU1" s="229"/>
      <c r="FV1" s="229"/>
      <c r="FW1" s="229"/>
      <c r="FX1" s="229"/>
      <c r="FY1" s="229"/>
      <c r="FZ1" s="229"/>
      <c r="GA1" s="229"/>
      <c r="GB1" s="229"/>
      <c r="GC1" s="229"/>
      <c r="GD1" s="229"/>
      <c r="GE1" s="229"/>
      <c r="GF1" s="229"/>
      <c r="GG1" s="229"/>
      <c r="GH1" s="229"/>
      <c r="GI1" s="229"/>
      <c r="GJ1" s="229"/>
      <c r="GK1" s="229"/>
      <c r="GL1" s="229"/>
      <c r="GM1" s="229"/>
      <c r="GN1" s="229"/>
      <c r="GO1" s="229"/>
      <c r="GP1" s="229"/>
      <c r="GQ1" s="229"/>
      <c r="GR1" s="229"/>
      <c r="GS1" s="229"/>
      <c r="GT1" s="229"/>
      <c r="GU1" s="229"/>
      <c r="GV1" s="229"/>
      <c r="GW1" s="229"/>
      <c r="GX1" s="229"/>
      <c r="GY1" s="229"/>
      <c r="GZ1" s="229"/>
      <c r="HA1" s="229"/>
      <c r="HB1" s="229"/>
      <c r="HC1" s="229"/>
      <c r="HD1" s="229"/>
      <c r="HE1" s="229"/>
      <c r="HF1" s="229"/>
      <c r="HG1" s="229"/>
      <c r="HH1" s="229"/>
      <c r="HI1" s="229"/>
      <c r="HJ1" s="229"/>
      <c r="HK1" s="229"/>
      <c r="HL1" s="229"/>
      <c r="HM1" s="229"/>
      <c r="HN1" s="229"/>
      <c r="HO1" s="229"/>
      <c r="HP1" s="229"/>
      <c r="HQ1" s="229"/>
      <c r="HR1" s="229"/>
      <c r="HS1" s="229"/>
      <c r="HT1" s="229"/>
      <c r="HU1" s="229"/>
      <c r="HV1" s="229"/>
      <c r="HW1" s="229"/>
      <c r="HX1" s="229"/>
      <c r="HY1" s="229"/>
      <c r="HZ1" s="229"/>
      <c r="IA1" s="229"/>
      <c r="IB1" s="229"/>
      <c r="IC1" s="229"/>
      <c r="ID1" s="229"/>
      <c r="IE1" s="229"/>
      <c r="IF1" s="229"/>
      <c r="IG1" s="229"/>
      <c r="IH1" s="229"/>
      <c r="II1" s="229"/>
      <c r="IJ1" s="229"/>
      <c r="IK1" s="229"/>
      <c r="IL1" s="229"/>
      <c r="IM1" s="229"/>
      <c r="IN1" s="229"/>
      <c r="IO1" s="229"/>
      <c r="IP1" s="229"/>
      <c r="IQ1" s="229"/>
      <c r="IR1" s="229"/>
    </row>
    <row r="2" s="198" customFormat="1" ht="22.15" customHeight="1" spans="1:252">
      <c r="A2" s="201" t="str">
        <f>表1!A3</f>
        <v>项目名称：江门700MHz频段共建共享五期工程无线主设备项目——子项4：常规项目</v>
      </c>
      <c r="B2" s="201"/>
      <c r="C2" s="202"/>
      <c r="D2" s="202"/>
      <c r="E2" s="202"/>
      <c r="F2" s="199"/>
      <c r="G2" s="202"/>
      <c r="H2" s="202"/>
      <c r="I2" s="202"/>
      <c r="J2" s="202"/>
      <c r="K2" s="202"/>
      <c r="L2" s="202"/>
      <c r="M2" s="202"/>
      <c r="N2" s="202"/>
      <c r="O2" s="202"/>
      <c r="P2" s="202"/>
      <c r="Q2" s="202"/>
      <c r="R2" s="202"/>
      <c r="S2" s="202"/>
      <c r="T2" s="202"/>
      <c r="U2" s="202"/>
      <c r="V2" s="202"/>
      <c r="W2" s="202"/>
      <c r="X2" s="202"/>
      <c r="Y2" s="202"/>
      <c r="Z2" s="202"/>
      <c r="AA2" s="202"/>
      <c r="AB2" s="202"/>
      <c r="AC2" s="202"/>
      <c r="AD2" s="202"/>
      <c r="AE2" s="202"/>
      <c r="AF2" s="202"/>
      <c r="AG2" s="202"/>
      <c r="AH2" s="202"/>
      <c r="AI2" s="202"/>
      <c r="AJ2" s="202"/>
      <c r="AK2" s="202"/>
      <c r="AL2" s="202"/>
      <c r="AM2" s="202"/>
      <c r="AN2" s="202"/>
      <c r="AO2" s="202"/>
      <c r="AP2" s="202"/>
      <c r="AQ2" s="202"/>
      <c r="AR2" s="202"/>
      <c r="AS2" s="202"/>
      <c r="AT2" s="202"/>
      <c r="AU2" s="202"/>
      <c r="AV2" s="202"/>
      <c r="AW2" s="202"/>
      <c r="AX2" s="202"/>
      <c r="AY2" s="202"/>
      <c r="AZ2" s="202"/>
      <c r="BA2" s="202"/>
      <c r="BB2" s="202"/>
      <c r="BC2" s="202"/>
      <c r="BD2" s="202"/>
      <c r="BE2" s="202"/>
      <c r="BF2" s="202"/>
      <c r="BG2" s="202"/>
      <c r="BH2" s="202"/>
      <c r="BI2" s="202"/>
      <c r="BJ2" s="202"/>
      <c r="BK2" s="202"/>
      <c r="BL2" s="202"/>
      <c r="BM2" s="202"/>
      <c r="BN2" s="202"/>
      <c r="BO2" s="202"/>
      <c r="BP2" s="202"/>
      <c r="BQ2" s="202"/>
      <c r="BR2" s="202"/>
      <c r="BS2" s="202"/>
      <c r="BT2" s="202"/>
      <c r="BU2" s="202"/>
      <c r="BV2" s="202"/>
      <c r="BW2" s="202"/>
      <c r="BX2" s="202"/>
      <c r="BY2" s="202"/>
      <c r="BZ2" s="202"/>
      <c r="CA2" s="202"/>
      <c r="CB2" s="202"/>
      <c r="CC2" s="202"/>
      <c r="CD2" s="202"/>
      <c r="CE2" s="202"/>
      <c r="CF2" s="202"/>
      <c r="CG2" s="202"/>
      <c r="CH2" s="202"/>
      <c r="CI2" s="202"/>
      <c r="CJ2" s="202"/>
      <c r="CK2" s="202"/>
      <c r="CL2" s="202"/>
      <c r="CM2" s="202"/>
      <c r="CN2" s="202"/>
      <c r="CO2" s="202"/>
      <c r="CP2" s="202"/>
      <c r="CQ2" s="202"/>
      <c r="CR2" s="202"/>
      <c r="CS2" s="202"/>
      <c r="CT2" s="202"/>
      <c r="CU2" s="202"/>
      <c r="CV2" s="202"/>
      <c r="CW2" s="202"/>
      <c r="CX2" s="202"/>
      <c r="CY2" s="202"/>
      <c r="CZ2" s="202"/>
      <c r="DA2" s="202"/>
      <c r="DB2" s="202"/>
      <c r="DC2" s="202"/>
      <c r="DD2" s="202"/>
      <c r="DE2" s="202"/>
      <c r="DF2" s="202"/>
      <c r="DG2" s="202"/>
      <c r="DH2" s="202"/>
      <c r="DI2" s="202"/>
      <c r="DJ2" s="202"/>
      <c r="DK2" s="202"/>
      <c r="DL2" s="202"/>
      <c r="DM2" s="202"/>
      <c r="DN2" s="202"/>
      <c r="DO2" s="202"/>
      <c r="DP2" s="202"/>
      <c r="DQ2" s="202"/>
      <c r="DR2" s="202"/>
      <c r="DS2" s="202"/>
      <c r="DT2" s="202"/>
      <c r="DU2" s="202"/>
      <c r="DV2" s="202"/>
      <c r="DW2" s="202"/>
      <c r="DX2" s="202"/>
      <c r="DY2" s="202"/>
      <c r="DZ2" s="202"/>
      <c r="EA2" s="202"/>
      <c r="EB2" s="202"/>
      <c r="EC2" s="202"/>
      <c r="ED2" s="202"/>
      <c r="EE2" s="202"/>
      <c r="EF2" s="202"/>
      <c r="EG2" s="202"/>
      <c r="EH2" s="202"/>
      <c r="EI2" s="202"/>
      <c r="EJ2" s="202"/>
      <c r="EK2" s="202"/>
      <c r="EL2" s="202"/>
      <c r="EM2" s="202"/>
      <c r="EN2" s="202"/>
      <c r="EO2" s="202"/>
      <c r="EP2" s="202"/>
      <c r="EQ2" s="202"/>
      <c r="ER2" s="202"/>
      <c r="ES2" s="202"/>
      <c r="ET2" s="202"/>
      <c r="EU2" s="202"/>
      <c r="EV2" s="202"/>
      <c r="EW2" s="202"/>
      <c r="EX2" s="202"/>
      <c r="EY2" s="202"/>
      <c r="EZ2" s="202"/>
      <c r="FA2" s="202"/>
      <c r="FB2" s="202"/>
      <c r="FC2" s="202"/>
      <c r="FD2" s="202"/>
      <c r="FE2" s="202"/>
      <c r="FF2" s="202"/>
      <c r="FG2" s="202"/>
      <c r="FH2" s="202"/>
      <c r="FI2" s="202"/>
      <c r="FJ2" s="202"/>
      <c r="FK2" s="202"/>
      <c r="FL2" s="202"/>
      <c r="FM2" s="202"/>
      <c r="FN2" s="202"/>
      <c r="FO2" s="202"/>
      <c r="FP2" s="202"/>
      <c r="FQ2" s="202"/>
      <c r="FR2" s="202"/>
      <c r="FS2" s="202"/>
      <c r="FT2" s="202"/>
      <c r="FU2" s="202"/>
      <c r="FV2" s="202"/>
      <c r="FW2" s="202"/>
      <c r="FX2" s="202"/>
      <c r="FY2" s="202"/>
      <c r="FZ2" s="202"/>
      <c r="GA2" s="202"/>
      <c r="GB2" s="202"/>
      <c r="GC2" s="202"/>
      <c r="GD2" s="202"/>
      <c r="GE2" s="202"/>
      <c r="GF2" s="202"/>
      <c r="GG2" s="202"/>
      <c r="GH2" s="202"/>
      <c r="GI2" s="202"/>
      <c r="GJ2" s="202"/>
      <c r="GK2" s="202"/>
      <c r="GL2" s="202"/>
      <c r="GM2" s="202"/>
      <c r="GN2" s="202"/>
      <c r="GO2" s="202"/>
      <c r="GP2" s="202"/>
      <c r="GQ2" s="202"/>
      <c r="GR2" s="202"/>
      <c r="GS2" s="202"/>
      <c r="GT2" s="202"/>
      <c r="GU2" s="202"/>
      <c r="GV2" s="202"/>
      <c r="GW2" s="202"/>
      <c r="GX2" s="202"/>
      <c r="GY2" s="202"/>
      <c r="GZ2" s="202"/>
      <c r="HA2" s="202"/>
      <c r="HB2" s="202"/>
      <c r="HC2" s="202"/>
      <c r="HD2" s="202"/>
      <c r="HE2" s="202"/>
      <c r="HF2" s="202"/>
      <c r="HG2" s="202"/>
      <c r="HH2" s="202"/>
      <c r="HI2" s="202"/>
      <c r="HJ2" s="202"/>
      <c r="HK2" s="202"/>
      <c r="HL2" s="202"/>
      <c r="HM2" s="202"/>
      <c r="HN2" s="202"/>
      <c r="HO2" s="202"/>
      <c r="HP2" s="202"/>
      <c r="HQ2" s="202"/>
      <c r="HR2" s="202"/>
      <c r="HS2" s="202"/>
      <c r="HT2" s="202"/>
      <c r="HU2" s="202"/>
      <c r="HV2" s="202"/>
      <c r="HW2" s="202"/>
      <c r="HX2" s="202"/>
      <c r="HY2" s="202"/>
      <c r="HZ2" s="202"/>
      <c r="IA2" s="202"/>
      <c r="IB2" s="202"/>
      <c r="IC2" s="202"/>
      <c r="ID2" s="202"/>
      <c r="IE2" s="202"/>
      <c r="IF2" s="202"/>
      <c r="IG2" s="202"/>
      <c r="IH2" s="202"/>
      <c r="II2" s="202"/>
      <c r="IJ2" s="202"/>
      <c r="IK2" s="202"/>
      <c r="IL2" s="202"/>
      <c r="IM2" s="202"/>
      <c r="IN2" s="202"/>
      <c r="IO2" s="202"/>
      <c r="IP2" s="202"/>
      <c r="IQ2" s="202"/>
      <c r="IR2" s="202"/>
    </row>
    <row r="3" s="198" customFormat="1" ht="22.15" customHeight="1" spans="1:252">
      <c r="A3" s="201">
        <f>表1!A4</f>
        <v>0</v>
      </c>
      <c r="B3" s="201"/>
      <c r="C3" s="202"/>
      <c r="D3" s="202"/>
      <c r="E3" s="202"/>
      <c r="F3" s="199"/>
      <c r="G3" s="202"/>
      <c r="H3" s="202"/>
      <c r="I3" s="202"/>
      <c r="J3" s="202"/>
      <c r="K3" s="202"/>
      <c r="L3" s="202"/>
      <c r="M3" s="202"/>
      <c r="N3" s="202"/>
      <c r="O3" s="202"/>
      <c r="P3" s="202"/>
      <c r="Q3" s="202"/>
      <c r="R3" s="202"/>
      <c r="S3" s="202"/>
      <c r="T3" s="202"/>
      <c r="U3" s="202"/>
      <c r="V3" s="202"/>
      <c r="W3" s="202"/>
      <c r="X3" s="202"/>
      <c r="Y3" s="202"/>
      <c r="Z3" s="202"/>
      <c r="AA3" s="202"/>
      <c r="AB3" s="202"/>
      <c r="AC3" s="202"/>
      <c r="AD3" s="202"/>
      <c r="AE3" s="202"/>
      <c r="AF3" s="202"/>
      <c r="AG3" s="202"/>
      <c r="AH3" s="202"/>
      <c r="AI3" s="202"/>
      <c r="AJ3" s="202"/>
      <c r="AK3" s="202"/>
      <c r="AL3" s="202"/>
      <c r="AM3" s="202"/>
      <c r="AN3" s="202"/>
      <c r="AO3" s="202"/>
      <c r="AP3" s="202"/>
      <c r="AQ3" s="202"/>
      <c r="AR3" s="202"/>
      <c r="AS3" s="202"/>
      <c r="AT3" s="202"/>
      <c r="AU3" s="202"/>
      <c r="AV3" s="202"/>
      <c r="AW3" s="202"/>
      <c r="AX3" s="202"/>
      <c r="AY3" s="202"/>
      <c r="AZ3" s="202"/>
      <c r="BA3" s="202"/>
      <c r="BB3" s="202"/>
      <c r="BC3" s="202"/>
      <c r="BD3" s="202"/>
      <c r="BE3" s="202"/>
      <c r="BF3" s="202"/>
      <c r="BG3" s="202"/>
      <c r="BH3" s="202"/>
      <c r="BI3" s="202"/>
      <c r="BJ3" s="202"/>
      <c r="BK3" s="202"/>
      <c r="BL3" s="202"/>
      <c r="BM3" s="202"/>
      <c r="BN3" s="202"/>
      <c r="BO3" s="202"/>
      <c r="BP3" s="202"/>
      <c r="BQ3" s="202"/>
      <c r="BR3" s="202"/>
      <c r="BS3" s="202"/>
      <c r="BT3" s="202"/>
      <c r="BU3" s="202"/>
      <c r="BV3" s="202"/>
      <c r="BW3" s="202"/>
      <c r="BX3" s="202"/>
      <c r="BY3" s="202"/>
      <c r="BZ3" s="202"/>
      <c r="CA3" s="202"/>
      <c r="CB3" s="202"/>
      <c r="CC3" s="202"/>
      <c r="CD3" s="202"/>
      <c r="CE3" s="202"/>
      <c r="CF3" s="202"/>
      <c r="CG3" s="202"/>
      <c r="CH3" s="202"/>
      <c r="CI3" s="202"/>
      <c r="CJ3" s="202"/>
      <c r="CK3" s="202"/>
      <c r="CL3" s="202"/>
      <c r="CM3" s="202"/>
      <c r="CN3" s="202"/>
      <c r="CO3" s="202"/>
      <c r="CP3" s="202"/>
      <c r="CQ3" s="202"/>
      <c r="CR3" s="202"/>
      <c r="CS3" s="202"/>
      <c r="CT3" s="202"/>
      <c r="CU3" s="202"/>
      <c r="CV3" s="202"/>
      <c r="CW3" s="202"/>
      <c r="CX3" s="202"/>
      <c r="CY3" s="202"/>
      <c r="CZ3" s="202"/>
      <c r="DA3" s="202"/>
      <c r="DB3" s="202"/>
      <c r="DC3" s="202"/>
      <c r="DD3" s="202"/>
      <c r="DE3" s="202"/>
      <c r="DF3" s="202"/>
      <c r="DG3" s="202"/>
      <c r="DH3" s="202"/>
      <c r="DI3" s="202"/>
      <c r="DJ3" s="202"/>
      <c r="DK3" s="202"/>
      <c r="DL3" s="202"/>
      <c r="DM3" s="202"/>
      <c r="DN3" s="202"/>
      <c r="DO3" s="202"/>
      <c r="DP3" s="202"/>
      <c r="DQ3" s="202"/>
      <c r="DR3" s="202"/>
      <c r="DS3" s="202"/>
      <c r="DT3" s="202"/>
      <c r="DU3" s="202"/>
      <c r="DV3" s="202"/>
      <c r="DW3" s="202"/>
      <c r="DX3" s="202"/>
      <c r="DY3" s="202"/>
      <c r="DZ3" s="202"/>
      <c r="EA3" s="202"/>
      <c r="EB3" s="202"/>
      <c r="EC3" s="202"/>
      <c r="ED3" s="202"/>
      <c r="EE3" s="202"/>
      <c r="EF3" s="202"/>
      <c r="EG3" s="202"/>
      <c r="EH3" s="202"/>
      <c r="EI3" s="202"/>
      <c r="EJ3" s="202"/>
      <c r="EK3" s="202"/>
      <c r="EL3" s="202"/>
      <c r="EM3" s="202"/>
      <c r="EN3" s="202"/>
      <c r="EO3" s="202"/>
      <c r="EP3" s="202"/>
      <c r="EQ3" s="202"/>
      <c r="ER3" s="202"/>
      <c r="ES3" s="202"/>
      <c r="ET3" s="202"/>
      <c r="EU3" s="202"/>
      <c r="EV3" s="202"/>
      <c r="EW3" s="202"/>
      <c r="EX3" s="202"/>
      <c r="EY3" s="202"/>
      <c r="EZ3" s="202"/>
      <c r="FA3" s="202"/>
      <c r="FB3" s="202"/>
      <c r="FC3" s="202"/>
      <c r="FD3" s="202"/>
      <c r="FE3" s="202"/>
      <c r="FF3" s="202"/>
      <c r="FG3" s="202"/>
      <c r="FH3" s="202"/>
      <c r="FI3" s="202"/>
      <c r="FJ3" s="202"/>
      <c r="FK3" s="202"/>
      <c r="FL3" s="202"/>
      <c r="FM3" s="202"/>
      <c r="FN3" s="202"/>
      <c r="FO3" s="202"/>
      <c r="FP3" s="202"/>
      <c r="FQ3" s="202"/>
      <c r="FR3" s="202"/>
      <c r="FS3" s="202"/>
      <c r="FT3" s="202"/>
      <c r="FU3" s="202"/>
      <c r="FV3" s="202"/>
      <c r="FW3" s="202"/>
      <c r="FX3" s="202"/>
      <c r="FY3" s="202"/>
      <c r="FZ3" s="202"/>
      <c r="GA3" s="202"/>
      <c r="GB3" s="202"/>
      <c r="GC3" s="202"/>
      <c r="GD3" s="202"/>
      <c r="GE3" s="202"/>
      <c r="GF3" s="202"/>
      <c r="GG3" s="202"/>
      <c r="GH3" s="202"/>
      <c r="GI3" s="202"/>
      <c r="GJ3" s="202"/>
      <c r="GK3" s="202"/>
      <c r="GL3" s="202"/>
      <c r="GM3" s="202"/>
      <c r="GN3" s="202"/>
      <c r="GO3" s="202"/>
      <c r="GP3" s="202"/>
      <c r="GQ3" s="202"/>
      <c r="GR3" s="202"/>
      <c r="GS3" s="202"/>
      <c r="GT3" s="202"/>
      <c r="GU3" s="202"/>
      <c r="GV3" s="202"/>
      <c r="GW3" s="202"/>
      <c r="GX3" s="202"/>
      <c r="GY3" s="202"/>
      <c r="GZ3" s="202"/>
      <c r="HA3" s="202"/>
      <c r="HB3" s="202"/>
      <c r="HC3" s="202"/>
      <c r="HD3" s="202"/>
      <c r="HE3" s="202"/>
      <c r="HF3" s="202"/>
      <c r="HG3" s="202"/>
      <c r="HH3" s="202"/>
      <c r="HI3" s="202"/>
      <c r="HJ3" s="202"/>
      <c r="HK3" s="202"/>
      <c r="HL3" s="202"/>
      <c r="HM3" s="202"/>
      <c r="HN3" s="202"/>
      <c r="HO3" s="202"/>
      <c r="HP3" s="202"/>
      <c r="HQ3" s="202"/>
      <c r="HR3" s="202"/>
      <c r="HS3" s="202"/>
      <c r="HT3" s="202"/>
      <c r="HU3" s="202"/>
      <c r="HV3" s="202"/>
      <c r="HW3" s="202"/>
      <c r="HX3" s="202"/>
      <c r="HY3" s="202"/>
      <c r="HZ3" s="202"/>
      <c r="IA3" s="202"/>
      <c r="IB3" s="202"/>
      <c r="IC3" s="202"/>
      <c r="ID3" s="202"/>
      <c r="IE3" s="202"/>
      <c r="IF3" s="202"/>
      <c r="IG3" s="202"/>
      <c r="IH3" s="202"/>
      <c r="II3" s="202"/>
      <c r="IJ3" s="202"/>
      <c r="IK3" s="202"/>
      <c r="IL3" s="202"/>
      <c r="IM3" s="202"/>
      <c r="IN3" s="202"/>
      <c r="IO3" s="202"/>
      <c r="IP3" s="202"/>
      <c r="IQ3" s="202"/>
      <c r="IR3" s="202"/>
    </row>
    <row r="4" s="198" customFormat="1" ht="22.15" customHeight="1" spans="1:252">
      <c r="A4" s="201" t="str">
        <f>表1!F4</f>
        <v>建设单位：中国移动通信集团广东有限公司江门分公司</v>
      </c>
      <c r="B4" s="201"/>
      <c r="C4" s="202"/>
      <c r="E4" s="202"/>
      <c r="F4" s="199"/>
      <c r="G4" s="201"/>
      <c r="H4" s="203"/>
      <c r="I4" s="202" t="s">
        <v>192</v>
      </c>
      <c r="J4" s="202"/>
      <c r="K4" s="202"/>
      <c r="L4" s="202"/>
      <c r="M4" s="202"/>
      <c r="N4" s="202"/>
      <c r="O4" s="202"/>
      <c r="P4" s="202"/>
      <c r="Q4" s="202"/>
      <c r="R4" s="202"/>
      <c r="S4" s="202"/>
      <c r="T4" s="202"/>
      <c r="U4" s="202"/>
      <c r="V4" s="202"/>
      <c r="W4" s="202"/>
      <c r="X4" s="202"/>
      <c r="Y4" s="202"/>
      <c r="Z4" s="202"/>
      <c r="AA4" s="202"/>
      <c r="AB4" s="202"/>
      <c r="AC4" s="202"/>
      <c r="AD4" s="202"/>
      <c r="AE4" s="202"/>
      <c r="AF4" s="202"/>
      <c r="AG4" s="202"/>
      <c r="AH4" s="202"/>
      <c r="AI4" s="202"/>
      <c r="AJ4" s="202"/>
      <c r="AK4" s="202"/>
      <c r="AL4" s="202"/>
      <c r="AM4" s="202"/>
      <c r="AN4" s="202"/>
      <c r="AO4" s="202"/>
      <c r="AP4" s="202"/>
      <c r="AQ4" s="202"/>
      <c r="AR4" s="202"/>
      <c r="AS4" s="202"/>
      <c r="AT4" s="202"/>
      <c r="AU4" s="202"/>
      <c r="AV4" s="202"/>
      <c r="AW4" s="202"/>
      <c r="AX4" s="202"/>
      <c r="AY4" s="202"/>
      <c r="AZ4" s="202"/>
      <c r="BA4" s="202"/>
      <c r="BB4" s="202"/>
      <c r="BC4" s="202"/>
      <c r="BD4" s="202"/>
      <c r="BE4" s="202"/>
      <c r="BF4" s="202"/>
      <c r="BG4" s="202"/>
      <c r="BH4" s="202"/>
      <c r="BI4" s="202"/>
      <c r="BJ4" s="202"/>
      <c r="BK4" s="202"/>
      <c r="BL4" s="202"/>
      <c r="BM4" s="202"/>
      <c r="BN4" s="202"/>
      <c r="BO4" s="202"/>
      <c r="BP4" s="202"/>
      <c r="BQ4" s="202"/>
      <c r="BR4" s="202"/>
      <c r="BS4" s="202"/>
      <c r="BT4" s="202"/>
      <c r="BU4" s="202"/>
      <c r="BV4" s="202"/>
      <c r="BW4" s="202"/>
      <c r="BX4" s="202"/>
      <c r="BY4" s="202"/>
      <c r="BZ4" s="202"/>
      <c r="CA4" s="202"/>
      <c r="CB4" s="202"/>
      <c r="CC4" s="202"/>
      <c r="CD4" s="202"/>
      <c r="CE4" s="202"/>
      <c r="CF4" s="202"/>
      <c r="CG4" s="202"/>
      <c r="CH4" s="202"/>
      <c r="CI4" s="202"/>
      <c r="CJ4" s="202"/>
      <c r="CK4" s="202"/>
      <c r="CL4" s="202"/>
      <c r="CM4" s="202"/>
      <c r="CN4" s="202"/>
      <c r="CO4" s="202"/>
      <c r="CP4" s="202"/>
      <c r="CQ4" s="202"/>
      <c r="CR4" s="202"/>
      <c r="CS4" s="202"/>
      <c r="CT4" s="202"/>
      <c r="CU4" s="202"/>
      <c r="CV4" s="202"/>
      <c r="CW4" s="202"/>
      <c r="CX4" s="202"/>
      <c r="CY4" s="202"/>
      <c r="CZ4" s="202"/>
      <c r="DA4" s="202"/>
      <c r="DB4" s="202"/>
      <c r="DC4" s="202"/>
      <c r="DD4" s="202"/>
      <c r="DE4" s="202"/>
      <c r="DF4" s="202"/>
      <c r="DG4" s="202"/>
      <c r="DH4" s="202"/>
      <c r="DI4" s="202"/>
      <c r="DJ4" s="202"/>
      <c r="DK4" s="202"/>
      <c r="DL4" s="202"/>
      <c r="DM4" s="202"/>
      <c r="DN4" s="202"/>
      <c r="DO4" s="202"/>
      <c r="DP4" s="202"/>
      <c r="DQ4" s="202"/>
      <c r="DR4" s="202"/>
      <c r="DS4" s="202"/>
      <c r="DT4" s="202"/>
      <c r="DU4" s="202"/>
      <c r="DV4" s="202"/>
      <c r="DW4" s="202"/>
      <c r="DX4" s="202"/>
      <c r="DY4" s="202"/>
      <c r="DZ4" s="202"/>
      <c r="EA4" s="202"/>
      <c r="EB4" s="202"/>
      <c r="EC4" s="202"/>
      <c r="ED4" s="202"/>
      <c r="EE4" s="202"/>
      <c r="EF4" s="202"/>
      <c r="EG4" s="202"/>
      <c r="EH4" s="202"/>
      <c r="EI4" s="202"/>
      <c r="EJ4" s="202"/>
      <c r="EK4" s="202"/>
      <c r="EL4" s="202"/>
      <c r="EM4" s="202"/>
      <c r="EN4" s="202"/>
      <c r="EO4" s="202"/>
      <c r="EP4" s="202"/>
      <c r="EQ4" s="202"/>
      <c r="ER4" s="202"/>
      <c r="ES4" s="202"/>
      <c r="ET4" s="202"/>
      <c r="EU4" s="202"/>
      <c r="EV4" s="202"/>
      <c r="EW4" s="202"/>
      <c r="EX4" s="202"/>
      <c r="EY4" s="202"/>
      <c r="EZ4" s="202"/>
      <c r="FA4" s="202"/>
      <c r="FB4" s="202"/>
      <c r="FC4" s="202"/>
      <c r="FD4" s="202"/>
      <c r="FE4" s="202"/>
      <c r="FF4" s="202"/>
      <c r="FG4" s="202"/>
      <c r="FH4" s="202"/>
      <c r="FI4" s="202"/>
      <c r="FJ4" s="202"/>
      <c r="FK4" s="202"/>
      <c r="FL4" s="202"/>
      <c r="FM4" s="202"/>
      <c r="FN4" s="202"/>
      <c r="FO4" s="202"/>
      <c r="FP4" s="202"/>
      <c r="FQ4" s="202"/>
      <c r="FR4" s="202"/>
      <c r="FS4" s="202"/>
      <c r="FT4" s="202"/>
      <c r="FU4" s="202"/>
      <c r="FV4" s="202"/>
      <c r="FW4" s="202"/>
      <c r="FX4" s="202"/>
      <c r="FY4" s="202"/>
      <c r="FZ4" s="202"/>
      <c r="GA4" s="202"/>
      <c r="GB4" s="202"/>
      <c r="GC4" s="202"/>
      <c r="GD4" s="202"/>
      <c r="GE4" s="202"/>
      <c r="GF4" s="202"/>
      <c r="GG4" s="202"/>
      <c r="GH4" s="202"/>
      <c r="GI4" s="202"/>
      <c r="GJ4" s="202"/>
      <c r="GK4" s="202"/>
      <c r="GL4" s="202"/>
      <c r="GM4" s="202"/>
      <c r="GN4" s="202"/>
      <c r="GO4" s="202"/>
      <c r="GP4" s="202"/>
      <c r="GQ4" s="202"/>
      <c r="GR4" s="202"/>
      <c r="GS4" s="202"/>
      <c r="GT4" s="202"/>
      <c r="GU4" s="202"/>
      <c r="GV4" s="202"/>
      <c r="GW4" s="202"/>
      <c r="GX4" s="202"/>
      <c r="GY4" s="202"/>
      <c r="GZ4" s="202"/>
      <c r="HA4" s="202"/>
      <c r="HB4" s="202"/>
      <c r="HC4" s="202"/>
      <c r="HD4" s="202"/>
      <c r="HE4" s="202"/>
      <c r="HF4" s="202"/>
      <c r="HG4" s="202"/>
      <c r="HH4" s="202"/>
      <c r="HI4" s="202"/>
      <c r="HJ4" s="202"/>
      <c r="HK4" s="202"/>
      <c r="HL4" s="202"/>
      <c r="HM4" s="202"/>
      <c r="HN4" s="202"/>
      <c r="HO4" s="202"/>
      <c r="HP4" s="202"/>
      <c r="HQ4" s="202"/>
      <c r="HR4" s="202"/>
      <c r="HS4" s="202"/>
      <c r="HT4" s="202"/>
      <c r="HU4" s="202"/>
      <c r="HV4" s="202"/>
      <c r="HW4" s="202"/>
      <c r="HX4" s="202"/>
      <c r="HY4" s="202"/>
      <c r="HZ4" s="202"/>
      <c r="IA4" s="202"/>
      <c r="IB4" s="202"/>
      <c r="IC4" s="202"/>
      <c r="ID4" s="202"/>
      <c r="IE4" s="202"/>
      <c r="IF4" s="202"/>
      <c r="IG4" s="202"/>
      <c r="IH4" s="202"/>
      <c r="II4" s="202"/>
      <c r="IJ4" s="202"/>
      <c r="IK4" s="202"/>
      <c r="IL4" s="202"/>
      <c r="IM4" s="202"/>
      <c r="IN4" s="202"/>
      <c r="IO4" s="202"/>
      <c r="IP4" s="202"/>
      <c r="IQ4" s="202"/>
      <c r="IR4" s="202"/>
    </row>
    <row r="5" s="199" customFormat="1" ht="22.15" customHeight="1" spans="1:9">
      <c r="A5" s="204" t="s">
        <v>16</v>
      </c>
      <c r="B5" s="204" t="s">
        <v>193</v>
      </c>
      <c r="C5" s="204" t="s">
        <v>194</v>
      </c>
      <c r="D5" s="204" t="s">
        <v>195</v>
      </c>
      <c r="E5" s="205"/>
      <c r="F5" s="204" t="s">
        <v>16</v>
      </c>
      <c r="G5" s="204" t="s">
        <v>193</v>
      </c>
      <c r="H5" s="204" t="s">
        <v>194</v>
      </c>
      <c r="I5" s="204" t="s">
        <v>195</v>
      </c>
    </row>
    <row r="6" s="199" customFormat="1" ht="22.15" customHeight="1" spans="1:9">
      <c r="A6" s="204" t="s">
        <v>175</v>
      </c>
      <c r="B6" s="204" t="s">
        <v>176</v>
      </c>
      <c r="C6" s="204" t="s">
        <v>177</v>
      </c>
      <c r="D6" s="204" t="s">
        <v>178</v>
      </c>
      <c r="E6" s="206"/>
      <c r="F6" s="204" t="s">
        <v>175</v>
      </c>
      <c r="G6" s="204" t="s">
        <v>176</v>
      </c>
      <c r="H6" s="204" t="s">
        <v>177</v>
      </c>
      <c r="I6" s="204" t="s">
        <v>178</v>
      </c>
    </row>
    <row r="7" s="198" customFormat="1" ht="22.15" customHeight="1" spans="1:252">
      <c r="A7" s="204"/>
      <c r="B7" s="207" t="s">
        <v>185</v>
      </c>
      <c r="C7" s="207" t="s">
        <v>196</v>
      </c>
      <c r="D7" s="208">
        <f>D9+I16+I23+I24</f>
        <v>273317.7435228</v>
      </c>
      <c r="E7" s="206"/>
      <c r="F7" s="204">
        <v>8</v>
      </c>
      <c r="G7" s="207" t="s">
        <v>156</v>
      </c>
      <c r="H7" s="207" t="s">
        <v>197</v>
      </c>
      <c r="I7" s="230">
        <f>D11*2.1%</f>
        <v>2517.046812</v>
      </c>
      <c r="J7" s="202"/>
      <c r="K7" s="202"/>
      <c r="L7" s="202"/>
      <c r="M7" s="202"/>
      <c r="N7" s="202"/>
      <c r="O7" s="202"/>
      <c r="P7" s="202"/>
      <c r="Q7" s="202"/>
      <c r="R7" s="202"/>
      <c r="S7" s="202"/>
      <c r="T7" s="202"/>
      <c r="U7" s="202"/>
      <c r="V7" s="202"/>
      <c r="W7" s="202"/>
      <c r="X7" s="202"/>
      <c r="Y7" s="202"/>
      <c r="Z7" s="202"/>
      <c r="AA7" s="202"/>
      <c r="AB7" s="202"/>
      <c r="AC7" s="202"/>
      <c r="AD7" s="202"/>
      <c r="AE7" s="202"/>
      <c r="AF7" s="202"/>
      <c r="AG7" s="202"/>
      <c r="AH7" s="202"/>
      <c r="AI7" s="202"/>
      <c r="AJ7" s="202"/>
      <c r="AK7" s="202"/>
      <c r="AL7" s="202"/>
      <c r="AM7" s="202"/>
      <c r="AN7" s="202"/>
      <c r="AO7" s="202"/>
      <c r="AP7" s="202"/>
      <c r="AQ7" s="202"/>
      <c r="AR7" s="202"/>
      <c r="AS7" s="202"/>
      <c r="AT7" s="202"/>
      <c r="AU7" s="202"/>
      <c r="AV7" s="202"/>
      <c r="AW7" s="202"/>
      <c r="AX7" s="202"/>
      <c r="AY7" s="202"/>
      <c r="AZ7" s="202"/>
      <c r="BA7" s="202"/>
      <c r="BB7" s="202"/>
      <c r="BC7" s="202"/>
      <c r="BD7" s="202"/>
      <c r="BE7" s="202"/>
      <c r="BF7" s="202"/>
      <c r="BG7" s="202"/>
      <c r="BH7" s="202"/>
      <c r="BI7" s="202"/>
      <c r="BJ7" s="202"/>
      <c r="BK7" s="202"/>
      <c r="BL7" s="202"/>
      <c r="BM7" s="202"/>
      <c r="BN7" s="202"/>
      <c r="BO7" s="202"/>
      <c r="BP7" s="202"/>
      <c r="BQ7" s="202"/>
      <c r="BR7" s="202"/>
      <c r="BS7" s="202"/>
      <c r="BT7" s="202"/>
      <c r="BU7" s="202"/>
      <c r="BV7" s="202"/>
      <c r="BW7" s="202"/>
      <c r="BX7" s="202"/>
      <c r="BY7" s="202"/>
      <c r="BZ7" s="202"/>
      <c r="CA7" s="202"/>
      <c r="CB7" s="202"/>
      <c r="CC7" s="202"/>
      <c r="CD7" s="202"/>
      <c r="CE7" s="202"/>
      <c r="CF7" s="202"/>
      <c r="CG7" s="202"/>
      <c r="CH7" s="202"/>
      <c r="CI7" s="202"/>
      <c r="CJ7" s="202"/>
      <c r="CK7" s="202"/>
      <c r="CL7" s="202"/>
      <c r="CM7" s="202"/>
      <c r="CN7" s="202"/>
      <c r="CO7" s="202"/>
      <c r="CP7" s="202"/>
      <c r="CQ7" s="202"/>
      <c r="CR7" s="202"/>
      <c r="CS7" s="202"/>
      <c r="CT7" s="202"/>
      <c r="CU7" s="202"/>
      <c r="CV7" s="202"/>
      <c r="CW7" s="202"/>
      <c r="CX7" s="202"/>
      <c r="CY7" s="202"/>
      <c r="CZ7" s="202"/>
      <c r="DA7" s="202"/>
      <c r="DB7" s="202"/>
      <c r="DC7" s="202"/>
      <c r="DD7" s="202"/>
      <c r="DE7" s="202"/>
      <c r="DF7" s="202"/>
      <c r="DG7" s="202"/>
      <c r="DH7" s="202"/>
      <c r="DI7" s="202"/>
      <c r="DJ7" s="202"/>
      <c r="DK7" s="202"/>
      <c r="DL7" s="202"/>
      <c r="DM7" s="202"/>
      <c r="DN7" s="202"/>
      <c r="DO7" s="202"/>
      <c r="DP7" s="202"/>
      <c r="DQ7" s="202"/>
      <c r="DR7" s="202"/>
      <c r="DS7" s="202"/>
      <c r="DT7" s="202"/>
      <c r="DU7" s="202"/>
      <c r="DV7" s="202"/>
      <c r="DW7" s="202"/>
      <c r="DX7" s="202"/>
      <c r="DY7" s="202"/>
      <c r="DZ7" s="202"/>
      <c r="EA7" s="202"/>
      <c r="EB7" s="202"/>
      <c r="EC7" s="202"/>
      <c r="ED7" s="202"/>
      <c r="EE7" s="202"/>
      <c r="EF7" s="202"/>
      <c r="EG7" s="202"/>
      <c r="EH7" s="202"/>
      <c r="EI7" s="202"/>
      <c r="EJ7" s="202"/>
      <c r="EK7" s="202"/>
      <c r="EL7" s="202"/>
      <c r="EM7" s="202"/>
      <c r="EN7" s="202"/>
      <c r="EO7" s="202"/>
      <c r="EP7" s="202"/>
      <c r="EQ7" s="202"/>
      <c r="ER7" s="202"/>
      <c r="ES7" s="202"/>
      <c r="ET7" s="202"/>
      <c r="EU7" s="202"/>
      <c r="EV7" s="202"/>
      <c r="EW7" s="202"/>
      <c r="EX7" s="202"/>
      <c r="EY7" s="202"/>
      <c r="EZ7" s="202"/>
      <c r="FA7" s="202"/>
      <c r="FB7" s="202"/>
      <c r="FC7" s="202"/>
      <c r="FD7" s="202"/>
      <c r="FE7" s="202"/>
      <c r="FF7" s="202"/>
      <c r="FG7" s="202"/>
      <c r="FH7" s="202"/>
      <c r="FI7" s="202"/>
      <c r="FJ7" s="202"/>
      <c r="FK7" s="202"/>
      <c r="FL7" s="202"/>
      <c r="FM7" s="202"/>
      <c r="FN7" s="202"/>
      <c r="FO7" s="202"/>
      <c r="FP7" s="202"/>
      <c r="FQ7" s="202"/>
      <c r="FR7" s="202"/>
      <c r="FS7" s="202"/>
      <c r="FT7" s="202"/>
      <c r="FU7" s="202"/>
      <c r="FV7" s="202"/>
      <c r="FW7" s="202"/>
      <c r="FX7" s="202"/>
      <c r="FY7" s="202"/>
      <c r="FZ7" s="202"/>
      <c r="GA7" s="202"/>
      <c r="GB7" s="202"/>
      <c r="GC7" s="202"/>
      <c r="GD7" s="202"/>
      <c r="GE7" s="202"/>
      <c r="GF7" s="202"/>
      <c r="GG7" s="202"/>
      <c r="GH7" s="202"/>
      <c r="GI7" s="202"/>
      <c r="GJ7" s="202"/>
      <c r="GK7" s="202"/>
      <c r="GL7" s="202"/>
      <c r="GM7" s="202"/>
      <c r="GN7" s="202"/>
      <c r="GO7" s="202"/>
      <c r="GP7" s="202"/>
      <c r="GQ7" s="202"/>
      <c r="GR7" s="202"/>
      <c r="GS7" s="202"/>
      <c r="GT7" s="202"/>
      <c r="GU7" s="202"/>
      <c r="GV7" s="202"/>
      <c r="GW7" s="202"/>
      <c r="GX7" s="202"/>
      <c r="GY7" s="202"/>
      <c r="GZ7" s="202"/>
      <c r="HA7" s="202"/>
      <c r="HB7" s="202"/>
      <c r="HC7" s="202"/>
      <c r="HD7" s="202"/>
      <c r="HE7" s="202"/>
      <c r="HF7" s="202"/>
      <c r="HG7" s="202"/>
      <c r="HH7" s="202"/>
      <c r="HI7" s="202"/>
      <c r="HJ7" s="202"/>
      <c r="HK7" s="202"/>
      <c r="HL7" s="202"/>
      <c r="HM7" s="202"/>
      <c r="HN7" s="202"/>
      <c r="HO7" s="202"/>
      <c r="HP7" s="202"/>
      <c r="HQ7" s="202"/>
      <c r="HR7" s="202"/>
      <c r="HS7" s="202"/>
      <c r="HT7" s="202"/>
      <c r="HU7" s="202"/>
      <c r="HV7" s="202"/>
      <c r="HW7" s="202"/>
      <c r="HX7" s="202"/>
      <c r="HY7" s="202"/>
      <c r="HZ7" s="202"/>
      <c r="IA7" s="202"/>
      <c r="IB7" s="202"/>
      <c r="IC7" s="202"/>
      <c r="ID7" s="202"/>
      <c r="IE7" s="202"/>
      <c r="IF7" s="202"/>
      <c r="IG7" s="202"/>
      <c r="IH7" s="202"/>
      <c r="II7" s="202"/>
      <c r="IJ7" s="202"/>
      <c r="IK7" s="202"/>
      <c r="IL7" s="202"/>
      <c r="IM7" s="202"/>
      <c r="IN7" s="202"/>
      <c r="IO7" s="202"/>
      <c r="IP7" s="202"/>
      <c r="IQ7" s="202"/>
      <c r="IR7" s="202"/>
    </row>
    <row r="8" s="198" customFormat="1" ht="22.15" customHeight="1" spans="1:252">
      <c r="A8" s="204"/>
      <c r="B8" s="207" t="s">
        <v>198</v>
      </c>
      <c r="C8" s="207" t="s">
        <v>199</v>
      </c>
      <c r="D8" s="208">
        <f>D9+I16+I23</f>
        <v>273317.7435228</v>
      </c>
      <c r="E8" s="206"/>
      <c r="F8" s="204">
        <v>9</v>
      </c>
      <c r="G8" s="207" t="s">
        <v>157</v>
      </c>
      <c r="H8" s="207" t="s">
        <v>200</v>
      </c>
      <c r="I8" s="230">
        <f>D11*2.5%</f>
        <v>2996.4843</v>
      </c>
      <c r="J8" s="202"/>
      <c r="K8" s="231"/>
      <c r="L8" s="231"/>
      <c r="M8" s="231"/>
      <c r="N8" s="232"/>
      <c r="O8" s="232"/>
      <c r="P8" s="232"/>
      <c r="Q8" s="232"/>
      <c r="R8" s="202"/>
      <c r="S8" s="202"/>
      <c r="T8" s="202"/>
      <c r="U8" s="202"/>
      <c r="V8" s="202"/>
      <c r="W8" s="202"/>
      <c r="X8" s="202"/>
      <c r="Y8" s="202"/>
      <c r="Z8" s="202"/>
      <c r="AA8" s="202"/>
      <c r="AB8" s="202"/>
      <c r="AC8" s="202"/>
      <c r="AD8" s="202"/>
      <c r="AE8" s="202"/>
      <c r="AF8" s="202"/>
      <c r="AG8" s="202"/>
      <c r="AH8" s="202"/>
      <c r="AI8" s="202"/>
      <c r="AJ8" s="202"/>
      <c r="AK8" s="202"/>
      <c r="AL8" s="202"/>
      <c r="AM8" s="202"/>
      <c r="AN8" s="202"/>
      <c r="AO8" s="202"/>
      <c r="AP8" s="202"/>
      <c r="AQ8" s="202"/>
      <c r="AR8" s="202"/>
      <c r="AS8" s="202"/>
      <c r="AT8" s="202"/>
      <c r="AU8" s="202"/>
      <c r="AV8" s="202"/>
      <c r="AW8" s="202"/>
      <c r="AX8" s="202"/>
      <c r="AY8" s="202"/>
      <c r="AZ8" s="202"/>
      <c r="BA8" s="202"/>
      <c r="BB8" s="202"/>
      <c r="BC8" s="202"/>
      <c r="BD8" s="202"/>
      <c r="BE8" s="202"/>
      <c r="BF8" s="202"/>
      <c r="BG8" s="202"/>
      <c r="BH8" s="202"/>
      <c r="BI8" s="202"/>
      <c r="BJ8" s="202"/>
      <c r="BK8" s="202"/>
      <c r="BL8" s="202"/>
      <c r="BM8" s="202"/>
      <c r="BN8" s="202"/>
      <c r="BO8" s="202"/>
      <c r="BP8" s="202"/>
      <c r="BQ8" s="202"/>
      <c r="BR8" s="202"/>
      <c r="BS8" s="202"/>
      <c r="BT8" s="202"/>
      <c r="BU8" s="202"/>
      <c r="BV8" s="202"/>
      <c r="BW8" s="202"/>
      <c r="BX8" s="202"/>
      <c r="BY8" s="202"/>
      <c r="BZ8" s="202"/>
      <c r="CA8" s="202"/>
      <c r="CB8" s="202"/>
      <c r="CC8" s="202"/>
      <c r="CD8" s="202"/>
      <c r="CE8" s="202"/>
      <c r="CF8" s="202"/>
      <c r="CG8" s="202"/>
      <c r="CH8" s="202"/>
      <c r="CI8" s="202"/>
      <c r="CJ8" s="202"/>
      <c r="CK8" s="202"/>
      <c r="CL8" s="202"/>
      <c r="CM8" s="202"/>
      <c r="CN8" s="202"/>
      <c r="CO8" s="202"/>
      <c r="CP8" s="202"/>
      <c r="CQ8" s="202"/>
      <c r="CR8" s="202"/>
      <c r="CS8" s="202"/>
      <c r="CT8" s="202"/>
      <c r="CU8" s="202"/>
      <c r="CV8" s="202"/>
      <c r="CW8" s="202"/>
      <c r="CX8" s="202"/>
      <c r="CY8" s="202"/>
      <c r="CZ8" s="202"/>
      <c r="DA8" s="202"/>
      <c r="DB8" s="202"/>
      <c r="DC8" s="202"/>
      <c r="DD8" s="202"/>
      <c r="DE8" s="202"/>
      <c r="DF8" s="202"/>
      <c r="DG8" s="202"/>
      <c r="DH8" s="202"/>
      <c r="DI8" s="202"/>
      <c r="DJ8" s="202"/>
      <c r="DK8" s="202"/>
      <c r="DL8" s="202"/>
      <c r="DM8" s="202"/>
      <c r="DN8" s="202"/>
      <c r="DO8" s="202"/>
      <c r="DP8" s="202"/>
      <c r="DQ8" s="202"/>
      <c r="DR8" s="202"/>
      <c r="DS8" s="202"/>
      <c r="DT8" s="202"/>
      <c r="DU8" s="202"/>
      <c r="DV8" s="202"/>
      <c r="DW8" s="202"/>
      <c r="DX8" s="202"/>
      <c r="DY8" s="202"/>
      <c r="DZ8" s="202"/>
      <c r="EA8" s="202"/>
      <c r="EB8" s="202"/>
      <c r="EC8" s="202"/>
      <c r="ED8" s="202"/>
      <c r="EE8" s="202"/>
      <c r="EF8" s="202"/>
      <c r="EG8" s="202"/>
      <c r="EH8" s="202"/>
      <c r="EI8" s="202"/>
      <c r="EJ8" s="202"/>
      <c r="EK8" s="202"/>
      <c r="EL8" s="202"/>
      <c r="EM8" s="202"/>
      <c r="EN8" s="202"/>
      <c r="EO8" s="202"/>
      <c r="EP8" s="202"/>
      <c r="EQ8" s="202"/>
      <c r="ER8" s="202"/>
      <c r="ES8" s="202"/>
      <c r="ET8" s="202"/>
      <c r="EU8" s="202"/>
      <c r="EV8" s="202"/>
      <c r="EW8" s="202"/>
      <c r="EX8" s="202"/>
      <c r="EY8" s="202"/>
      <c r="EZ8" s="202"/>
      <c r="FA8" s="202"/>
      <c r="FB8" s="202"/>
      <c r="FC8" s="202"/>
      <c r="FD8" s="202"/>
      <c r="FE8" s="202"/>
      <c r="FF8" s="202"/>
      <c r="FG8" s="202"/>
      <c r="FH8" s="202"/>
      <c r="FI8" s="202"/>
      <c r="FJ8" s="202"/>
      <c r="FK8" s="202"/>
      <c r="FL8" s="202"/>
      <c r="FM8" s="202"/>
      <c r="FN8" s="202"/>
      <c r="FO8" s="202"/>
      <c r="FP8" s="202"/>
      <c r="FQ8" s="202"/>
      <c r="FR8" s="202"/>
      <c r="FS8" s="202"/>
      <c r="FT8" s="202"/>
      <c r="FU8" s="202"/>
      <c r="FV8" s="202"/>
      <c r="FW8" s="202"/>
      <c r="FX8" s="202"/>
      <c r="FY8" s="202"/>
      <c r="FZ8" s="202"/>
      <c r="GA8" s="202"/>
      <c r="GB8" s="202"/>
      <c r="GC8" s="202"/>
      <c r="GD8" s="202"/>
      <c r="GE8" s="202"/>
      <c r="GF8" s="202"/>
      <c r="GG8" s="202"/>
      <c r="GH8" s="202"/>
      <c r="GI8" s="202"/>
      <c r="GJ8" s="202"/>
      <c r="GK8" s="202"/>
      <c r="GL8" s="202"/>
      <c r="GM8" s="202"/>
      <c r="GN8" s="202"/>
      <c r="GO8" s="202"/>
      <c r="GP8" s="202"/>
      <c r="GQ8" s="202"/>
      <c r="GR8" s="202"/>
      <c r="GS8" s="202"/>
      <c r="GT8" s="202"/>
      <c r="GU8" s="202"/>
      <c r="GV8" s="202"/>
      <c r="GW8" s="202"/>
      <c r="GX8" s="202"/>
      <c r="GY8" s="202"/>
      <c r="GZ8" s="202"/>
      <c r="HA8" s="202"/>
      <c r="HB8" s="202"/>
      <c r="HC8" s="202"/>
      <c r="HD8" s="202"/>
      <c r="HE8" s="202"/>
      <c r="HF8" s="202"/>
      <c r="HG8" s="202"/>
      <c r="HH8" s="202"/>
      <c r="HI8" s="202"/>
      <c r="HJ8" s="202"/>
      <c r="HK8" s="202"/>
      <c r="HL8" s="202"/>
      <c r="HM8" s="202"/>
      <c r="HN8" s="202"/>
      <c r="HO8" s="202"/>
      <c r="HP8" s="202"/>
      <c r="HQ8" s="202"/>
      <c r="HR8" s="202"/>
      <c r="HS8" s="202"/>
      <c r="HT8" s="202"/>
      <c r="HU8" s="202"/>
      <c r="HV8" s="202"/>
      <c r="HW8" s="202"/>
      <c r="HX8" s="202"/>
      <c r="HY8" s="202"/>
      <c r="HZ8" s="202"/>
      <c r="IA8" s="202"/>
      <c r="IB8" s="202"/>
      <c r="IC8" s="202"/>
      <c r="ID8" s="202"/>
      <c r="IE8" s="202"/>
      <c r="IF8" s="202"/>
      <c r="IG8" s="202"/>
      <c r="IH8" s="202"/>
      <c r="II8" s="202"/>
      <c r="IJ8" s="202"/>
      <c r="IK8" s="202"/>
      <c r="IL8" s="202"/>
      <c r="IM8" s="202"/>
      <c r="IN8" s="202"/>
      <c r="IO8" s="202"/>
      <c r="IP8" s="202"/>
      <c r="IQ8" s="202"/>
      <c r="IR8" s="202"/>
    </row>
    <row r="9" s="198" customFormat="1" ht="22.15" customHeight="1" spans="1:252">
      <c r="A9" s="204" t="s">
        <v>201</v>
      </c>
      <c r="B9" s="209" t="s">
        <v>26</v>
      </c>
      <c r="C9" s="207" t="s">
        <v>202</v>
      </c>
      <c r="D9" s="208">
        <f>D10+D19</f>
        <v>176123.778768</v>
      </c>
      <c r="E9" s="206"/>
      <c r="F9" s="204">
        <v>10</v>
      </c>
      <c r="G9" s="210" t="s">
        <v>158</v>
      </c>
      <c r="H9" s="207" t="s">
        <v>203</v>
      </c>
      <c r="I9" s="208">
        <f>D11*0.8%</f>
        <v>958.874976</v>
      </c>
      <c r="J9" s="202"/>
      <c r="K9" s="231" t="s">
        <v>251</v>
      </c>
      <c r="L9" s="233"/>
      <c r="M9" s="234"/>
      <c r="N9" s="232"/>
      <c r="O9" s="232"/>
      <c r="P9" s="232"/>
      <c r="Q9" s="232"/>
      <c r="R9" s="202"/>
      <c r="S9" s="202"/>
      <c r="T9" s="202"/>
      <c r="U9" s="202"/>
      <c r="V9" s="202"/>
      <c r="W9" s="202"/>
      <c r="X9" s="202"/>
      <c r="Y9" s="202"/>
      <c r="Z9" s="202"/>
      <c r="AA9" s="202"/>
      <c r="AB9" s="202"/>
      <c r="AC9" s="202"/>
      <c r="AD9" s="202"/>
      <c r="AE9" s="202"/>
      <c r="AF9" s="202"/>
      <c r="AG9" s="202"/>
      <c r="AH9" s="202"/>
      <c r="AI9" s="202"/>
      <c r="AJ9" s="202"/>
      <c r="AK9" s="202"/>
      <c r="AL9" s="202"/>
      <c r="AM9" s="202"/>
      <c r="AN9" s="202"/>
      <c r="AO9" s="202"/>
      <c r="AP9" s="202"/>
      <c r="AQ9" s="202"/>
      <c r="AR9" s="202"/>
      <c r="AS9" s="202"/>
      <c r="AT9" s="202"/>
      <c r="AU9" s="202"/>
      <c r="AV9" s="202"/>
      <c r="AW9" s="202"/>
      <c r="AX9" s="202"/>
      <c r="AY9" s="202"/>
      <c r="AZ9" s="202"/>
      <c r="BA9" s="202"/>
      <c r="BB9" s="202"/>
      <c r="BC9" s="202"/>
      <c r="BD9" s="202"/>
      <c r="BE9" s="202"/>
      <c r="BF9" s="202"/>
      <c r="BG9" s="202"/>
      <c r="BH9" s="202"/>
      <c r="BI9" s="202"/>
      <c r="BJ9" s="202"/>
      <c r="BK9" s="202"/>
      <c r="BL9" s="202"/>
      <c r="BM9" s="202"/>
      <c r="BN9" s="202"/>
      <c r="BO9" s="202"/>
      <c r="BP9" s="202"/>
      <c r="BQ9" s="202"/>
      <c r="BR9" s="202"/>
      <c r="BS9" s="202"/>
      <c r="BT9" s="202"/>
      <c r="BU9" s="202"/>
      <c r="BV9" s="202"/>
      <c r="BW9" s="202"/>
      <c r="BX9" s="202"/>
      <c r="BY9" s="202"/>
      <c r="BZ9" s="202"/>
      <c r="CA9" s="202"/>
      <c r="CB9" s="202"/>
      <c r="CC9" s="202"/>
      <c r="CD9" s="202"/>
      <c r="CE9" s="202"/>
      <c r="CF9" s="202"/>
      <c r="CG9" s="202"/>
      <c r="CH9" s="202"/>
      <c r="CI9" s="202"/>
      <c r="CJ9" s="202"/>
      <c r="CK9" s="202"/>
      <c r="CL9" s="202"/>
      <c r="CM9" s="202"/>
      <c r="CN9" s="202"/>
      <c r="CO9" s="202"/>
      <c r="CP9" s="202"/>
      <c r="CQ9" s="202"/>
      <c r="CR9" s="202"/>
      <c r="CS9" s="202"/>
      <c r="CT9" s="202"/>
      <c r="CU9" s="202"/>
      <c r="CV9" s="202"/>
      <c r="CW9" s="202"/>
      <c r="CX9" s="202"/>
      <c r="CY9" s="202"/>
      <c r="CZ9" s="202"/>
      <c r="DA9" s="202"/>
      <c r="DB9" s="202"/>
      <c r="DC9" s="202"/>
      <c r="DD9" s="202"/>
      <c r="DE9" s="202"/>
      <c r="DF9" s="202"/>
      <c r="DG9" s="202"/>
      <c r="DH9" s="202"/>
      <c r="DI9" s="202"/>
      <c r="DJ9" s="202"/>
      <c r="DK9" s="202"/>
      <c r="DL9" s="202"/>
      <c r="DM9" s="202"/>
      <c r="DN9" s="202"/>
      <c r="DO9" s="202"/>
      <c r="DP9" s="202"/>
      <c r="DQ9" s="202"/>
      <c r="DR9" s="202"/>
      <c r="DS9" s="202"/>
      <c r="DT9" s="202"/>
      <c r="DU9" s="202"/>
      <c r="DV9" s="202"/>
      <c r="DW9" s="202"/>
      <c r="DX9" s="202"/>
      <c r="DY9" s="202"/>
      <c r="DZ9" s="202"/>
      <c r="EA9" s="202"/>
      <c r="EB9" s="202"/>
      <c r="EC9" s="202"/>
      <c r="ED9" s="202"/>
      <c r="EE9" s="202"/>
      <c r="EF9" s="202"/>
      <c r="EG9" s="202"/>
      <c r="EH9" s="202"/>
      <c r="EI9" s="202"/>
      <c r="EJ9" s="202"/>
      <c r="EK9" s="202"/>
      <c r="EL9" s="202"/>
      <c r="EM9" s="202"/>
      <c r="EN9" s="202"/>
      <c r="EO9" s="202"/>
      <c r="EP9" s="202"/>
      <c r="EQ9" s="202"/>
      <c r="ER9" s="202"/>
      <c r="ES9" s="202"/>
      <c r="ET9" s="202"/>
      <c r="EU9" s="202"/>
      <c r="EV9" s="202"/>
      <c r="EW9" s="202"/>
      <c r="EX9" s="202"/>
      <c r="EY9" s="202"/>
      <c r="EZ9" s="202"/>
      <c r="FA9" s="202"/>
      <c r="FB9" s="202"/>
      <c r="FC9" s="202"/>
      <c r="FD9" s="202"/>
      <c r="FE9" s="202"/>
      <c r="FF9" s="202"/>
      <c r="FG9" s="202"/>
      <c r="FH9" s="202"/>
      <c r="FI9" s="202"/>
      <c r="FJ9" s="202"/>
      <c r="FK9" s="202"/>
      <c r="FL9" s="202"/>
      <c r="FM9" s="202"/>
      <c r="FN9" s="202"/>
      <c r="FO9" s="202"/>
      <c r="FP9" s="202"/>
      <c r="FQ9" s="202"/>
      <c r="FR9" s="202"/>
      <c r="FS9" s="202"/>
      <c r="FT9" s="202"/>
      <c r="FU9" s="202"/>
      <c r="FV9" s="202"/>
      <c r="FW9" s="202"/>
      <c r="FX9" s="202"/>
      <c r="FY9" s="202"/>
      <c r="FZ9" s="202"/>
      <c r="GA9" s="202"/>
      <c r="GB9" s="202"/>
      <c r="GC9" s="202"/>
      <c r="GD9" s="202"/>
      <c r="GE9" s="202"/>
      <c r="GF9" s="202"/>
      <c r="GG9" s="202"/>
      <c r="GH9" s="202"/>
      <c r="GI9" s="202"/>
      <c r="GJ9" s="202"/>
      <c r="GK9" s="202"/>
      <c r="GL9" s="202"/>
      <c r="GM9" s="202"/>
      <c r="GN9" s="202"/>
      <c r="GO9" s="202"/>
      <c r="GP9" s="202"/>
      <c r="GQ9" s="202"/>
      <c r="GR9" s="202"/>
      <c r="GS9" s="202"/>
      <c r="GT9" s="202"/>
      <c r="GU9" s="202"/>
      <c r="GV9" s="202"/>
      <c r="GW9" s="202"/>
      <c r="GX9" s="202"/>
      <c r="GY9" s="202"/>
      <c r="GZ9" s="202"/>
      <c r="HA9" s="202"/>
      <c r="HB9" s="202"/>
      <c r="HC9" s="202"/>
      <c r="HD9" s="202"/>
      <c r="HE9" s="202"/>
      <c r="HF9" s="202"/>
      <c r="HG9" s="202"/>
      <c r="HH9" s="202"/>
      <c r="HI9" s="202"/>
      <c r="HJ9" s="202"/>
      <c r="HK9" s="202"/>
      <c r="HL9" s="202"/>
      <c r="HM9" s="202"/>
      <c r="HN9" s="202"/>
      <c r="HO9" s="202"/>
      <c r="HP9" s="202"/>
      <c r="HQ9" s="202"/>
      <c r="HR9" s="202"/>
      <c r="HS9" s="202"/>
      <c r="HT9" s="202"/>
      <c r="HU9" s="202"/>
      <c r="HV9" s="202"/>
      <c r="HW9" s="202"/>
      <c r="HX9" s="202"/>
      <c r="HY9" s="202"/>
      <c r="HZ9" s="202"/>
      <c r="IA9" s="202"/>
      <c r="IB9" s="202"/>
      <c r="IC9" s="202"/>
      <c r="ID9" s="202"/>
      <c r="IE9" s="202"/>
      <c r="IF9" s="202"/>
      <c r="IG9" s="202"/>
      <c r="IH9" s="202"/>
      <c r="II9" s="202"/>
      <c r="IJ9" s="202"/>
      <c r="IK9" s="202"/>
      <c r="IL9" s="202"/>
      <c r="IM9" s="202"/>
      <c r="IN9" s="202"/>
      <c r="IO9" s="202"/>
      <c r="IP9" s="202"/>
      <c r="IQ9" s="202"/>
      <c r="IR9" s="202"/>
    </row>
    <row r="10" s="198" customFormat="1" ht="22.15" customHeight="1" spans="1:252">
      <c r="A10" s="392" t="s">
        <v>204</v>
      </c>
      <c r="B10" s="207" t="s">
        <v>24</v>
      </c>
      <c r="C10" s="207" t="s">
        <v>205</v>
      </c>
      <c r="D10" s="208">
        <f>D11+D14+D17+D18</f>
        <v>132700.092</v>
      </c>
      <c r="E10" s="206"/>
      <c r="F10" s="211">
        <v>11</v>
      </c>
      <c r="G10" s="212" t="s">
        <v>206</v>
      </c>
      <c r="H10" s="212" t="s">
        <v>207</v>
      </c>
      <c r="I10" s="215"/>
      <c r="J10" s="202"/>
      <c r="K10" s="231" t="s">
        <v>252</v>
      </c>
      <c r="L10" s="235" t="s">
        <v>8</v>
      </c>
      <c r="M10" s="236" t="s">
        <v>253</v>
      </c>
      <c r="N10" s="237" t="str">
        <f>INDEX(P13:P19,MATCH(L10,O13:O19,0))</f>
        <v>1082</v>
      </c>
      <c r="O10" s="237" t="s">
        <v>254</v>
      </c>
      <c r="P10" s="237">
        <f>表3!CQ65</f>
        <v>1051.398</v>
      </c>
      <c r="Q10" s="237"/>
      <c r="R10" s="202"/>
      <c r="S10" s="202"/>
      <c r="T10" s="202"/>
      <c r="U10" s="202"/>
      <c r="V10" s="202"/>
      <c r="W10" s="202"/>
      <c r="X10" s="202"/>
      <c r="Y10" s="202"/>
      <c r="Z10" s="202"/>
      <c r="AA10" s="202"/>
      <c r="AB10" s="202"/>
      <c r="AC10" s="202"/>
      <c r="AD10" s="202"/>
      <c r="AE10" s="202"/>
      <c r="AF10" s="202"/>
      <c r="AG10" s="202"/>
      <c r="AH10" s="202"/>
      <c r="AI10" s="202"/>
      <c r="AJ10" s="202"/>
      <c r="AK10" s="202"/>
      <c r="AL10" s="202"/>
      <c r="AM10" s="202"/>
      <c r="AN10" s="202"/>
      <c r="AO10" s="202"/>
      <c r="AP10" s="202"/>
      <c r="AQ10" s="202"/>
      <c r="AR10" s="202"/>
      <c r="AS10" s="202"/>
      <c r="AT10" s="202"/>
      <c r="AU10" s="202"/>
      <c r="AV10" s="202"/>
      <c r="AW10" s="202"/>
      <c r="AX10" s="202"/>
      <c r="AY10" s="202"/>
      <c r="AZ10" s="202"/>
      <c r="BA10" s="202"/>
      <c r="BB10" s="202"/>
      <c r="BC10" s="202"/>
      <c r="BD10" s="202"/>
      <c r="BE10" s="202"/>
      <c r="BF10" s="202"/>
      <c r="BG10" s="202"/>
      <c r="BH10" s="202"/>
      <c r="BI10" s="202"/>
      <c r="BJ10" s="202"/>
      <c r="BK10" s="202"/>
      <c r="BL10" s="202"/>
      <c r="BM10" s="202"/>
      <c r="BN10" s="202"/>
      <c r="BO10" s="202"/>
      <c r="BP10" s="202"/>
      <c r="BQ10" s="202"/>
      <c r="BR10" s="202"/>
      <c r="BS10" s="202"/>
      <c r="BT10" s="202"/>
      <c r="BU10" s="202"/>
      <c r="BV10" s="202"/>
      <c r="BW10" s="202"/>
      <c r="BX10" s="202"/>
      <c r="BY10" s="202"/>
      <c r="BZ10" s="202"/>
      <c r="CA10" s="202"/>
      <c r="CB10" s="202"/>
      <c r="CC10" s="202"/>
      <c r="CD10" s="202"/>
      <c r="CE10" s="202"/>
      <c r="CF10" s="202"/>
      <c r="CG10" s="202"/>
      <c r="CH10" s="202"/>
      <c r="CI10" s="202"/>
      <c r="CJ10" s="202"/>
      <c r="CK10" s="202"/>
      <c r="CL10" s="202"/>
      <c r="CM10" s="202"/>
      <c r="CN10" s="202"/>
      <c r="CO10" s="202"/>
      <c r="CP10" s="202"/>
      <c r="CQ10" s="202"/>
      <c r="CR10" s="202"/>
      <c r="CS10" s="202"/>
      <c r="CT10" s="202"/>
      <c r="CU10" s="202"/>
      <c r="CV10" s="202"/>
      <c r="CW10" s="202"/>
      <c r="CX10" s="202"/>
      <c r="CY10" s="202"/>
      <c r="CZ10" s="202"/>
      <c r="DA10" s="202"/>
      <c r="DB10" s="202"/>
      <c r="DC10" s="202"/>
      <c r="DD10" s="202"/>
      <c r="DE10" s="202"/>
      <c r="DF10" s="202"/>
      <c r="DG10" s="202"/>
      <c r="DH10" s="202"/>
      <c r="DI10" s="202"/>
      <c r="DJ10" s="202"/>
      <c r="DK10" s="202"/>
      <c r="DL10" s="202"/>
      <c r="DM10" s="202"/>
      <c r="DN10" s="202"/>
      <c r="DO10" s="202"/>
      <c r="DP10" s="202"/>
      <c r="DQ10" s="202"/>
      <c r="DR10" s="202"/>
      <c r="DS10" s="202"/>
      <c r="DT10" s="202"/>
      <c r="DU10" s="202"/>
      <c r="DV10" s="202"/>
      <c r="DW10" s="202"/>
      <c r="DX10" s="202"/>
      <c r="DY10" s="202"/>
      <c r="DZ10" s="202"/>
      <c r="EA10" s="202"/>
      <c r="EB10" s="202"/>
      <c r="EC10" s="202"/>
      <c r="ED10" s="202"/>
      <c r="EE10" s="202"/>
      <c r="EF10" s="202"/>
      <c r="EG10" s="202"/>
      <c r="EH10" s="202"/>
      <c r="EI10" s="202"/>
      <c r="EJ10" s="202"/>
      <c r="EK10" s="202"/>
      <c r="EL10" s="202"/>
      <c r="EM10" s="202"/>
      <c r="EN10" s="202"/>
      <c r="EO10" s="202"/>
      <c r="EP10" s="202"/>
      <c r="EQ10" s="202"/>
      <c r="ER10" s="202"/>
      <c r="ES10" s="202"/>
      <c r="ET10" s="202"/>
      <c r="EU10" s="202"/>
      <c r="EV10" s="202"/>
      <c r="EW10" s="202"/>
      <c r="EX10" s="202"/>
      <c r="EY10" s="202"/>
      <c r="EZ10" s="202"/>
      <c r="FA10" s="202"/>
      <c r="FB10" s="202"/>
      <c r="FC10" s="202"/>
      <c r="FD10" s="202"/>
      <c r="FE10" s="202"/>
      <c r="FF10" s="202"/>
      <c r="FG10" s="202"/>
      <c r="FH10" s="202"/>
      <c r="FI10" s="202"/>
      <c r="FJ10" s="202"/>
      <c r="FK10" s="202"/>
      <c r="FL10" s="202"/>
      <c r="FM10" s="202"/>
      <c r="FN10" s="202"/>
      <c r="FO10" s="202"/>
      <c r="FP10" s="202"/>
      <c r="FQ10" s="202"/>
      <c r="FR10" s="202"/>
      <c r="FS10" s="202"/>
      <c r="FT10" s="202"/>
      <c r="FU10" s="202"/>
      <c r="FV10" s="202"/>
      <c r="FW10" s="202"/>
      <c r="FX10" s="202"/>
      <c r="FY10" s="202"/>
      <c r="FZ10" s="202"/>
      <c r="GA10" s="202"/>
      <c r="GB10" s="202"/>
      <c r="GC10" s="202"/>
      <c r="GD10" s="202"/>
      <c r="GE10" s="202"/>
      <c r="GF10" s="202"/>
      <c r="GG10" s="202"/>
      <c r="GH10" s="202"/>
      <c r="GI10" s="202"/>
      <c r="GJ10" s="202"/>
      <c r="GK10" s="202"/>
      <c r="GL10" s="202"/>
      <c r="GM10" s="202"/>
      <c r="GN10" s="202"/>
      <c r="GO10" s="202"/>
      <c r="GP10" s="202"/>
      <c r="GQ10" s="202"/>
      <c r="GR10" s="202"/>
      <c r="GS10" s="202"/>
      <c r="GT10" s="202"/>
      <c r="GU10" s="202"/>
      <c r="GV10" s="202"/>
      <c r="GW10" s="202"/>
      <c r="GX10" s="202"/>
      <c r="GY10" s="202"/>
      <c r="GZ10" s="202"/>
      <c r="HA10" s="202"/>
      <c r="HB10" s="202"/>
      <c r="HC10" s="202"/>
      <c r="HD10" s="202"/>
      <c r="HE10" s="202"/>
      <c r="HF10" s="202"/>
      <c r="HG10" s="202"/>
      <c r="HH10" s="202"/>
      <c r="HI10" s="202"/>
      <c r="HJ10" s="202"/>
      <c r="HK10" s="202"/>
      <c r="HL10" s="202"/>
      <c r="HM10" s="202"/>
      <c r="HN10" s="202"/>
      <c r="HO10" s="202"/>
      <c r="HP10" s="202"/>
      <c r="HQ10" s="202"/>
      <c r="HR10" s="202"/>
      <c r="HS10" s="202"/>
      <c r="HT10" s="202"/>
      <c r="HU10" s="202"/>
      <c r="HV10" s="202"/>
      <c r="HW10" s="202"/>
      <c r="HX10" s="202"/>
      <c r="HY10" s="202"/>
      <c r="HZ10" s="202"/>
      <c r="IA10" s="202"/>
      <c r="IB10" s="202"/>
      <c r="IC10" s="202"/>
      <c r="ID10" s="202"/>
      <c r="IE10" s="202"/>
      <c r="IF10" s="202"/>
      <c r="IG10" s="202"/>
      <c r="IH10" s="202"/>
      <c r="II10" s="202"/>
      <c r="IJ10" s="202"/>
      <c r="IK10" s="202"/>
      <c r="IL10" s="202"/>
      <c r="IM10" s="202"/>
      <c r="IN10" s="202"/>
      <c r="IO10" s="202"/>
      <c r="IP10" s="202"/>
      <c r="IQ10" s="202"/>
      <c r="IR10" s="202"/>
    </row>
    <row r="11" s="198" customFormat="1" ht="22.15" customHeight="1" spans="1:252">
      <c r="A11" s="204">
        <v>1</v>
      </c>
      <c r="B11" s="207" t="s">
        <v>22</v>
      </c>
      <c r="C11" s="207" t="s">
        <v>208</v>
      </c>
      <c r="D11" s="208">
        <f>D12+D13</f>
        <v>119859.372</v>
      </c>
      <c r="E11" s="206"/>
      <c r="F11" s="211">
        <v>12</v>
      </c>
      <c r="G11" s="212" t="s">
        <v>209</v>
      </c>
      <c r="H11" s="212" t="s">
        <v>207</v>
      </c>
      <c r="I11" s="215"/>
      <c r="J11" s="202"/>
      <c r="K11" s="238"/>
      <c r="L11" s="238"/>
      <c r="M11" s="236"/>
      <c r="N11" s="239"/>
      <c r="O11" s="239"/>
      <c r="P11" s="239"/>
      <c r="Q11" s="239"/>
      <c r="R11" s="202"/>
      <c r="S11" s="202"/>
      <c r="T11" s="202"/>
      <c r="U11" s="202"/>
      <c r="V11" s="202"/>
      <c r="W11" s="202"/>
      <c r="X11" s="202"/>
      <c r="Y11" s="202"/>
      <c r="Z11" s="202"/>
      <c r="AA11" s="202"/>
      <c r="AB11" s="202"/>
      <c r="AC11" s="202"/>
      <c r="AD11" s="202"/>
      <c r="AE11" s="202"/>
      <c r="AF11" s="202"/>
      <c r="AG11" s="202"/>
      <c r="AH11" s="202"/>
      <c r="AI11" s="202"/>
      <c r="AJ11" s="202"/>
      <c r="AK11" s="202"/>
      <c r="AL11" s="202"/>
      <c r="AM11" s="202"/>
      <c r="AN11" s="202"/>
      <c r="AO11" s="202"/>
      <c r="AP11" s="202"/>
      <c r="AQ11" s="202"/>
      <c r="AR11" s="202"/>
      <c r="AS11" s="202"/>
      <c r="AT11" s="202"/>
      <c r="AU11" s="202"/>
      <c r="AV11" s="202"/>
      <c r="AW11" s="202"/>
      <c r="AX11" s="202"/>
      <c r="AY11" s="202"/>
      <c r="AZ11" s="202"/>
      <c r="BA11" s="202"/>
      <c r="BB11" s="202"/>
      <c r="BC11" s="202"/>
      <c r="BD11" s="202"/>
      <c r="BE11" s="202"/>
      <c r="BF11" s="202"/>
      <c r="BG11" s="202"/>
      <c r="BH11" s="202"/>
      <c r="BI11" s="202"/>
      <c r="BJ11" s="202"/>
      <c r="BK11" s="202"/>
      <c r="BL11" s="202"/>
      <c r="BM11" s="202"/>
      <c r="BN11" s="202"/>
      <c r="BO11" s="202"/>
      <c r="BP11" s="202"/>
      <c r="BQ11" s="202"/>
      <c r="BR11" s="202"/>
      <c r="BS11" s="202"/>
      <c r="BT11" s="202"/>
      <c r="BU11" s="202"/>
      <c r="BV11" s="202"/>
      <c r="BW11" s="202"/>
      <c r="BX11" s="202"/>
      <c r="BY11" s="202"/>
      <c r="BZ11" s="202"/>
      <c r="CA11" s="202"/>
      <c r="CB11" s="202"/>
      <c r="CC11" s="202"/>
      <c r="CD11" s="202"/>
      <c r="CE11" s="202"/>
      <c r="CF11" s="202"/>
      <c r="CG11" s="202"/>
      <c r="CH11" s="202"/>
      <c r="CI11" s="202"/>
      <c r="CJ11" s="202"/>
      <c r="CK11" s="202"/>
      <c r="CL11" s="202"/>
      <c r="CM11" s="202"/>
      <c r="CN11" s="202"/>
      <c r="CO11" s="202"/>
      <c r="CP11" s="202"/>
      <c r="CQ11" s="202"/>
      <c r="CR11" s="202"/>
      <c r="CS11" s="202"/>
      <c r="CT11" s="202"/>
      <c r="CU11" s="202"/>
      <c r="CV11" s="202"/>
      <c r="CW11" s="202"/>
      <c r="CX11" s="202"/>
      <c r="CY11" s="202"/>
      <c r="CZ11" s="202"/>
      <c r="DA11" s="202"/>
      <c r="DB11" s="202"/>
      <c r="DC11" s="202"/>
      <c r="DD11" s="202"/>
      <c r="DE11" s="202"/>
      <c r="DF11" s="202"/>
      <c r="DG11" s="202"/>
      <c r="DH11" s="202"/>
      <c r="DI11" s="202"/>
      <c r="DJ11" s="202"/>
      <c r="DK11" s="202"/>
      <c r="DL11" s="202"/>
      <c r="DM11" s="202"/>
      <c r="DN11" s="202"/>
      <c r="DO11" s="202"/>
      <c r="DP11" s="202"/>
      <c r="DQ11" s="202"/>
      <c r="DR11" s="202"/>
      <c r="DS11" s="202"/>
      <c r="DT11" s="202"/>
      <c r="DU11" s="202"/>
      <c r="DV11" s="202"/>
      <c r="DW11" s="202"/>
      <c r="DX11" s="202"/>
      <c r="DY11" s="202"/>
      <c r="DZ11" s="202"/>
      <c r="EA11" s="202"/>
      <c r="EB11" s="202"/>
      <c r="EC11" s="202"/>
      <c r="ED11" s="202"/>
      <c r="EE11" s="202"/>
      <c r="EF11" s="202"/>
      <c r="EG11" s="202"/>
      <c r="EH11" s="202"/>
      <c r="EI11" s="202"/>
      <c r="EJ11" s="202"/>
      <c r="EK11" s="202"/>
      <c r="EL11" s="202"/>
      <c r="EM11" s="202"/>
      <c r="EN11" s="202"/>
      <c r="EO11" s="202"/>
      <c r="EP11" s="202"/>
      <c r="EQ11" s="202"/>
      <c r="ER11" s="202"/>
      <c r="ES11" s="202"/>
      <c r="ET11" s="202"/>
      <c r="EU11" s="202"/>
      <c r="EV11" s="202"/>
      <c r="EW11" s="202"/>
      <c r="EX11" s="202"/>
      <c r="EY11" s="202"/>
      <c r="EZ11" s="202"/>
      <c r="FA11" s="202"/>
      <c r="FB11" s="202"/>
      <c r="FC11" s="202"/>
      <c r="FD11" s="202"/>
      <c r="FE11" s="202"/>
      <c r="FF11" s="202"/>
      <c r="FG11" s="202"/>
      <c r="FH11" s="202"/>
      <c r="FI11" s="202"/>
      <c r="FJ11" s="202"/>
      <c r="FK11" s="202"/>
      <c r="FL11" s="202"/>
      <c r="FM11" s="202"/>
      <c r="FN11" s="202"/>
      <c r="FO11" s="202"/>
      <c r="FP11" s="202"/>
      <c r="FQ11" s="202"/>
      <c r="FR11" s="202"/>
      <c r="FS11" s="202"/>
      <c r="FT11" s="202"/>
      <c r="FU11" s="202"/>
      <c r="FV11" s="202"/>
      <c r="FW11" s="202"/>
      <c r="FX11" s="202"/>
      <c r="FY11" s="202"/>
      <c r="FZ11" s="202"/>
      <c r="GA11" s="202"/>
      <c r="GB11" s="202"/>
      <c r="GC11" s="202"/>
      <c r="GD11" s="202"/>
      <c r="GE11" s="202"/>
      <c r="GF11" s="202"/>
      <c r="GG11" s="202"/>
      <c r="GH11" s="202"/>
      <c r="GI11" s="202"/>
      <c r="GJ11" s="202"/>
      <c r="GK11" s="202"/>
      <c r="GL11" s="202"/>
      <c r="GM11" s="202"/>
      <c r="GN11" s="202"/>
      <c r="GO11" s="202"/>
      <c r="GP11" s="202"/>
      <c r="GQ11" s="202"/>
      <c r="GR11" s="202"/>
      <c r="GS11" s="202"/>
      <c r="GT11" s="202"/>
      <c r="GU11" s="202"/>
      <c r="GV11" s="202"/>
      <c r="GW11" s="202"/>
      <c r="GX11" s="202"/>
      <c r="GY11" s="202"/>
      <c r="GZ11" s="202"/>
      <c r="HA11" s="202"/>
      <c r="HB11" s="202"/>
      <c r="HC11" s="202"/>
      <c r="HD11" s="202"/>
      <c r="HE11" s="202"/>
      <c r="HF11" s="202"/>
      <c r="HG11" s="202"/>
      <c r="HH11" s="202"/>
      <c r="HI11" s="202"/>
      <c r="HJ11" s="202"/>
      <c r="HK11" s="202"/>
      <c r="HL11" s="202"/>
      <c r="HM11" s="202"/>
      <c r="HN11" s="202"/>
      <c r="HO11" s="202"/>
      <c r="HP11" s="202"/>
      <c r="HQ11" s="202"/>
      <c r="HR11" s="202"/>
      <c r="HS11" s="202"/>
      <c r="HT11" s="202"/>
      <c r="HU11" s="202"/>
      <c r="HV11" s="202"/>
      <c r="HW11" s="202"/>
      <c r="HX11" s="202"/>
      <c r="HY11" s="202"/>
      <c r="HZ11" s="202"/>
      <c r="IA11" s="202"/>
      <c r="IB11" s="202"/>
      <c r="IC11" s="202"/>
      <c r="ID11" s="202"/>
      <c r="IE11" s="202"/>
      <c r="IF11" s="202"/>
      <c r="IG11" s="202"/>
      <c r="IH11" s="202"/>
      <c r="II11" s="202"/>
      <c r="IJ11" s="202"/>
      <c r="IK11" s="202"/>
      <c r="IL11" s="202"/>
      <c r="IM11" s="202"/>
      <c r="IN11" s="202"/>
      <c r="IO11" s="202"/>
      <c r="IP11" s="202"/>
      <c r="IQ11" s="202"/>
      <c r="IR11" s="202"/>
    </row>
    <row r="12" s="198" customFormat="1" ht="22.15" customHeight="1" spans="1:252">
      <c r="A12" s="392" t="s">
        <v>204</v>
      </c>
      <c r="B12" s="207" t="s">
        <v>210</v>
      </c>
      <c r="C12" s="207" t="s">
        <v>211</v>
      </c>
      <c r="D12" s="208">
        <f>表3!CQ65*114</f>
        <v>119859.372</v>
      </c>
      <c r="E12" s="206"/>
      <c r="F12" s="204">
        <v>13</v>
      </c>
      <c r="G12" s="207" t="s">
        <v>159</v>
      </c>
      <c r="H12" s="207" t="s">
        <v>212</v>
      </c>
      <c r="I12" s="208">
        <f>D11*1.5%</f>
        <v>1797.89058</v>
      </c>
      <c r="J12" s="202"/>
      <c r="K12" s="231" t="s">
        <v>255</v>
      </c>
      <c r="L12" s="240" t="s">
        <v>256</v>
      </c>
      <c r="M12" s="236" t="s">
        <v>257</v>
      </c>
      <c r="N12" s="236" t="s">
        <v>258</v>
      </c>
      <c r="O12" s="241" t="s">
        <v>259</v>
      </c>
      <c r="P12" s="236" t="s">
        <v>260</v>
      </c>
      <c r="Q12" s="236" t="s">
        <v>261</v>
      </c>
      <c r="R12" s="202"/>
      <c r="S12" s="202"/>
      <c r="T12" s="202"/>
      <c r="U12" s="202"/>
      <c r="V12" s="202"/>
      <c r="W12" s="202"/>
      <c r="X12" s="202"/>
      <c r="Y12" s="202"/>
      <c r="Z12" s="202"/>
      <c r="AA12" s="202"/>
      <c r="AB12" s="202"/>
      <c r="AC12" s="202"/>
      <c r="AD12" s="202"/>
      <c r="AE12" s="202"/>
      <c r="AF12" s="202"/>
      <c r="AG12" s="202"/>
      <c r="AH12" s="202"/>
      <c r="AI12" s="202"/>
      <c r="AJ12" s="202"/>
      <c r="AK12" s="202"/>
      <c r="AL12" s="202"/>
      <c r="AM12" s="202"/>
      <c r="AN12" s="202"/>
      <c r="AO12" s="202"/>
      <c r="AP12" s="202"/>
      <c r="AQ12" s="202"/>
      <c r="AR12" s="202"/>
      <c r="AS12" s="202"/>
      <c r="AT12" s="202"/>
      <c r="AU12" s="202"/>
      <c r="AV12" s="202"/>
      <c r="AW12" s="202"/>
      <c r="AX12" s="202"/>
      <c r="AY12" s="202"/>
      <c r="AZ12" s="202"/>
      <c r="BA12" s="202"/>
      <c r="BB12" s="202"/>
      <c r="BC12" s="202"/>
      <c r="BD12" s="202"/>
      <c r="BE12" s="202"/>
      <c r="BF12" s="202"/>
      <c r="BG12" s="202"/>
      <c r="BH12" s="202"/>
      <c r="BI12" s="202"/>
      <c r="BJ12" s="202"/>
      <c r="BK12" s="202"/>
      <c r="BL12" s="202"/>
      <c r="BM12" s="202"/>
      <c r="BN12" s="202"/>
      <c r="BO12" s="202"/>
      <c r="BP12" s="202"/>
      <c r="BQ12" s="202"/>
      <c r="BR12" s="202"/>
      <c r="BS12" s="202"/>
      <c r="BT12" s="202"/>
      <c r="BU12" s="202"/>
      <c r="BV12" s="202"/>
      <c r="BW12" s="202"/>
      <c r="BX12" s="202"/>
      <c r="BY12" s="202"/>
      <c r="BZ12" s="202"/>
      <c r="CA12" s="202"/>
      <c r="CB12" s="202"/>
      <c r="CC12" s="202"/>
      <c r="CD12" s="202"/>
      <c r="CE12" s="202"/>
      <c r="CF12" s="202"/>
      <c r="CG12" s="202"/>
      <c r="CH12" s="202"/>
      <c r="CI12" s="202"/>
      <c r="CJ12" s="202"/>
      <c r="CK12" s="202"/>
      <c r="CL12" s="202"/>
      <c r="CM12" s="202"/>
      <c r="CN12" s="202"/>
      <c r="CO12" s="202"/>
      <c r="CP12" s="202"/>
      <c r="CQ12" s="202"/>
      <c r="CR12" s="202"/>
      <c r="CS12" s="202"/>
      <c r="CT12" s="202"/>
      <c r="CU12" s="202"/>
      <c r="CV12" s="202"/>
      <c r="CW12" s="202"/>
      <c r="CX12" s="202"/>
      <c r="CY12" s="202"/>
      <c r="CZ12" s="202"/>
      <c r="DA12" s="202"/>
      <c r="DB12" s="202"/>
      <c r="DC12" s="202"/>
      <c r="DD12" s="202"/>
      <c r="DE12" s="202"/>
      <c r="DF12" s="202"/>
      <c r="DG12" s="202"/>
      <c r="DH12" s="202"/>
      <c r="DI12" s="202"/>
      <c r="DJ12" s="202"/>
      <c r="DK12" s="202"/>
      <c r="DL12" s="202"/>
      <c r="DM12" s="202"/>
      <c r="DN12" s="202"/>
      <c r="DO12" s="202"/>
      <c r="DP12" s="202"/>
      <c r="DQ12" s="202"/>
      <c r="DR12" s="202"/>
      <c r="DS12" s="202"/>
      <c r="DT12" s="202"/>
      <c r="DU12" s="202"/>
      <c r="DV12" s="202"/>
      <c r="DW12" s="202"/>
      <c r="DX12" s="202"/>
      <c r="DY12" s="202"/>
      <c r="DZ12" s="202"/>
      <c r="EA12" s="202"/>
      <c r="EB12" s="202"/>
      <c r="EC12" s="202"/>
      <c r="ED12" s="202"/>
      <c r="EE12" s="202"/>
      <c r="EF12" s="202"/>
      <c r="EG12" s="202"/>
      <c r="EH12" s="202"/>
      <c r="EI12" s="202"/>
      <c r="EJ12" s="202"/>
      <c r="EK12" s="202"/>
      <c r="EL12" s="202"/>
      <c r="EM12" s="202"/>
      <c r="EN12" s="202"/>
      <c r="EO12" s="202"/>
      <c r="EP12" s="202"/>
      <c r="EQ12" s="202"/>
      <c r="ER12" s="202"/>
      <c r="ES12" s="202"/>
      <c r="ET12" s="202"/>
      <c r="EU12" s="202"/>
      <c r="EV12" s="202"/>
      <c r="EW12" s="202"/>
      <c r="EX12" s="202"/>
      <c r="EY12" s="202"/>
      <c r="EZ12" s="202"/>
      <c r="FA12" s="202"/>
      <c r="FB12" s="202"/>
      <c r="FC12" s="202"/>
      <c r="FD12" s="202"/>
      <c r="FE12" s="202"/>
      <c r="FF12" s="202"/>
      <c r="FG12" s="202"/>
      <c r="FH12" s="202"/>
      <c r="FI12" s="202"/>
      <c r="FJ12" s="202"/>
      <c r="FK12" s="202"/>
      <c r="FL12" s="202"/>
      <c r="FM12" s="202"/>
      <c r="FN12" s="202"/>
      <c r="FO12" s="202"/>
      <c r="FP12" s="202"/>
      <c r="FQ12" s="202"/>
      <c r="FR12" s="202"/>
      <c r="FS12" s="202"/>
      <c r="FT12" s="202"/>
      <c r="FU12" s="202"/>
      <c r="FV12" s="202"/>
      <c r="FW12" s="202"/>
      <c r="FX12" s="202"/>
      <c r="FY12" s="202"/>
      <c r="FZ12" s="202"/>
      <c r="GA12" s="202"/>
      <c r="GB12" s="202"/>
      <c r="GC12" s="202"/>
      <c r="GD12" s="202"/>
      <c r="GE12" s="202"/>
      <c r="GF12" s="202"/>
      <c r="GG12" s="202"/>
      <c r="GH12" s="202"/>
      <c r="GI12" s="202"/>
      <c r="GJ12" s="202"/>
      <c r="GK12" s="202"/>
      <c r="GL12" s="202"/>
      <c r="GM12" s="202"/>
      <c r="GN12" s="202"/>
      <c r="GO12" s="202"/>
      <c r="GP12" s="202"/>
      <c r="GQ12" s="202"/>
      <c r="GR12" s="202"/>
      <c r="GS12" s="202"/>
      <c r="GT12" s="202"/>
      <c r="GU12" s="202"/>
      <c r="GV12" s="202"/>
      <c r="GW12" s="202"/>
      <c r="GX12" s="202"/>
      <c r="GY12" s="202"/>
      <c r="GZ12" s="202"/>
      <c r="HA12" s="202"/>
      <c r="HB12" s="202"/>
      <c r="HC12" s="202"/>
      <c r="HD12" s="202"/>
      <c r="HE12" s="202"/>
      <c r="HF12" s="202"/>
      <c r="HG12" s="202"/>
      <c r="HH12" s="202"/>
      <c r="HI12" s="202"/>
      <c r="HJ12" s="202"/>
      <c r="HK12" s="202"/>
      <c r="HL12" s="202"/>
      <c r="HM12" s="202"/>
      <c r="HN12" s="202"/>
      <c r="HO12" s="202"/>
      <c r="HP12" s="202"/>
      <c r="HQ12" s="202"/>
      <c r="HR12" s="202"/>
      <c r="HS12" s="202"/>
      <c r="HT12" s="202"/>
      <c r="HU12" s="202"/>
      <c r="HV12" s="202"/>
      <c r="HW12" s="202"/>
      <c r="HX12" s="202"/>
      <c r="HY12" s="202"/>
      <c r="HZ12" s="202"/>
      <c r="IA12" s="202"/>
      <c r="IB12" s="202"/>
      <c r="IC12" s="202"/>
      <c r="ID12" s="202"/>
      <c r="IE12" s="202"/>
      <c r="IF12" s="202"/>
      <c r="IG12" s="202"/>
      <c r="IH12" s="202"/>
      <c r="II12" s="202"/>
      <c r="IJ12" s="202"/>
      <c r="IK12" s="202"/>
      <c r="IL12" s="202"/>
      <c r="IM12" s="202"/>
      <c r="IN12" s="202"/>
      <c r="IO12" s="202"/>
      <c r="IP12" s="202"/>
      <c r="IQ12" s="202"/>
      <c r="IR12" s="202"/>
    </row>
    <row r="13" s="198" customFormat="1" ht="22.15" customHeight="1" spans="1:252">
      <c r="A13" s="392" t="s">
        <v>213</v>
      </c>
      <c r="B13" s="207" t="s">
        <v>214</v>
      </c>
      <c r="C13" s="207" t="s">
        <v>215</v>
      </c>
      <c r="D13" s="208"/>
      <c r="E13" s="206"/>
      <c r="F13" s="211">
        <v>14</v>
      </c>
      <c r="G13" s="212" t="s">
        <v>216</v>
      </c>
      <c r="H13" s="212" t="s">
        <v>207</v>
      </c>
      <c r="I13" s="242"/>
      <c r="J13" s="202"/>
      <c r="K13" s="243" t="s">
        <v>262</v>
      </c>
      <c r="L13" s="243">
        <v>0</v>
      </c>
      <c r="M13" s="244" t="s">
        <v>263</v>
      </c>
      <c r="N13" s="245">
        <v>5</v>
      </c>
      <c r="O13" s="235" t="s">
        <v>8</v>
      </c>
      <c r="P13" s="245" t="s">
        <v>264</v>
      </c>
      <c r="Q13" s="245" t="s">
        <v>265</v>
      </c>
      <c r="R13" s="202"/>
      <c r="S13" s="202"/>
      <c r="T13" s="202"/>
      <c r="U13" s="202"/>
      <c r="V13" s="202"/>
      <c r="W13" s="202"/>
      <c r="X13" s="202"/>
      <c r="Y13" s="202"/>
      <c r="Z13" s="202"/>
      <c r="AA13" s="202"/>
      <c r="AB13" s="202"/>
      <c r="AC13" s="202"/>
      <c r="AD13" s="202"/>
      <c r="AE13" s="202"/>
      <c r="AF13" s="202"/>
      <c r="AG13" s="202"/>
      <c r="AH13" s="202"/>
      <c r="AI13" s="202"/>
      <c r="AJ13" s="202"/>
      <c r="AK13" s="202"/>
      <c r="AL13" s="202"/>
      <c r="AM13" s="202"/>
      <c r="AN13" s="202"/>
      <c r="AO13" s="202"/>
      <c r="AP13" s="202"/>
      <c r="AQ13" s="202"/>
      <c r="AR13" s="202"/>
      <c r="AS13" s="202"/>
      <c r="AT13" s="202"/>
      <c r="AU13" s="202"/>
      <c r="AV13" s="202"/>
      <c r="AW13" s="202"/>
      <c r="AX13" s="202"/>
      <c r="AY13" s="202"/>
      <c r="AZ13" s="202"/>
      <c r="BA13" s="202"/>
      <c r="BB13" s="202"/>
      <c r="BC13" s="202"/>
      <c r="BD13" s="202"/>
      <c r="BE13" s="202"/>
      <c r="BF13" s="202"/>
      <c r="BG13" s="202"/>
      <c r="BH13" s="202"/>
      <c r="BI13" s="202"/>
      <c r="BJ13" s="202"/>
      <c r="BK13" s="202"/>
      <c r="BL13" s="202"/>
      <c r="BM13" s="202"/>
      <c r="BN13" s="202"/>
      <c r="BO13" s="202"/>
      <c r="BP13" s="202"/>
      <c r="BQ13" s="202"/>
      <c r="BR13" s="202"/>
      <c r="BS13" s="202"/>
      <c r="BT13" s="202"/>
      <c r="BU13" s="202"/>
      <c r="BV13" s="202"/>
      <c r="BW13" s="202"/>
      <c r="BX13" s="202"/>
      <c r="BY13" s="202"/>
      <c r="BZ13" s="202"/>
      <c r="CA13" s="202"/>
      <c r="CB13" s="202"/>
      <c r="CC13" s="202"/>
      <c r="CD13" s="202"/>
      <c r="CE13" s="202"/>
      <c r="CF13" s="202"/>
      <c r="CG13" s="202"/>
      <c r="CH13" s="202"/>
      <c r="CI13" s="202"/>
      <c r="CJ13" s="202"/>
      <c r="CK13" s="202"/>
      <c r="CL13" s="202"/>
      <c r="CM13" s="202"/>
      <c r="CN13" s="202"/>
      <c r="CO13" s="202"/>
      <c r="CP13" s="202"/>
      <c r="CQ13" s="202"/>
      <c r="CR13" s="202"/>
      <c r="CS13" s="202"/>
      <c r="CT13" s="202"/>
      <c r="CU13" s="202"/>
      <c r="CV13" s="202"/>
      <c r="CW13" s="202"/>
      <c r="CX13" s="202"/>
      <c r="CY13" s="202"/>
      <c r="CZ13" s="202"/>
      <c r="DA13" s="202"/>
      <c r="DB13" s="202"/>
      <c r="DC13" s="202"/>
      <c r="DD13" s="202"/>
      <c r="DE13" s="202"/>
      <c r="DF13" s="202"/>
      <c r="DG13" s="202"/>
      <c r="DH13" s="202"/>
      <c r="DI13" s="202"/>
      <c r="DJ13" s="202"/>
      <c r="DK13" s="202"/>
      <c r="DL13" s="202"/>
      <c r="DM13" s="202"/>
      <c r="DN13" s="202"/>
      <c r="DO13" s="202"/>
      <c r="DP13" s="202"/>
      <c r="DQ13" s="202"/>
      <c r="DR13" s="202"/>
      <c r="DS13" s="202"/>
      <c r="DT13" s="202"/>
      <c r="DU13" s="202"/>
      <c r="DV13" s="202"/>
      <c r="DW13" s="202"/>
      <c r="DX13" s="202"/>
      <c r="DY13" s="202"/>
      <c r="DZ13" s="202"/>
      <c r="EA13" s="202"/>
      <c r="EB13" s="202"/>
      <c r="EC13" s="202"/>
      <c r="ED13" s="202"/>
      <c r="EE13" s="202"/>
      <c r="EF13" s="202"/>
      <c r="EG13" s="202"/>
      <c r="EH13" s="202"/>
      <c r="EI13" s="202"/>
      <c r="EJ13" s="202"/>
      <c r="EK13" s="202"/>
      <c r="EL13" s="202"/>
      <c r="EM13" s="202"/>
      <c r="EN13" s="202"/>
      <c r="EO13" s="202"/>
      <c r="EP13" s="202"/>
      <c r="EQ13" s="202"/>
      <c r="ER13" s="202"/>
      <c r="ES13" s="202"/>
      <c r="ET13" s="202"/>
      <c r="EU13" s="202"/>
      <c r="EV13" s="202"/>
      <c r="EW13" s="202"/>
      <c r="EX13" s="202"/>
      <c r="EY13" s="202"/>
      <c r="EZ13" s="202"/>
      <c r="FA13" s="202"/>
      <c r="FB13" s="202"/>
      <c r="FC13" s="202"/>
      <c r="FD13" s="202"/>
      <c r="FE13" s="202"/>
      <c r="FF13" s="202"/>
      <c r="FG13" s="202"/>
      <c r="FH13" s="202"/>
      <c r="FI13" s="202"/>
      <c r="FJ13" s="202"/>
      <c r="FK13" s="202"/>
      <c r="FL13" s="202"/>
      <c r="FM13" s="202"/>
      <c r="FN13" s="202"/>
      <c r="FO13" s="202"/>
      <c r="FP13" s="202"/>
      <c r="FQ13" s="202"/>
      <c r="FR13" s="202"/>
      <c r="FS13" s="202"/>
      <c r="FT13" s="202"/>
      <c r="FU13" s="202"/>
      <c r="FV13" s="202"/>
      <c r="FW13" s="202"/>
      <c r="FX13" s="202"/>
      <c r="FY13" s="202"/>
      <c r="FZ13" s="202"/>
      <c r="GA13" s="202"/>
      <c r="GB13" s="202"/>
      <c r="GC13" s="202"/>
      <c r="GD13" s="202"/>
      <c r="GE13" s="202"/>
      <c r="GF13" s="202"/>
      <c r="GG13" s="202"/>
      <c r="GH13" s="202"/>
      <c r="GI13" s="202"/>
      <c r="GJ13" s="202"/>
      <c r="GK13" s="202"/>
      <c r="GL13" s="202"/>
      <c r="GM13" s="202"/>
      <c r="GN13" s="202"/>
      <c r="GO13" s="202"/>
      <c r="GP13" s="202"/>
      <c r="GQ13" s="202"/>
      <c r="GR13" s="202"/>
      <c r="GS13" s="202"/>
      <c r="GT13" s="202"/>
      <c r="GU13" s="202"/>
      <c r="GV13" s="202"/>
      <c r="GW13" s="202"/>
      <c r="GX13" s="202"/>
      <c r="GY13" s="202"/>
      <c r="GZ13" s="202"/>
      <c r="HA13" s="202"/>
      <c r="HB13" s="202"/>
      <c r="HC13" s="202"/>
      <c r="HD13" s="202"/>
      <c r="HE13" s="202"/>
      <c r="HF13" s="202"/>
      <c r="HG13" s="202"/>
      <c r="HH13" s="202"/>
      <c r="HI13" s="202"/>
      <c r="HJ13" s="202"/>
      <c r="HK13" s="202"/>
      <c r="HL13" s="202"/>
      <c r="HM13" s="202"/>
      <c r="HN13" s="202"/>
      <c r="HO13" s="202"/>
      <c r="HP13" s="202"/>
      <c r="HQ13" s="202"/>
      <c r="HR13" s="202"/>
      <c r="HS13" s="202"/>
      <c r="HT13" s="202"/>
      <c r="HU13" s="202"/>
      <c r="HV13" s="202"/>
      <c r="HW13" s="202"/>
      <c r="HX13" s="202"/>
      <c r="HY13" s="202"/>
      <c r="HZ13" s="202"/>
      <c r="IA13" s="202"/>
      <c r="IB13" s="202"/>
      <c r="IC13" s="202"/>
      <c r="ID13" s="202"/>
      <c r="IE13" s="202"/>
      <c r="IF13" s="202"/>
      <c r="IG13" s="202"/>
      <c r="IH13" s="202"/>
      <c r="II13" s="202"/>
      <c r="IJ13" s="202"/>
      <c r="IK13" s="202"/>
      <c r="IL13" s="202"/>
      <c r="IM13" s="202"/>
      <c r="IN13" s="202"/>
      <c r="IO13" s="202"/>
      <c r="IP13" s="202"/>
      <c r="IQ13" s="202"/>
      <c r="IR13" s="202"/>
    </row>
    <row r="14" s="198" customFormat="1" ht="22.15" customHeight="1" spans="1:252">
      <c r="A14" s="204">
        <v>2</v>
      </c>
      <c r="B14" s="207" t="s">
        <v>217</v>
      </c>
      <c r="C14" s="207" t="s">
        <v>266</v>
      </c>
      <c r="D14" s="208">
        <f>D15+D16</f>
        <v>3721.92</v>
      </c>
      <c r="E14" s="206"/>
      <c r="F14" s="204">
        <v>15</v>
      </c>
      <c r="G14" s="207" t="s">
        <v>219</v>
      </c>
      <c r="H14" s="213" t="s">
        <v>220</v>
      </c>
      <c r="I14" s="208">
        <f>P26*Q26*2</f>
        <v>14178</v>
      </c>
      <c r="J14" s="202"/>
      <c r="K14" s="231" t="s">
        <v>267</v>
      </c>
      <c r="L14" s="246">
        <v>141</v>
      </c>
      <c r="M14" s="247" t="s">
        <v>268</v>
      </c>
      <c r="N14" s="248">
        <v>10</v>
      </c>
      <c r="O14" s="235"/>
      <c r="P14" s="79"/>
      <c r="Q14" s="79"/>
      <c r="R14" s="202"/>
      <c r="S14" s="202"/>
      <c r="T14" s="202"/>
      <c r="U14" s="202"/>
      <c r="V14" s="202"/>
      <c r="W14" s="202"/>
      <c r="X14" s="202"/>
      <c r="Y14" s="202"/>
      <c r="Z14" s="202"/>
      <c r="AA14" s="202"/>
      <c r="AB14" s="202"/>
      <c r="AC14" s="202"/>
      <c r="AD14" s="202"/>
      <c r="AE14" s="202"/>
      <c r="AF14" s="202"/>
      <c r="AG14" s="202"/>
      <c r="AH14" s="202"/>
      <c r="AI14" s="202"/>
      <c r="AJ14" s="202"/>
      <c r="AK14" s="202"/>
      <c r="AL14" s="202"/>
      <c r="AM14" s="202"/>
      <c r="AN14" s="202"/>
      <c r="AO14" s="202"/>
      <c r="AP14" s="202"/>
      <c r="AQ14" s="202"/>
      <c r="AR14" s="202"/>
      <c r="AS14" s="202"/>
      <c r="AT14" s="202"/>
      <c r="AU14" s="202"/>
      <c r="AV14" s="202"/>
      <c r="AW14" s="202"/>
      <c r="AX14" s="202"/>
      <c r="AY14" s="202"/>
      <c r="AZ14" s="202"/>
      <c r="BA14" s="202"/>
      <c r="BB14" s="202"/>
      <c r="BC14" s="202"/>
      <c r="BD14" s="202"/>
      <c r="BE14" s="202"/>
      <c r="BF14" s="202"/>
      <c r="BG14" s="202"/>
      <c r="BH14" s="202"/>
      <c r="BI14" s="202"/>
      <c r="BJ14" s="202"/>
      <c r="BK14" s="202"/>
      <c r="BL14" s="202"/>
      <c r="BM14" s="202"/>
      <c r="BN14" s="202"/>
      <c r="BO14" s="202"/>
      <c r="BP14" s="202"/>
      <c r="BQ14" s="202"/>
      <c r="BR14" s="202"/>
      <c r="BS14" s="202"/>
      <c r="BT14" s="202"/>
      <c r="BU14" s="202"/>
      <c r="BV14" s="202"/>
      <c r="BW14" s="202"/>
      <c r="BX14" s="202"/>
      <c r="BY14" s="202"/>
      <c r="BZ14" s="202"/>
      <c r="CA14" s="202"/>
      <c r="CB14" s="202"/>
      <c r="CC14" s="202"/>
      <c r="CD14" s="202"/>
      <c r="CE14" s="202"/>
      <c r="CF14" s="202"/>
      <c r="CG14" s="202"/>
      <c r="CH14" s="202"/>
      <c r="CI14" s="202"/>
      <c r="CJ14" s="202"/>
      <c r="CK14" s="202"/>
      <c r="CL14" s="202"/>
      <c r="CM14" s="202"/>
      <c r="CN14" s="202"/>
      <c r="CO14" s="202"/>
      <c r="CP14" s="202"/>
      <c r="CQ14" s="202"/>
      <c r="CR14" s="202"/>
      <c r="CS14" s="202"/>
      <c r="CT14" s="202"/>
      <c r="CU14" s="202"/>
      <c r="CV14" s="202"/>
      <c r="CW14" s="202"/>
      <c r="CX14" s="202"/>
      <c r="CY14" s="202"/>
      <c r="CZ14" s="202"/>
      <c r="DA14" s="202"/>
      <c r="DB14" s="202"/>
      <c r="DC14" s="202"/>
      <c r="DD14" s="202"/>
      <c r="DE14" s="202"/>
      <c r="DF14" s="202"/>
      <c r="DG14" s="202"/>
      <c r="DH14" s="202"/>
      <c r="DI14" s="202"/>
      <c r="DJ14" s="202"/>
      <c r="DK14" s="202"/>
      <c r="DL14" s="202"/>
      <c r="DM14" s="202"/>
      <c r="DN14" s="202"/>
      <c r="DO14" s="202"/>
      <c r="DP14" s="202"/>
      <c r="DQ14" s="202"/>
      <c r="DR14" s="202"/>
      <c r="DS14" s="202"/>
      <c r="DT14" s="202"/>
      <c r="DU14" s="202"/>
      <c r="DV14" s="202"/>
      <c r="DW14" s="202"/>
      <c r="DX14" s="202"/>
      <c r="DY14" s="202"/>
      <c r="DZ14" s="202"/>
      <c r="EA14" s="202"/>
      <c r="EB14" s="202"/>
      <c r="EC14" s="202"/>
      <c r="ED14" s="202"/>
      <c r="EE14" s="202"/>
      <c r="EF14" s="202"/>
      <c r="EG14" s="202"/>
      <c r="EH14" s="202"/>
      <c r="EI14" s="202"/>
      <c r="EJ14" s="202"/>
      <c r="EK14" s="202"/>
      <c r="EL14" s="202"/>
      <c r="EM14" s="202"/>
      <c r="EN14" s="202"/>
      <c r="EO14" s="202"/>
      <c r="EP14" s="202"/>
      <c r="EQ14" s="202"/>
      <c r="ER14" s="202"/>
      <c r="ES14" s="202"/>
      <c r="ET14" s="202"/>
      <c r="EU14" s="202"/>
      <c r="EV14" s="202"/>
      <c r="EW14" s="202"/>
      <c r="EX14" s="202"/>
      <c r="EY14" s="202"/>
      <c r="EZ14" s="202"/>
      <c r="FA14" s="202"/>
      <c r="FB14" s="202"/>
      <c r="FC14" s="202"/>
      <c r="FD14" s="202"/>
      <c r="FE14" s="202"/>
      <c r="FF14" s="202"/>
      <c r="FG14" s="202"/>
      <c r="FH14" s="202"/>
      <c r="FI14" s="202"/>
      <c r="FJ14" s="202"/>
      <c r="FK14" s="202"/>
      <c r="FL14" s="202"/>
      <c r="FM14" s="202"/>
      <c r="FN14" s="202"/>
      <c r="FO14" s="202"/>
      <c r="FP14" s="202"/>
      <c r="FQ14" s="202"/>
      <c r="FR14" s="202"/>
      <c r="FS14" s="202"/>
      <c r="FT14" s="202"/>
      <c r="FU14" s="202"/>
      <c r="FV14" s="202"/>
      <c r="FW14" s="202"/>
      <c r="FX14" s="202"/>
      <c r="FY14" s="202"/>
      <c r="FZ14" s="202"/>
      <c r="GA14" s="202"/>
      <c r="GB14" s="202"/>
      <c r="GC14" s="202"/>
      <c r="GD14" s="202"/>
      <c r="GE14" s="202"/>
      <c r="GF14" s="202"/>
      <c r="GG14" s="202"/>
      <c r="GH14" s="202"/>
      <c r="GI14" s="202"/>
      <c r="GJ14" s="202"/>
      <c r="GK14" s="202"/>
      <c r="GL14" s="202"/>
      <c r="GM14" s="202"/>
      <c r="GN14" s="202"/>
      <c r="GO14" s="202"/>
      <c r="GP14" s="202"/>
      <c r="GQ14" s="202"/>
      <c r="GR14" s="202"/>
      <c r="GS14" s="202"/>
      <c r="GT14" s="202"/>
      <c r="GU14" s="202"/>
      <c r="GV14" s="202"/>
      <c r="GW14" s="202"/>
      <c r="GX14" s="202"/>
      <c r="GY14" s="202"/>
      <c r="GZ14" s="202"/>
      <c r="HA14" s="202"/>
      <c r="HB14" s="202"/>
      <c r="HC14" s="202"/>
      <c r="HD14" s="202"/>
      <c r="HE14" s="202"/>
      <c r="HF14" s="202"/>
      <c r="HG14" s="202"/>
      <c r="HH14" s="202"/>
      <c r="HI14" s="202"/>
      <c r="HJ14" s="202"/>
      <c r="HK14" s="202"/>
      <c r="HL14" s="202"/>
      <c r="HM14" s="202"/>
      <c r="HN14" s="202"/>
      <c r="HO14" s="202"/>
      <c r="HP14" s="202"/>
      <c r="HQ14" s="202"/>
      <c r="HR14" s="202"/>
      <c r="HS14" s="202"/>
      <c r="HT14" s="202"/>
      <c r="HU14" s="202"/>
      <c r="HV14" s="202"/>
      <c r="HW14" s="202"/>
      <c r="HX14" s="202"/>
      <c r="HY14" s="202"/>
      <c r="HZ14" s="202"/>
      <c r="IA14" s="202"/>
      <c r="IB14" s="202"/>
      <c r="IC14" s="202"/>
      <c r="ID14" s="202"/>
      <c r="IE14" s="202"/>
      <c r="IF14" s="202"/>
      <c r="IG14" s="202"/>
      <c r="IH14" s="202"/>
      <c r="II14" s="202"/>
      <c r="IJ14" s="202"/>
      <c r="IK14" s="202"/>
      <c r="IL14" s="202"/>
      <c r="IM14" s="202"/>
      <c r="IN14" s="202"/>
      <c r="IO14" s="202"/>
      <c r="IP14" s="202"/>
      <c r="IQ14" s="202"/>
      <c r="IR14" s="202"/>
    </row>
    <row r="15" s="198" customFormat="1" ht="22.15" customHeight="1" spans="1:252">
      <c r="A15" s="392" t="s">
        <v>204</v>
      </c>
      <c r="B15" s="209" t="s">
        <v>21</v>
      </c>
      <c r="C15" s="207" t="s">
        <v>269</v>
      </c>
      <c r="D15" s="208">
        <f>表四乙供主材!CQ11</f>
        <v>3721.92</v>
      </c>
      <c r="E15" s="206"/>
      <c r="F15" s="211">
        <v>16</v>
      </c>
      <c r="G15" s="214" t="s">
        <v>222</v>
      </c>
      <c r="H15" s="212" t="s">
        <v>207</v>
      </c>
      <c r="I15" s="249"/>
      <c r="J15" s="250"/>
      <c r="K15" s="231" t="s">
        <v>270</v>
      </c>
      <c r="L15" s="246">
        <v>174</v>
      </c>
      <c r="M15" s="247" t="s">
        <v>271</v>
      </c>
      <c r="N15" s="248">
        <v>17</v>
      </c>
      <c r="O15" s="235"/>
      <c r="P15" s="79"/>
      <c r="Q15" s="79"/>
      <c r="R15" s="202"/>
      <c r="S15" s="202"/>
      <c r="T15" s="202"/>
      <c r="U15" s="202"/>
      <c r="V15" s="202"/>
      <c r="W15" s="202"/>
      <c r="X15" s="202"/>
      <c r="Y15" s="202"/>
      <c r="Z15" s="202"/>
      <c r="AA15" s="202"/>
      <c r="AB15" s="202"/>
      <c r="AC15" s="202"/>
      <c r="AD15" s="202"/>
      <c r="AE15" s="202"/>
      <c r="AF15" s="202"/>
      <c r="AG15" s="202"/>
      <c r="AH15" s="202"/>
      <c r="AI15" s="202"/>
      <c r="AJ15" s="202"/>
      <c r="AK15" s="202"/>
      <c r="AL15" s="202"/>
      <c r="AM15" s="202"/>
      <c r="AN15" s="202"/>
      <c r="AO15" s="202"/>
      <c r="AP15" s="202"/>
      <c r="AQ15" s="202"/>
      <c r="AR15" s="202"/>
      <c r="AS15" s="202"/>
      <c r="AT15" s="202"/>
      <c r="AU15" s="202"/>
      <c r="AV15" s="202"/>
      <c r="AW15" s="202"/>
      <c r="AX15" s="202"/>
      <c r="AY15" s="202"/>
      <c r="AZ15" s="202"/>
      <c r="BA15" s="202"/>
      <c r="BB15" s="202"/>
      <c r="BC15" s="202"/>
      <c r="BD15" s="202"/>
      <c r="BE15" s="202"/>
      <c r="BF15" s="202"/>
      <c r="BG15" s="202"/>
      <c r="BH15" s="202"/>
      <c r="BI15" s="202"/>
      <c r="BJ15" s="202"/>
      <c r="BK15" s="202"/>
      <c r="BL15" s="202"/>
      <c r="BM15" s="202"/>
      <c r="BN15" s="202"/>
      <c r="BO15" s="202"/>
      <c r="BP15" s="202"/>
      <c r="BQ15" s="202"/>
      <c r="BR15" s="202"/>
      <c r="BS15" s="202"/>
      <c r="BT15" s="202"/>
      <c r="BU15" s="202"/>
      <c r="BV15" s="202"/>
      <c r="BW15" s="202"/>
      <c r="BX15" s="202"/>
      <c r="BY15" s="202"/>
      <c r="BZ15" s="202"/>
      <c r="CA15" s="202"/>
      <c r="CB15" s="202"/>
      <c r="CC15" s="202"/>
      <c r="CD15" s="202"/>
      <c r="CE15" s="202"/>
      <c r="CF15" s="202"/>
      <c r="CG15" s="202"/>
      <c r="CH15" s="202"/>
      <c r="CI15" s="202"/>
      <c r="CJ15" s="202"/>
      <c r="CK15" s="202"/>
      <c r="CL15" s="202"/>
      <c r="CM15" s="202"/>
      <c r="CN15" s="202"/>
      <c r="CO15" s="202"/>
      <c r="CP15" s="202"/>
      <c r="CQ15" s="202"/>
      <c r="CR15" s="202"/>
      <c r="CS15" s="202"/>
      <c r="CT15" s="202"/>
      <c r="CU15" s="202"/>
      <c r="CV15" s="202"/>
      <c r="CW15" s="202"/>
      <c r="CX15" s="202"/>
      <c r="CY15" s="202"/>
      <c r="CZ15" s="202"/>
      <c r="DA15" s="202"/>
      <c r="DB15" s="202"/>
      <c r="DC15" s="202"/>
      <c r="DD15" s="202"/>
      <c r="DE15" s="202"/>
      <c r="DF15" s="202"/>
      <c r="DG15" s="202"/>
      <c r="DH15" s="202"/>
      <c r="DI15" s="202"/>
      <c r="DJ15" s="202"/>
      <c r="DK15" s="202"/>
      <c r="DL15" s="202"/>
      <c r="DM15" s="202"/>
      <c r="DN15" s="202"/>
      <c r="DO15" s="202"/>
      <c r="DP15" s="202"/>
      <c r="DQ15" s="202"/>
      <c r="DR15" s="202"/>
      <c r="DS15" s="202"/>
      <c r="DT15" s="202"/>
      <c r="DU15" s="202"/>
      <c r="DV15" s="202"/>
      <c r="DW15" s="202"/>
      <c r="DX15" s="202"/>
      <c r="DY15" s="202"/>
      <c r="DZ15" s="202"/>
      <c r="EA15" s="202"/>
      <c r="EB15" s="202"/>
      <c r="EC15" s="202"/>
      <c r="ED15" s="202"/>
      <c r="EE15" s="202"/>
      <c r="EF15" s="202"/>
      <c r="EG15" s="202"/>
      <c r="EH15" s="202"/>
      <c r="EI15" s="202"/>
      <c r="EJ15" s="202"/>
      <c r="EK15" s="202"/>
      <c r="EL15" s="202"/>
      <c r="EM15" s="202"/>
      <c r="EN15" s="202"/>
      <c r="EO15" s="202"/>
      <c r="EP15" s="202"/>
      <c r="EQ15" s="202"/>
      <c r="ER15" s="202"/>
      <c r="ES15" s="202"/>
      <c r="ET15" s="202"/>
      <c r="EU15" s="202"/>
      <c r="EV15" s="202"/>
      <c r="EW15" s="202"/>
      <c r="EX15" s="202"/>
      <c r="EY15" s="202"/>
      <c r="EZ15" s="202"/>
      <c r="FA15" s="202"/>
      <c r="FB15" s="202"/>
      <c r="FC15" s="202"/>
      <c r="FD15" s="202"/>
      <c r="FE15" s="202"/>
      <c r="FF15" s="202"/>
      <c r="FG15" s="202"/>
      <c r="FH15" s="202"/>
      <c r="FI15" s="202"/>
      <c r="FJ15" s="202"/>
      <c r="FK15" s="202"/>
      <c r="FL15" s="202"/>
      <c r="FM15" s="202"/>
      <c r="FN15" s="202"/>
      <c r="FO15" s="202"/>
      <c r="FP15" s="202"/>
      <c r="FQ15" s="202"/>
      <c r="FR15" s="202"/>
      <c r="FS15" s="202"/>
      <c r="FT15" s="202"/>
      <c r="FU15" s="202"/>
      <c r="FV15" s="202"/>
      <c r="FW15" s="202"/>
      <c r="FX15" s="202"/>
      <c r="FY15" s="202"/>
      <c r="FZ15" s="202"/>
      <c r="GA15" s="202"/>
      <c r="GB15" s="202"/>
      <c r="GC15" s="202"/>
      <c r="GD15" s="202"/>
      <c r="GE15" s="202"/>
      <c r="GF15" s="202"/>
      <c r="GG15" s="202"/>
      <c r="GH15" s="202"/>
      <c r="GI15" s="202"/>
      <c r="GJ15" s="202"/>
      <c r="GK15" s="202"/>
      <c r="GL15" s="202"/>
      <c r="GM15" s="202"/>
      <c r="GN15" s="202"/>
      <c r="GO15" s="202"/>
      <c r="GP15" s="202"/>
      <c r="GQ15" s="202"/>
      <c r="GR15" s="202"/>
      <c r="GS15" s="202"/>
      <c r="GT15" s="202"/>
      <c r="GU15" s="202"/>
      <c r="GV15" s="202"/>
      <c r="GW15" s="202"/>
      <c r="GX15" s="202"/>
      <c r="GY15" s="202"/>
      <c r="GZ15" s="202"/>
      <c r="HA15" s="202"/>
      <c r="HB15" s="202"/>
      <c r="HC15" s="202"/>
      <c r="HD15" s="202"/>
      <c r="HE15" s="202"/>
      <c r="HF15" s="202"/>
      <c r="HG15" s="202"/>
      <c r="HH15" s="202"/>
      <c r="HI15" s="202"/>
      <c r="HJ15" s="202"/>
      <c r="HK15" s="202"/>
      <c r="HL15" s="202"/>
      <c r="HM15" s="202"/>
      <c r="HN15" s="202"/>
      <c r="HO15" s="202"/>
      <c r="HP15" s="202"/>
      <c r="HQ15" s="202"/>
      <c r="HR15" s="202"/>
      <c r="HS15" s="202"/>
      <c r="HT15" s="202"/>
      <c r="HU15" s="202"/>
      <c r="HV15" s="202"/>
      <c r="HW15" s="202"/>
      <c r="HX15" s="202"/>
      <c r="HY15" s="202"/>
      <c r="HZ15" s="202"/>
      <c r="IA15" s="202"/>
      <c r="IB15" s="202"/>
      <c r="IC15" s="202"/>
      <c r="ID15" s="202"/>
      <c r="IE15" s="202"/>
      <c r="IF15" s="202"/>
      <c r="IG15" s="202"/>
      <c r="IH15" s="202"/>
      <c r="II15" s="202"/>
      <c r="IJ15" s="202"/>
      <c r="IK15" s="202"/>
      <c r="IL15" s="202"/>
      <c r="IM15" s="202"/>
      <c r="IN15" s="202"/>
      <c r="IO15" s="202"/>
      <c r="IP15" s="202"/>
      <c r="IQ15" s="202"/>
      <c r="IR15" s="202"/>
    </row>
    <row r="16" s="198" customFormat="1" ht="22.15" customHeight="1" spans="1:252">
      <c r="A16" s="392" t="s">
        <v>213</v>
      </c>
      <c r="B16" s="212" t="s">
        <v>223</v>
      </c>
      <c r="C16" s="212" t="s">
        <v>207</v>
      </c>
      <c r="D16" s="215"/>
      <c r="E16" s="206"/>
      <c r="F16" s="216" t="s">
        <v>224</v>
      </c>
      <c r="G16" s="209" t="s">
        <v>27</v>
      </c>
      <c r="H16" s="207" t="s">
        <v>225</v>
      </c>
      <c r="I16" s="208">
        <f>I17+I22</f>
        <v>73222.0903548</v>
      </c>
      <c r="J16" s="202"/>
      <c r="K16" s="231" t="s">
        <v>272</v>
      </c>
      <c r="L16" s="246">
        <v>240</v>
      </c>
      <c r="M16" s="248"/>
      <c r="N16" s="248"/>
      <c r="O16" s="235"/>
      <c r="P16" s="79"/>
      <c r="Q16" s="79"/>
      <c r="R16" s="202"/>
      <c r="S16" s="202"/>
      <c r="T16" s="202"/>
      <c r="U16" s="202"/>
      <c r="V16" s="202"/>
      <c r="W16" s="202"/>
      <c r="X16" s="202"/>
      <c r="Y16" s="202"/>
      <c r="Z16" s="202"/>
      <c r="AA16" s="202"/>
      <c r="AB16" s="202"/>
      <c r="AC16" s="202"/>
      <c r="AD16" s="202"/>
      <c r="AE16" s="202"/>
      <c r="AF16" s="202"/>
      <c r="AG16" s="202"/>
      <c r="AH16" s="202"/>
      <c r="AI16" s="202"/>
      <c r="AJ16" s="202"/>
      <c r="AK16" s="202"/>
      <c r="AL16" s="202"/>
      <c r="AM16" s="202"/>
      <c r="AN16" s="202"/>
      <c r="AO16" s="202"/>
      <c r="AP16" s="202"/>
      <c r="AQ16" s="202"/>
      <c r="AR16" s="202"/>
      <c r="AS16" s="202"/>
      <c r="AT16" s="202"/>
      <c r="AU16" s="202"/>
      <c r="AV16" s="202"/>
      <c r="AW16" s="202"/>
      <c r="AX16" s="202"/>
      <c r="AY16" s="202"/>
      <c r="AZ16" s="202"/>
      <c r="BA16" s="202"/>
      <c r="BB16" s="202"/>
      <c r="BC16" s="202"/>
      <c r="BD16" s="202"/>
      <c r="BE16" s="202"/>
      <c r="BF16" s="202"/>
      <c r="BG16" s="202"/>
      <c r="BH16" s="202"/>
      <c r="BI16" s="202"/>
      <c r="BJ16" s="202"/>
      <c r="BK16" s="202"/>
      <c r="BL16" s="202"/>
      <c r="BM16" s="202"/>
      <c r="BN16" s="202"/>
      <c r="BO16" s="202"/>
      <c r="BP16" s="202"/>
      <c r="BQ16" s="202"/>
      <c r="BR16" s="202"/>
      <c r="BS16" s="202"/>
      <c r="BT16" s="202"/>
      <c r="BU16" s="202"/>
      <c r="BV16" s="202"/>
      <c r="BW16" s="202"/>
      <c r="BX16" s="202"/>
      <c r="BY16" s="202"/>
      <c r="BZ16" s="202"/>
      <c r="CA16" s="202"/>
      <c r="CB16" s="202"/>
      <c r="CC16" s="202"/>
      <c r="CD16" s="202"/>
      <c r="CE16" s="202"/>
      <c r="CF16" s="202"/>
      <c r="CG16" s="202"/>
      <c r="CH16" s="202"/>
      <c r="CI16" s="202"/>
      <c r="CJ16" s="202"/>
      <c r="CK16" s="202"/>
      <c r="CL16" s="202"/>
      <c r="CM16" s="202"/>
      <c r="CN16" s="202"/>
      <c r="CO16" s="202"/>
      <c r="CP16" s="202"/>
      <c r="CQ16" s="202"/>
      <c r="CR16" s="202"/>
      <c r="CS16" s="202"/>
      <c r="CT16" s="202"/>
      <c r="CU16" s="202"/>
      <c r="CV16" s="202"/>
      <c r="CW16" s="202"/>
      <c r="CX16" s="202"/>
      <c r="CY16" s="202"/>
      <c r="CZ16" s="202"/>
      <c r="DA16" s="202"/>
      <c r="DB16" s="202"/>
      <c r="DC16" s="202"/>
      <c r="DD16" s="202"/>
      <c r="DE16" s="202"/>
      <c r="DF16" s="202"/>
      <c r="DG16" s="202"/>
      <c r="DH16" s="202"/>
      <c r="DI16" s="202"/>
      <c r="DJ16" s="202"/>
      <c r="DK16" s="202"/>
      <c r="DL16" s="202"/>
      <c r="DM16" s="202"/>
      <c r="DN16" s="202"/>
      <c r="DO16" s="202"/>
      <c r="DP16" s="202"/>
      <c r="DQ16" s="202"/>
      <c r="DR16" s="202"/>
      <c r="DS16" s="202"/>
      <c r="DT16" s="202"/>
      <c r="DU16" s="202"/>
      <c r="DV16" s="202"/>
      <c r="DW16" s="202"/>
      <c r="DX16" s="202"/>
      <c r="DY16" s="202"/>
      <c r="DZ16" s="202"/>
      <c r="EA16" s="202"/>
      <c r="EB16" s="202"/>
      <c r="EC16" s="202"/>
      <c r="ED16" s="202"/>
      <c r="EE16" s="202"/>
      <c r="EF16" s="202"/>
      <c r="EG16" s="202"/>
      <c r="EH16" s="202"/>
      <c r="EI16" s="202"/>
      <c r="EJ16" s="202"/>
      <c r="EK16" s="202"/>
      <c r="EL16" s="202"/>
      <c r="EM16" s="202"/>
      <c r="EN16" s="202"/>
      <c r="EO16" s="202"/>
      <c r="EP16" s="202"/>
      <c r="EQ16" s="202"/>
      <c r="ER16" s="202"/>
      <c r="ES16" s="202"/>
      <c r="ET16" s="202"/>
      <c r="EU16" s="202"/>
      <c r="EV16" s="202"/>
      <c r="EW16" s="202"/>
      <c r="EX16" s="202"/>
      <c r="EY16" s="202"/>
      <c r="EZ16" s="202"/>
      <c r="FA16" s="202"/>
      <c r="FB16" s="202"/>
      <c r="FC16" s="202"/>
      <c r="FD16" s="202"/>
      <c r="FE16" s="202"/>
      <c r="FF16" s="202"/>
      <c r="FG16" s="202"/>
      <c r="FH16" s="202"/>
      <c r="FI16" s="202"/>
      <c r="FJ16" s="202"/>
      <c r="FK16" s="202"/>
      <c r="FL16" s="202"/>
      <c r="FM16" s="202"/>
      <c r="FN16" s="202"/>
      <c r="FO16" s="202"/>
      <c r="FP16" s="202"/>
      <c r="FQ16" s="202"/>
      <c r="FR16" s="202"/>
      <c r="FS16" s="202"/>
      <c r="FT16" s="202"/>
      <c r="FU16" s="202"/>
      <c r="FV16" s="202"/>
      <c r="FW16" s="202"/>
      <c r="FX16" s="202"/>
      <c r="FY16" s="202"/>
      <c r="FZ16" s="202"/>
      <c r="GA16" s="202"/>
      <c r="GB16" s="202"/>
      <c r="GC16" s="202"/>
      <c r="GD16" s="202"/>
      <c r="GE16" s="202"/>
      <c r="GF16" s="202"/>
      <c r="GG16" s="202"/>
      <c r="GH16" s="202"/>
      <c r="GI16" s="202"/>
      <c r="GJ16" s="202"/>
      <c r="GK16" s="202"/>
      <c r="GL16" s="202"/>
      <c r="GM16" s="202"/>
      <c r="GN16" s="202"/>
      <c r="GO16" s="202"/>
      <c r="GP16" s="202"/>
      <c r="GQ16" s="202"/>
      <c r="GR16" s="202"/>
      <c r="GS16" s="202"/>
      <c r="GT16" s="202"/>
      <c r="GU16" s="202"/>
      <c r="GV16" s="202"/>
      <c r="GW16" s="202"/>
      <c r="GX16" s="202"/>
      <c r="GY16" s="202"/>
      <c r="GZ16" s="202"/>
      <c r="HA16" s="202"/>
      <c r="HB16" s="202"/>
      <c r="HC16" s="202"/>
      <c r="HD16" s="202"/>
      <c r="HE16" s="202"/>
      <c r="HF16" s="202"/>
      <c r="HG16" s="202"/>
      <c r="HH16" s="202"/>
      <c r="HI16" s="202"/>
      <c r="HJ16" s="202"/>
      <c r="HK16" s="202"/>
      <c r="HL16" s="202"/>
      <c r="HM16" s="202"/>
      <c r="HN16" s="202"/>
      <c r="HO16" s="202"/>
      <c r="HP16" s="202"/>
      <c r="HQ16" s="202"/>
      <c r="HR16" s="202"/>
      <c r="HS16" s="202"/>
      <c r="HT16" s="202"/>
      <c r="HU16" s="202"/>
      <c r="HV16" s="202"/>
      <c r="HW16" s="202"/>
      <c r="HX16" s="202"/>
      <c r="HY16" s="202"/>
      <c r="HZ16" s="202"/>
      <c r="IA16" s="202"/>
      <c r="IB16" s="202"/>
      <c r="IC16" s="202"/>
      <c r="ID16" s="202"/>
      <c r="IE16" s="202"/>
      <c r="IF16" s="202"/>
      <c r="IG16" s="202"/>
      <c r="IH16" s="202"/>
      <c r="II16" s="202"/>
      <c r="IJ16" s="202"/>
      <c r="IK16" s="202"/>
      <c r="IL16" s="202"/>
      <c r="IM16" s="202"/>
      <c r="IN16" s="202"/>
      <c r="IO16" s="202"/>
      <c r="IP16" s="202"/>
      <c r="IQ16" s="202"/>
      <c r="IR16" s="202"/>
    </row>
    <row r="17" s="198" customFormat="1" ht="22.15" customHeight="1" spans="1:252">
      <c r="A17" s="204">
        <v>3</v>
      </c>
      <c r="B17" s="207" t="s">
        <v>226</v>
      </c>
      <c r="C17" s="207"/>
      <c r="D17" s="208"/>
      <c r="E17" s="206"/>
      <c r="F17" s="210" t="s">
        <v>228</v>
      </c>
      <c r="G17" s="207" t="s">
        <v>30</v>
      </c>
      <c r="H17" s="207" t="s">
        <v>205</v>
      </c>
      <c r="I17" s="208">
        <f>SUM(I18:I21)</f>
        <v>40380.6224268</v>
      </c>
      <c r="J17" s="202"/>
      <c r="K17" s="231" t="s">
        <v>273</v>
      </c>
      <c r="L17" s="246">
        <v>295</v>
      </c>
      <c r="M17" s="248"/>
      <c r="N17" s="248"/>
      <c r="O17" s="235"/>
      <c r="P17" s="79"/>
      <c r="Q17" s="79"/>
      <c r="R17" s="202"/>
      <c r="S17" s="202"/>
      <c r="T17" s="202"/>
      <c r="U17" s="202"/>
      <c r="V17" s="202"/>
      <c r="W17" s="202"/>
      <c r="X17" s="202"/>
      <c r="Y17" s="202"/>
      <c r="Z17" s="202"/>
      <c r="AA17" s="202"/>
      <c r="AB17" s="202"/>
      <c r="AC17" s="202"/>
      <c r="AD17" s="202"/>
      <c r="AE17" s="202"/>
      <c r="AF17" s="202"/>
      <c r="AG17" s="202"/>
      <c r="AH17" s="202"/>
      <c r="AI17" s="202"/>
      <c r="AJ17" s="202"/>
      <c r="AK17" s="202"/>
      <c r="AL17" s="202"/>
      <c r="AM17" s="202"/>
      <c r="AN17" s="202"/>
      <c r="AO17" s="202"/>
      <c r="AP17" s="202"/>
      <c r="AQ17" s="202"/>
      <c r="AR17" s="202"/>
      <c r="AS17" s="202"/>
      <c r="AT17" s="202"/>
      <c r="AU17" s="202"/>
      <c r="AV17" s="202"/>
      <c r="AW17" s="202"/>
      <c r="AX17" s="202"/>
      <c r="AY17" s="202"/>
      <c r="AZ17" s="202"/>
      <c r="BA17" s="202"/>
      <c r="BB17" s="202"/>
      <c r="BC17" s="202"/>
      <c r="BD17" s="202"/>
      <c r="BE17" s="202"/>
      <c r="BF17" s="202"/>
      <c r="BG17" s="202"/>
      <c r="BH17" s="202"/>
      <c r="BI17" s="202"/>
      <c r="BJ17" s="202"/>
      <c r="BK17" s="202"/>
      <c r="BL17" s="202"/>
      <c r="BM17" s="202"/>
      <c r="BN17" s="202"/>
      <c r="BO17" s="202"/>
      <c r="BP17" s="202"/>
      <c r="BQ17" s="202"/>
      <c r="BR17" s="202"/>
      <c r="BS17" s="202"/>
      <c r="BT17" s="202"/>
      <c r="BU17" s="202"/>
      <c r="BV17" s="202"/>
      <c r="BW17" s="202"/>
      <c r="BX17" s="202"/>
      <c r="BY17" s="202"/>
      <c r="BZ17" s="202"/>
      <c r="CA17" s="202"/>
      <c r="CB17" s="202"/>
      <c r="CC17" s="202"/>
      <c r="CD17" s="202"/>
      <c r="CE17" s="202"/>
      <c r="CF17" s="202"/>
      <c r="CG17" s="202"/>
      <c r="CH17" s="202"/>
      <c r="CI17" s="202"/>
      <c r="CJ17" s="202"/>
      <c r="CK17" s="202"/>
      <c r="CL17" s="202"/>
      <c r="CM17" s="202"/>
      <c r="CN17" s="202"/>
      <c r="CO17" s="202"/>
      <c r="CP17" s="202"/>
      <c r="CQ17" s="202"/>
      <c r="CR17" s="202"/>
      <c r="CS17" s="202"/>
      <c r="CT17" s="202"/>
      <c r="CU17" s="202"/>
      <c r="CV17" s="202"/>
      <c r="CW17" s="202"/>
      <c r="CX17" s="202"/>
      <c r="CY17" s="202"/>
      <c r="CZ17" s="202"/>
      <c r="DA17" s="202"/>
      <c r="DB17" s="202"/>
      <c r="DC17" s="202"/>
      <c r="DD17" s="202"/>
      <c r="DE17" s="202"/>
      <c r="DF17" s="202"/>
      <c r="DG17" s="202"/>
      <c r="DH17" s="202"/>
      <c r="DI17" s="202"/>
      <c r="DJ17" s="202"/>
      <c r="DK17" s="202"/>
      <c r="DL17" s="202"/>
      <c r="DM17" s="202"/>
      <c r="DN17" s="202"/>
      <c r="DO17" s="202"/>
      <c r="DP17" s="202"/>
      <c r="DQ17" s="202"/>
      <c r="DR17" s="202"/>
      <c r="DS17" s="202"/>
      <c r="DT17" s="202"/>
      <c r="DU17" s="202"/>
      <c r="DV17" s="202"/>
      <c r="DW17" s="202"/>
      <c r="DX17" s="202"/>
      <c r="DY17" s="202"/>
      <c r="DZ17" s="202"/>
      <c r="EA17" s="202"/>
      <c r="EB17" s="202"/>
      <c r="EC17" s="202"/>
      <c r="ED17" s="202"/>
      <c r="EE17" s="202"/>
      <c r="EF17" s="202"/>
      <c r="EG17" s="202"/>
      <c r="EH17" s="202"/>
      <c r="EI17" s="202"/>
      <c r="EJ17" s="202"/>
      <c r="EK17" s="202"/>
      <c r="EL17" s="202"/>
      <c r="EM17" s="202"/>
      <c r="EN17" s="202"/>
      <c r="EO17" s="202"/>
      <c r="EP17" s="202"/>
      <c r="EQ17" s="202"/>
      <c r="ER17" s="202"/>
      <c r="ES17" s="202"/>
      <c r="ET17" s="202"/>
      <c r="EU17" s="202"/>
      <c r="EV17" s="202"/>
      <c r="EW17" s="202"/>
      <c r="EX17" s="202"/>
      <c r="EY17" s="202"/>
      <c r="EZ17" s="202"/>
      <c r="FA17" s="202"/>
      <c r="FB17" s="202"/>
      <c r="FC17" s="202"/>
      <c r="FD17" s="202"/>
      <c r="FE17" s="202"/>
      <c r="FF17" s="202"/>
      <c r="FG17" s="202"/>
      <c r="FH17" s="202"/>
      <c r="FI17" s="202"/>
      <c r="FJ17" s="202"/>
      <c r="FK17" s="202"/>
      <c r="FL17" s="202"/>
      <c r="FM17" s="202"/>
      <c r="FN17" s="202"/>
      <c r="FO17" s="202"/>
      <c r="FP17" s="202"/>
      <c r="FQ17" s="202"/>
      <c r="FR17" s="202"/>
      <c r="FS17" s="202"/>
      <c r="FT17" s="202"/>
      <c r="FU17" s="202"/>
      <c r="FV17" s="202"/>
      <c r="FW17" s="202"/>
      <c r="FX17" s="202"/>
      <c r="FY17" s="202"/>
      <c r="FZ17" s="202"/>
      <c r="GA17" s="202"/>
      <c r="GB17" s="202"/>
      <c r="GC17" s="202"/>
      <c r="GD17" s="202"/>
      <c r="GE17" s="202"/>
      <c r="GF17" s="202"/>
      <c r="GG17" s="202"/>
      <c r="GH17" s="202"/>
      <c r="GI17" s="202"/>
      <c r="GJ17" s="202"/>
      <c r="GK17" s="202"/>
      <c r="GL17" s="202"/>
      <c r="GM17" s="202"/>
      <c r="GN17" s="202"/>
      <c r="GO17" s="202"/>
      <c r="GP17" s="202"/>
      <c r="GQ17" s="202"/>
      <c r="GR17" s="202"/>
      <c r="GS17" s="202"/>
      <c r="GT17" s="202"/>
      <c r="GU17" s="202"/>
      <c r="GV17" s="202"/>
      <c r="GW17" s="202"/>
      <c r="GX17" s="202"/>
      <c r="GY17" s="202"/>
      <c r="GZ17" s="202"/>
      <c r="HA17" s="202"/>
      <c r="HB17" s="202"/>
      <c r="HC17" s="202"/>
      <c r="HD17" s="202"/>
      <c r="HE17" s="202"/>
      <c r="HF17" s="202"/>
      <c r="HG17" s="202"/>
      <c r="HH17" s="202"/>
      <c r="HI17" s="202"/>
      <c r="HJ17" s="202"/>
      <c r="HK17" s="202"/>
      <c r="HL17" s="202"/>
      <c r="HM17" s="202"/>
      <c r="HN17" s="202"/>
      <c r="HO17" s="202"/>
      <c r="HP17" s="202"/>
      <c r="HQ17" s="202"/>
      <c r="HR17" s="202"/>
      <c r="HS17" s="202"/>
      <c r="HT17" s="202"/>
      <c r="HU17" s="202"/>
      <c r="HV17" s="202"/>
      <c r="HW17" s="202"/>
      <c r="HX17" s="202"/>
      <c r="HY17" s="202"/>
      <c r="HZ17" s="202"/>
      <c r="IA17" s="202"/>
      <c r="IB17" s="202"/>
      <c r="IC17" s="202"/>
      <c r="ID17" s="202"/>
      <c r="IE17" s="202"/>
      <c r="IF17" s="202"/>
      <c r="IG17" s="202"/>
      <c r="IH17" s="202"/>
      <c r="II17" s="202"/>
      <c r="IJ17" s="202"/>
      <c r="IK17" s="202"/>
      <c r="IL17" s="202"/>
      <c r="IM17" s="202"/>
      <c r="IN17" s="202"/>
      <c r="IO17" s="202"/>
      <c r="IP17" s="202"/>
      <c r="IQ17" s="202"/>
      <c r="IR17" s="202"/>
    </row>
    <row r="18" s="198" customFormat="1" ht="22.15" customHeight="1" spans="1:252">
      <c r="A18" s="217">
        <v>4</v>
      </c>
      <c r="B18" s="198" t="s">
        <v>23</v>
      </c>
      <c r="C18" s="218" t="s">
        <v>229</v>
      </c>
      <c r="D18" s="217">
        <f>表3丙!CR7</f>
        <v>9118.8</v>
      </c>
      <c r="E18" s="206"/>
      <c r="F18" s="219">
        <v>1</v>
      </c>
      <c r="G18" s="220" t="s">
        <v>230</v>
      </c>
      <c r="H18" s="221" t="s">
        <v>227</v>
      </c>
      <c r="I18" s="251"/>
      <c r="J18" s="202"/>
      <c r="K18" s="231" t="s">
        <v>274</v>
      </c>
      <c r="L18" s="246">
        <v>356</v>
      </c>
      <c r="M18" s="248"/>
      <c r="N18" s="248"/>
      <c r="O18" s="235"/>
      <c r="P18" s="79"/>
      <c r="Q18" s="79"/>
      <c r="R18" s="202"/>
      <c r="S18" s="202"/>
      <c r="T18" s="202"/>
      <c r="U18" s="202"/>
      <c r="V18" s="202"/>
      <c r="W18" s="202"/>
      <c r="X18" s="202"/>
      <c r="Y18" s="202"/>
      <c r="Z18" s="202"/>
      <c r="AA18" s="202"/>
      <c r="AB18" s="202"/>
      <c r="AC18" s="202"/>
      <c r="AD18" s="202"/>
      <c r="AE18" s="202"/>
      <c r="AF18" s="202"/>
      <c r="AG18" s="202"/>
      <c r="AH18" s="202"/>
      <c r="AI18" s="202"/>
      <c r="AJ18" s="202"/>
      <c r="AK18" s="202"/>
      <c r="AL18" s="202"/>
      <c r="AM18" s="202"/>
      <c r="AN18" s="202"/>
      <c r="AO18" s="202"/>
      <c r="AP18" s="202"/>
      <c r="AQ18" s="202"/>
      <c r="AR18" s="202"/>
      <c r="AS18" s="202"/>
      <c r="AT18" s="202"/>
      <c r="AU18" s="202"/>
      <c r="AV18" s="202"/>
      <c r="AW18" s="202"/>
      <c r="AX18" s="202"/>
      <c r="AY18" s="202"/>
      <c r="AZ18" s="202"/>
      <c r="BA18" s="202"/>
      <c r="BB18" s="202"/>
      <c r="BC18" s="202"/>
      <c r="BD18" s="202"/>
      <c r="BE18" s="202"/>
      <c r="BF18" s="202"/>
      <c r="BG18" s="202"/>
      <c r="BH18" s="202"/>
      <c r="BI18" s="202"/>
      <c r="BJ18" s="202"/>
      <c r="BK18" s="202"/>
      <c r="BL18" s="202"/>
      <c r="BM18" s="202"/>
      <c r="BN18" s="202"/>
      <c r="BO18" s="202"/>
      <c r="BP18" s="202"/>
      <c r="BQ18" s="202"/>
      <c r="BR18" s="202"/>
      <c r="BS18" s="202"/>
      <c r="BT18" s="202"/>
      <c r="BU18" s="202"/>
      <c r="BV18" s="202"/>
      <c r="BW18" s="202"/>
      <c r="BX18" s="202"/>
      <c r="BY18" s="202"/>
      <c r="BZ18" s="202"/>
      <c r="CA18" s="202"/>
      <c r="CB18" s="202"/>
      <c r="CC18" s="202"/>
      <c r="CD18" s="202"/>
      <c r="CE18" s="202"/>
      <c r="CF18" s="202"/>
      <c r="CG18" s="202"/>
      <c r="CH18" s="202"/>
      <c r="CI18" s="202"/>
      <c r="CJ18" s="202"/>
      <c r="CK18" s="202"/>
      <c r="CL18" s="202"/>
      <c r="CM18" s="202"/>
      <c r="CN18" s="202"/>
      <c r="CO18" s="202"/>
      <c r="CP18" s="202"/>
      <c r="CQ18" s="202"/>
      <c r="CR18" s="202"/>
      <c r="CS18" s="202"/>
      <c r="CT18" s="202"/>
      <c r="CU18" s="202"/>
      <c r="CV18" s="202"/>
      <c r="CW18" s="202"/>
      <c r="CX18" s="202"/>
      <c r="CY18" s="202"/>
      <c r="CZ18" s="202"/>
      <c r="DA18" s="202"/>
      <c r="DB18" s="202"/>
      <c r="DC18" s="202"/>
      <c r="DD18" s="202"/>
      <c r="DE18" s="202"/>
      <c r="DF18" s="202"/>
      <c r="DG18" s="202"/>
      <c r="DH18" s="202"/>
      <c r="DI18" s="202"/>
      <c r="DJ18" s="202"/>
      <c r="DK18" s="202"/>
      <c r="DL18" s="202"/>
      <c r="DM18" s="202"/>
      <c r="DN18" s="202"/>
      <c r="DO18" s="202"/>
      <c r="DP18" s="202"/>
      <c r="DQ18" s="202"/>
      <c r="DR18" s="202"/>
      <c r="DS18" s="202"/>
      <c r="DT18" s="202"/>
      <c r="DU18" s="202"/>
      <c r="DV18" s="202"/>
      <c r="DW18" s="202"/>
      <c r="DX18" s="202"/>
      <c r="DY18" s="202"/>
      <c r="DZ18" s="202"/>
      <c r="EA18" s="202"/>
      <c r="EB18" s="202"/>
      <c r="EC18" s="202"/>
      <c r="ED18" s="202"/>
      <c r="EE18" s="202"/>
      <c r="EF18" s="202"/>
      <c r="EG18" s="202"/>
      <c r="EH18" s="202"/>
      <c r="EI18" s="202"/>
      <c r="EJ18" s="202"/>
      <c r="EK18" s="202"/>
      <c r="EL18" s="202"/>
      <c r="EM18" s="202"/>
      <c r="EN18" s="202"/>
      <c r="EO18" s="202"/>
      <c r="EP18" s="202"/>
      <c r="EQ18" s="202"/>
      <c r="ER18" s="202"/>
      <c r="ES18" s="202"/>
      <c r="ET18" s="202"/>
      <c r="EU18" s="202"/>
      <c r="EV18" s="202"/>
      <c r="EW18" s="202"/>
      <c r="EX18" s="202"/>
      <c r="EY18" s="202"/>
      <c r="EZ18" s="202"/>
      <c r="FA18" s="202"/>
      <c r="FB18" s="202"/>
      <c r="FC18" s="202"/>
      <c r="FD18" s="202"/>
      <c r="FE18" s="202"/>
      <c r="FF18" s="202"/>
      <c r="FG18" s="202"/>
      <c r="FH18" s="202"/>
      <c r="FI18" s="202"/>
      <c r="FJ18" s="202"/>
      <c r="FK18" s="202"/>
      <c r="FL18" s="202"/>
      <c r="FM18" s="202"/>
      <c r="FN18" s="202"/>
      <c r="FO18" s="202"/>
      <c r="FP18" s="202"/>
      <c r="FQ18" s="202"/>
      <c r="FR18" s="202"/>
      <c r="FS18" s="202"/>
      <c r="FT18" s="202"/>
      <c r="FU18" s="202"/>
      <c r="FV18" s="202"/>
      <c r="FW18" s="202"/>
      <c r="FX18" s="202"/>
      <c r="FY18" s="202"/>
      <c r="FZ18" s="202"/>
      <c r="GA18" s="202"/>
      <c r="GB18" s="202"/>
      <c r="GC18" s="202"/>
      <c r="GD18" s="202"/>
      <c r="GE18" s="202"/>
      <c r="GF18" s="202"/>
      <c r="GG18" s="202"/>
      <c r="GH18" s="202"/>
      <c r="GI18" s="202"/>
      <c r="GJ18" s="202"/>
      <c r="GK18" s="202"/>
      <c r="GL18" s="202"/>
      <c r="GM18" s="202"/>
      <c r="GN18" s="202"/>
      <c r="GO18" s="202"/>
      <c r="GP18" s="202"/>
      <c r="GQ18" s="202"/>
      <c r="GR18" s="202"/>
      <c r="GS18" s="202"/>
      <c r="GT18" s="202"/>
      <c r="GU18" s="202"/>
      <c r="GV18" s="202"/>
      <c r="GW18" s="202"/>
      <c r="GX18" s="202"/>
      <c r="GY18" s="202"/>
      <c r="GZ18" s="202"/>
      <c r="HA18" s="202"/>
      <c r="HB18" s="202"/>
      <c r="HC18" s="202"/>
      <c r="HD18" s="202"/>
      <c r="HE18" s="202"/>
      <c r="HF18" s="202"/>
      <c r="HG18" s="202"/>
      <c r="HH18" s="202"/>
      <c r="HI18" s="202"/>
      <c r="HJ18" s="202"/>
      <c r="HK18" s="202"/>
      <c r="HL18" s="202"/>
      <c r="HM18" s="202"/>
      <c r="HN18" s="202"/>
      <c r="HO18" s="202"/>
      <c r="HP18" s="202"/>
      <c r="HQ18" s="202"/>
      <c r="HR18" s="202"/>
      <c r="HS18" s="202"/>
      <c r="HT18" s="202"/>
      <c r="HU18" s="202"/>
      <c r="HV18" s="202"/>
      <c r="HW18" s="202"/>
      <c r="HX18" s="202"/>
      <c r="HY18" s="202"/>
      <c r="HZ18" s="202"/>
      <c r="IA18" s="202"/>
      <c r="IB18" s="202"/>
      <c r="IC18" s="202"/>
      <c r="ID18" s="202"/>
      <c r="IE18" s="202"/>
      <c r="IF18" s="202"/>
      <c r="IG18" s="202"/>
      <c r="IH18" s="202"/>
      <c r="II18" s="202"/>
      <c r="IJ18" s="202"/>
      <c r="IK18" s="202"/>
      <c r="IL18" s="202"/>
      <c r="IM18" s="202"/>
      <c r="IN18" s="202"/>
      <c r="IO18" s="202"/>
      <c r="IP18" s="202"/>
      <c r="IQ18" s="202"/>
      <c r="IR18" s="202"/>
    </row>
    <row r="19" s="198" customFormat="1" ht="22.15" customHeight="1" spans="1:252">
      <c r="A19" s="204" t="s">
        <v>231</v>
      </c>
      <c r="B19" s="207" t="s">
        <v>25</v>
      </c>
      <c r="C19" s="207" t="s">
        <v>232</v>
      </c>
      <c r="D19" s="208">
        <f>SUM(D20:D26,I7:I15)</f>
        <v>43423.686768</v>
      </c>
      <c r="E19" s="206"/>
      <c r="F19" s="204">
        <v>2</v>
      </c>
      <c r="G19" s="207" t="s">
        <v>233</v>
      </c>
      <c r="H19" s="207" t="s">
        <v>234</v>
      </c>
      <c r="I19" s="208">
        <f>D11*28.5%</f>
        <v>34159.92102</v>
      </c>
      <c r="J19" s="202"/>
      <c r="K19" s="231" t="s">
        <v>275</v>
      </c>
      <c r="L19" s="246">
        <v>372</v>
      </c>
      <c r="M19" s="248"/>
      <c r="N19" s="248"/>
      <c r="O19" s="235"/>
      <c r="P19" s="79"/>
      <c r="Q19" s="79"/>
      <c r="R19" s="202"/>
      <c r="S19" s="202"/>
      <c r="T19" s="202"/>
      <c r="U19" s="202"/>
      <c r="V19" s="202"/>
      <c r="W19" s="202"/>
      <c r="X19" s="202"/>
      <c r="Y19" s="202"/>
      <c r="Z19" s="202"/>
      <c r="AA19" s="202"/>
      <c r="AB19" s="202"/>
      <c r="AC19" s="202"/>
      <c r="AD19" s="202"/>
      <c r="AE19" s="202"/>
      <c r="AF19" s="202"/>
      <c r="AG19" s="202"/>
      <c r="AH19" s="202"/>
      <c r="AI19" s="202"/>
      <c r="AJ19" s="202"/>
      <c r="AK19" s="202"/>
      <c r="AL19" s="202"/>
      <c r="AM19" s="202"/>
      <c r="AN19" s="202"/>
      <c r="AO19" s="202"/>
      <c r="AP19" s="202"/>
      <c r="AQ19" s="202"/>
      <c r="AR19" s="202"/>
      <c r="AS19" s="202"/>
      <c r="AT19" s="202"/>
      <c r="AU19" s="202"/>
      <c r="AV19" s="202"/>
      <c r="AW19" s="202"/>
      <c r="AX19" s="202"/>
      <c r="AY19" s="202"/>
      <c r="AZ19" s="202"/>
      <c r="BA19" s="202"/>
      <c r="BB19" s="202"/>
      <c r="BC19" s="202"/>
      <c r="BD19" s="202"/>
      <c r="BE19" s="202"/>
      <c r="BF19" s="202"/>
      <c r="BG19" s="202"/>
      <c r="BH19" s="202"/>
      <c r="BI19" s="202"/>
      <c r="BJ19" s="202"/>
      <c r="BK19" s="202"/>
      <c r="BL19" s="202"/>
      <c r="BM19" s="202"/>
      <c r="BN19" s="202"/>
      <c r="BO19" s="202"/>
      <c r="BP19" s="202"/>
      <c r="BQ19" s="202"/>
      <c r="BR19" s="202"/>
      <c r="BS19" s="202"/>
      <c r="BT19" s="202"/>
      <c r="BU19" s="202"/>
      <c r="BV19" s="202"/>
      <c r="BW19" s="202"/>
      <c r="BX19" s="202"/>
      <c r="BY19" s="202"/>
      <c r="BZ19" s="202"/>
      <c r="CA19" s="202"/>
      <c r="CB19" s="202"/>
      <c r="CC19" s="202"/>
      <c r="CD19" s="202"/>
      <c r="CE19" s="202"/>
      <c r="CF19" s="202"/>
      <c r="CG19" s="202"/>
      <c r="CH19" s="202"/>
      <c r="CI19" s="202"/>
      <c r="CJ19" s="202"/>
      <c r="CK19" s="202"/>
      <c r="CL19" s="202"/>
      <c r="CM19" s="202"/>
      <c r="CN19" s="202"/>
      <c r="CO19" s="202"/>
      <c r="CP19" s="202"/>
      <c r="CQ19" s="202"/>
      <c r="CR19" s="202"/>
      <c r="CS19" s="202"/>
      <c r="CT19" s="202"/>
      <c r="CU19" s="202"/>
      <c r="CV19" s="202"/>
      <c r="CW19" s="202"/>
      <c r="CX19" s="202"/>
      <c r="CY19" s="202"/>
      <c r="CZ19" s="202"/>
      <c r="DA19" s="202"/>
      <c r="DB19" s="202"/>
      <c r="DC19" s="202"/>
      <c r="DD19" s="202"/>
      <c r="DE19" s="202"/>
      <c r="DF19" s="202"/>
      <c r="DG19" s="202"/>
      <c r="DH19" s="202"/>
      <c r="DI19" s="202"/>
      <c r="DJ19" s="202"/>
      <c r="DK19" s="202"/>
      <c r="DL19" s="202"/>
      <c r="DM19" s="202"/>
      <c r="DN19" s="202"/>
      <c r="DO19" s="202"/>
      <c r="DP19" s="202"/>
      <c r="DQ19" s="202"/>
      <c r="DR19" s="202"/>
      <c r="DS19" s="202"/>
      <c r="DT19" s="202"/>
      <c r="DU19" s="202"/>
      <c r="DV19" s="202"/>
      <c r="DW19" s="202"/>
      <c r="DX19" s="202"/>
      <c r="DY19" s="202"/>
      <c r="DZ19" s="202"/>
      <c r="EA19" s="202"/>
      <c r="EB19" s="202"/>
      <c r="EC19" s="202"/>
      <c r="ED19" s="202"/>
      <c r="EE19" s="202"/>
      <c r="EF19" s="202"/>
      <c r="EG19" s="202"/>
      <c r="EH19" s="202"/>
      <c r="EI19" s="202"/>
      <c r="EJ19" s="202"/>
      <c r="EK19" s="202"/>
      <c r="EL19" s="202"/>
      <c r="EM19" s="202"/>
      <c r="EN19" s="202"/>
      <c r="EO19" s="202"/>
      <c r="EP19" s="202"/>
      <c r="EQ19" s="202"/>
      <c r="ER19" s="202"/>
      <c r="ES19" s="202"/>
      <c r="ET19" s="202"/>
      <c r="EU19" s="202"/>
      <c r="EV19" s="202"/>
      <c r="EW19" s="202"/>
      <c r="EX19" s="202"/>
      <c r="EY19" s="202"/>
      <c r="EZ19" s="202"/>
      <c r="FA19" s="202"/>
      <c r="FB19" s="202"/>
      <c r="FC19" s="202"/>
      <c r="FD19" s="202"/>
      <c r="FE19" s="202"/>
      <c r="FF19" s="202"/>
      <c r="FG19" s="202"/>
      <c r="FH19" s="202"/>
      <c r="FI19" s="202"/>
      <c r="FJ19" s="202"/>
      <c r="FK19" s="202"/>
      <c r="FL19" s="202"/>
      <c r="FM19" s="202"/>
      <c r="FN19" s="202"/>
      <c r="FO19" s="202"/>
      <c r="FP19" s="202"/>
      <c r="FQ19" s="202"/>
      <c r="FR19" s="202"/>
      <c r="FS19" s="202"/>
      <c r="FT19" s="202"/>
      <c r="FU19" s="202"/>
      <c r="FV19" s="202"/>
      <c r="FW19" s="202"/>
      <c r="FX19" s="202"/>
      <c r="FY19" s="202"/>
      <c r="FZ19" s="202"/>
      <c r="GA19" s="202"/>
      <c r="GB19" s="202"/>
      <c r="GC19" s="202"/>
      <c r="GD19" s="202"/>
      <c r="GE19" s="202"/>
      <c r="GF19" s="202"/>
      <c r="GG19" s="202"/>
      <c r="GH19" s="202"/>
      <c r="GI19" s="202"/>
      <c r="GJ19" s="202"/>
      <c r="GK19" s="202"/>
      <c r="GL19" s="202"/>
      <c r="GM19" s="202"/>
      <c r="GN19" s="202"/>
      <c r="GO19" s="202"/>
      <c r="GP19" s="202"/>
      <c r="GQ19" s="202"/>
      <c r="GR19" s="202"/>
      <c r="GS19" s="202"/>
      <c r="GT19" s="202"/>
      <c r="GU19" s="202"/>
      <c r="GV19" s="202"/>
      <c r="GW19" s="202"/>
      <c r="GX19" s="202"/>
      <c r="GY19" s="202"/>
      <c r="GZ19" s="202"/>
      <c r="HA19" s="202"/>
      <c r="HB19" s="202"/>
      <c r="HC19" s="202"/>
      <c r="HD19" s="202"/>
      <c r="HE19" s="202"/>
      <c r="HF19" s="202"/>
      <c r="HG19" s="202"/>
      <c r="HH19" s="202"/>
      <c r="HI19" s="202"/>
      <c r="HJ19" s="202"/>
      <c r="HK19" s="202"/>
      <c r="HL19" s="202"/>
      <c r="HM19" s="202"/>
      <c r="HN19" s="202"/>
      <c r="HO19" s="202"/>
      <c r="HP19" s="202"/>
      <c r="HQ19" s="202"/>
      <c r="HR19" s="202"/>
      <c r="HS19" s="202"/>
      <c r="HT19" s="202"/>
      <c r="HU19" s="202"/>
      <c r="HV19" s="202"/>
      <c r="HW19" s="202"/>
      <c r="HX19" s="202"/>
      <c r="HY19" s="202"/>
      <c r="HZ19" s="202"/>
      <c r="IA19" s="202"/>
      <c r="IB19" s="202"/>
      <c r="IC19" s="202"/>
      <c r="ID19" s="202"/>
      <c r="IE19" s="202"/>
      <c r="IF19" s="202"/>
      <c r="IG19" s="202"/>
      <c r="IH19" s="202"/>
      <c r="II19" s="202"/>
      <c r="IJ19" s="202"/>
      <c r="IK19" s="202"/>
      <c r="IL19" s="202"/>
      <c r="IM19" s="202"/>
      <c r="IN19" s="202"/>
      <c r="IO19" s="202"/>
      <c r="IP19" s="202"/>
      <c r="IQ19" s="202"/>
      <c r="IR19" s="202"/>
    </row>
    <row r="20" s="198" customFormat="1" ht="22.15" customHeight="1" spans="1:252">
      <c r="A20" s="222">
        <v>1</v>
      </c>
      <c r="B20" s="223" t="s">
        <v>235</v>
      </c>
      <c r="C20" s="223" t="s">
        <v>207</v>
      </c>
      <c r="D20" s="224"/>
      <c r="E20" s="206"/>
      <c r="F20" s="204">
        <v>3</v>
      </c>
      <c r="G20" s="207" t="s">
        <v>236</v>
      </c>
      <c r="H20" s="207" t="s">
        <v>237</v>
      </c>
      <c r="I20" s="208">
        <f>D11*4.19%</f>
        <v>5022.1076868</v>
      </c>
      <c r="J20" s="202"/>
      <c r="K20" s="231" t="s">
        <v>276</v>
      </c>
      <c r="L20" s="252">
        <v>417</v>
      </c>
      <c r="M20" s="248"/>
      <c r="N20" s="248"/>
      <c r="O20" s="253"/>
      <c r="P20" s="254"/>
      <c r="Q20" s="255"/>
      <c r="R20" s="202"/>
      <c r="S20" s="202"/>
      <c r="T20" s="202"/>
      <c r="U20" s="202"/>
      <c r="V20" s="202"/>
      <c r="W20" s="202"/>
      <c r="X20" s="202"/>
      <c r="Y20" s="202"/>
      <c r="Z20" s="202"/>
      <c r="AA20" s="202"/>
      <c r="AB20" s="202"/>
      <c r="AC20" s="202"/>
      <c r="AD20" s="202"/>
      <c r="AE20" s="202"/>
      <c r="AF20" s="202"/>
      <c r="AG20" s="202"/>
      <c r="AH20" s="202"/>
      <c r="AI20" s="202"/>
      <c r="AJ20" s="202"/>
      <c r="AK20" s="202"/>
      <c r="AL20" s="202"/>
      <c r="AM20" s="202"/>
      <c r="AN20" s="202"/>
      <c r="AO20" s="202"/>
      <c r="AP20" s="202"/>
      <c r="AQ20" s="202"/>
      <c r="AR20" s="202"/>
      <c r="AS20" s="202"/>
      <c r="AT20" s="202"/>
      <c r="AU20" s="202"/>
      <c r="AV20" s="202"/>
      <c r="AW20" s="202"/>
      <c r="AX20" s="202"/>
      <c r="AY20" s="202"/>
      <c r="AZ20" s="202"/>
      <c r="BA20" s="202"/>
      <c r="BB20" s="202"/>
      <c r="BC20" s="202"/>
      <c r="BD20" s="202"/>
      <c r="BE20" s="202"/>
      <c r="BF20" s="202"/>
      <c r="BG20" s="202"/>
      <c r="BH20" s="202"/>
      <c r="BI20" s="202"/>
      <c r="BJ20" s="202"/>
      <c r="BK20" s="202"/>
      <c r="BL20" s="202"/>
      <c r="BM20" s="202"/>
      <c r="BN20" s="202"/>
      <c r="BO20" s="202"/>
      <c r="BP20" s="202"/>
      <c r="BQ20" s="202"/>
      <c r="BR20" s="202"/>
      <c r="BS20" s="202"/>
      <c r="BT20" s="202"/>
      <c r="BU20" s="202"/>
      <c r="BV20" s="202"/>
      <c r="BW20" s="202"/>
      <c r="BX20" s="202"/>
      <c r="BY20" s="202"/>
      <c r="BZ20" s="202"/>
      <c r="CA20" s="202"/>
      <c r="CB20" s="202"/>
      <c r="CC20" s="202"/>
      <c r="CD20" s="202"/>
      <c r="CE20" s="202"/>
      <c r="CF20" s="202"/>
      <c r="CG20" s="202"/>
      <c r="CH20" s="202"/>
      <c r="CI20" s="202"/>
      <c r="CJ20" s="202"/>
      <c r="CK20" s="202"/>
      <c r="CL20" s="202"/>
      <c r="CM20" s="202"/>
      <c r="CN20" s="202"/>
      <c r="CO20" s="202"/>
      <c r="CP20" s="202"/>
      <c r="CQ20" s="202"/>
      <c r="CR20" s="202"/>
      <c r="CS20" s="202"/>
      <c r="CT20" s="202"/>
      <c r="CU20" s="202"/>
      <c r="CV20" s="202"/>
      <c r="CW20" s="202"/>
      <c r="CX20" s="202"/>
      <c r="CY20" s="202"/>
      <c r="CZ20" s="202"/>
      <c r="DA20" s="202"/>
      <c r="DB20" s="202"/>
      <c r="DC20" s="202"/>
      <c r="DD20" s="202"/>
      <c r="DE20" s="202"/>
      <c r="DF20" s="202"/>
      <c r="DG20" s="202"/>
      <c r="DH20" s="202"/>
      <c r="DI20" s="202"/>
      <c r="DJ20" s="202"/>
      <c r="DK20" s="202"/>
      <c r="DL20" s="202"/>
      <c r="DM20" s="202"/>
      <c r="DN20" s="202"/>
      <c r="DO20" s="202"/>
      <c r="DP20" s="202"/>
      <c r="DQ20" s="202"/>
      <c r="DR20" s="202"/>
      <c r="DS20" s="202"/>
      <c r="DT20" s="202"/>
      <c r="DU20" s="202"/>
      <c r="DV20" s="202"/>
      <c r="DW20" s="202"/>
      <c r="DX20" s="202"/>
      <c r="DY20" s="202"/>
      <c r="DZ20" s="202"/>
      <c r="EA20" s="202"/>
      <c r="EB20" s="202"/>
      <c r="EC20" s="202"/>
      <c r="ED20" s="202"/>
      <c r="EE20" s="202"/>
      <c r="EF20" s="202"/>
      <c r="EG20" s="202"/>
      <c r="EH20" s="202"/>
      <c r="EI20" s="202"/>
      <c r="EJ20" s="202"/>
      <c r="EK20" s="202"/>
      <c r="EL20" s="202"/>
      <c r="EM20" s="202"/>
      <c r="EN20" s="202"/>
      <c r="EO20" s="202"/>
      <c r="EP20" s="202"/>
      <c r="EQ20" s="202"/>
      <c r="ER20" s="202"/>
      <c r="ES20" s="202"/>
      <c r="ET20" s="202"/>
      <c r="EU20" s="202"/>
      <c r="EV20" s="202"/>
      <c r="EW20" s="202"/>
      <c r="EX20" s="202"/>
      <c r="EY20" s="202"/>
      <c r="EZ20" s="202"/>
      <c r="FA20" s="202"/>
      <c r="FB20" s="202"/>
      <c r="FC20" s="202"/>
      <c r="FD20" s="202"/>
      <c r="FE20" s="202"/>
      <c r="FF20" s="202"/>
      <c r="FG20" s="202"/>
      <c r="FH20" s="202"/>
      <c r="FI20" s="202"/>
      <c r="FJ20" s="202"/>
      <c r="FK20" s="202"/>
      <c r="FL20" s="202"/>
      <c r="FM20" s="202"/>
      <c r="FN20" s="202"/>
      <c r="FO20" s="202"/>
      <c r="FP20" s="202"/>
      <c r="FQ20" s="202"/>
      <c r="FR20" s="202"/>
      <c r="FS20" s="202"/>
      <c r="FT20" s="202"/>
      <c r="FU20" s="202"/>
      <c r="FV20" s="202"/>
      <c r="FW20" s="202"/>
      <c r="FX20" s="202"/>
      <c r="FY20" s="202"/>
      <c r="FZ20" s="202"/>
      <c r="GA20" s="202"/>
      <c r="GB20" s="202"/>
      <c r="GC20" s="202"/>
      <c r="GD20" s="202"/>
      <c r="GE20" s="202"/>
      <c r="GF20" s="202"/>
      <c r="GG20" s="202"/>
      <c r="GH20" s="202"/>
      <c r="GI20" s="202"/>
      <c r="GJ20" s="202"/>
      <c r="GK20" s="202"/>
      <c r="GL20" s="202"/>
      <c r="GM20" s="202"/>
      <c r="GN20" s="202"/>
      <c r="GO20" s="202"/>
      <c r="GP20" s="202"/>
      <c r="GQ20" s="202"/>
      <c r="GR20" s="202"/>
      <c r="GS20" s="202"/>
      <c r="GT20" s="202"/>
      <c r="GU20" s="202"/>
      <c r="GV20" s="202"/>
      <c r="GW20" s="202"/>
      <c r="GX20" s="202"/>
      <c r="GY20" s="202"/>
      <c r="GZ20" s="202"/>
      <c r="HA20" s="202"/>
      <c r="HB20" s="202"/>
      <c r="HC20" s="202"/>
      <c r="HD20" s="202"/>
      <c r="HE20" s="202"/>
      <c r="HF20" s="202"/>
      <c r="HG20" s="202"/>
      <c r="HH20" s="202"/>
      <c r="HI20" s="202"/>
      <c r="HJ20" s="202"/>
      <c r="HK20" s="202"/>
      <c r="HL20" s="202"/>
      <c r="HM20" s="202"/>
      <c r="HN20" s="202"/>
      <c r="HO20" s="202"/>
      <c r="HP20" s="202"/>
      <c r="HQ20" s="202"/>
      <c r="HR20" s="202"/>
      <c r="HS20" s="202"/>
      <c r="HT20" s="202"/>
      <c r="HU20" s="202"/>
      <c r="HV20" s="202"/>
      <c r="HW20" s="202"/>
      <c r="HX20" s="202"/>
      <c r="HY20" s="202"/>
      <c r="HZ20" s="202"/>
      <c r="IA20" s="202"/>
      <c r="IB20" s="202"/>
      <c r="IC20" s="202"/>
      <c r="ID20" s="202"/>
      <c r="IE20" s="202"/>
      <c r="IF20" s="202"/>
      <c r="IG20" s="202"/>
      <c r="IH20" s="202"/>
      <c r="II20" s="202"/>
      <c r="IJ20" s="202"/>
      <c r="IK20" s="202"/>
      <c r="IL20" s="202"/>
      <c r="IM20" s="202"/>
      <c r="IN20" s="202"/>
      <c r="IO20" s="202"/>
      <c r="IP20" s="202"/>
      <c r="IQ20" s="202"/>
      <c r="IR20" s="202"/>
    </row>
    <row r="21" s="198" customFormat="1" ht="22.15" customHeight="1" spans="1:252">
      <c r="A21" s="204">
        <v>2</v>
      </c>
      <c r="B21" s="207" t="s">
        <v>150</v>
      </c>
      <c r="C21" s="207" t="s">
        <v>238</v>
      </c>
      <c r="D21" s="208">
        <f>D11*1.1%</f>
        <v>1318.453092</v>
      </c>
      <c r="E21" s="206"/>
      <c r="F21" s="204">
        <v>4</v>
      </c>
      <c r="G21" s="207" t="s">
        <v>239</v>
      </c>
      <c r="H21" s="207" t="s">
        <v>240</v>
      </c>
      <c r="I21" s="208">
        <f>D11*1%</f>
        <v>1198.59372</v>
      </c>
      <c r="J21" s="202"/>
      <c r="K21" s="231" t="s">
        <v>277</v>
      </c>
      <c r="L21" s="252">
        <v>565</v>
      </c>
      <c r="M21" s="248"/>
      <c r="N21" s="248"/>
      <c r="O21" s="253"/>
      <c r="P21" s="246"/>
      <c r="Q21" s="258"/>
      <c r="R21" s="202"/>
      <c r="S21" s="202"/>
      <c r="T21" s="202"/>
      <c r="U21" s="202"/>
      <c r="V21" s="202"/>
      <c r="W21" s="202"/>
      <c r="X21" s="202"/>
      <c r="Y21" s="202"/>
      <c r="Z21" s="202"/>
      <c r="AA21" s="202"/>
      <c r="AB21" s="202"/>
      <c r="AC21" s="202"/>
      <c r="AD21" s="202"/>
      <c r="AE21" s="202"/>
      <c r="AF21" s="202"/>
      <c r="AG21" s="202"/>
      <c r="AH21" s="202"/>
      <c r="AI21" s="202"/>
      <c r="AJ21" s="202"/>
      <c r="AK21" s="202"/>
      <c r="AL21" s="202"/>
      <c r="AM21" s="202"/>
      <c r="AN21" s="202"/>
      <c r="AO21" s="202"/>
      <c r="AP21" s="202"/>
      <c r="AQ21" s="202"/>
      <c r="AR21" s="202"/>
      <c r="AS21" s="202"/>
      <c r="AT21" s="202"/>
      <c r="AU21" s="202"/>
      <c r="AV21" s="202"/>
      <c r="AW21" s="202"/>
      <c r="AX21" s="202"/>
      <c r="AY21" s="202"/>
      <c r="AZ21" s="202"/>
      <c r="BA21" s="202"/>
      <c r="BB21" s="202"/>
      <c r="BC21" s="202"/>
      <c r="BD21" s="202"/>
      <c r="BE21" s="202"/>
      <c r="BF21" s="202"/>
      <c r="BG21" s="202"/>
      <c r="BH21" s="202"/>
      <c r="BI21" s="202"/>
      <c r="BJ21" s="202"/>
      <c r="BK21" s="202"/>
      <c r="BL21" s="202"/>
      <c r="BM21" s="202"/>
      <c r="BN21" s="202"/>
      <c r="BO21" s="202"/>
      <c r="BP21" s="202"/>
      <c r="BQ21" s="202"/>
      <c r="BR21" s="202"/>
      <c r="BS21" s="202"/>
      <c r="BT21" s="202"/>
      <c r="BU21" s="202"/>
      <c r="BV21" s="202"/>
      <c r="BW21" s="202"/>
      <c r="BX21" s="202"/>
      <c r="BY21" s="202"/>
      <c r="BZ21" s="202"/>
      <c r="CA21" s="202"/>
      <c r="CB21" s="202"/>
      <c r="CC21" s="202"/>
      <c r="CD21" s="202"/>
      <c r="CE21" s="202"/>
      <c r="CF21" s="202"/>
      <c r="CG21" s="202"/>
      <c r="CH21" s="202"/>
      <c r="CI21" s="202"/>
      <c r="CJ21" s="202"/>
      <c r="CK21" s="202"/>
      <c r="CL21" s="202"/>
      <c r="CM21" s="202"/>
      <c r="CN21" s="202"/>
      <c r="CO21" s="202"/>
      <c r="CP21" s="202"/>
      <c r="CQ21" s="202"/>
      <c r="CR21" s="202"/>
      <c r="CS21" s="202"/>
      <c r="CT21" s="202"/>
      <c r="CU21" s="202"/>
      <c r="CV21" s="202"/>
      <c r="CW21" s="202"/>
      <c r="CX21" s="202"/>
      <c r="CY21" s="202"/>
      <c r="CZ21" s="202"/>
      <c r="DA21" s="202"/>
      <c r="DB21" s="202"/>
      <c r="DC21" s="202"/>
      <c r="DD21" s="202"/>
      <c r="DE21" s="202"/>
      <c r="DF21" s="202"/>
      <c r="DG21" s="202"/>
      <c r="DH21" s="202"/>
      <c r="DI21" s="202"/>
      <c r="DJ21" s="202"/>
      <c r="DK21" s="202"/>
      <c r="DL21" s="202"/>
      <c r="DM21" s="202"/>
      <c r="DN21" s="202"/>
      <c r="DO21" s="202"/>
      <c r="DP21" s="202"/>
      <c r="DQ21" s="202"/>
      <c r="DR21" s="202"/>
      <c r="DS21" s="202"/>
      <c r="DT21" s="202"/>
      <c r="DU21" s="202"/>
      <c r="DV21" s="202"/>
      <c r="DW21" s="202"/>
      <c r="DX21" s="202"/>
      <c r="DY21" s="202"/>
      <c r="DZ21" s="202"/>
      <c r="EA21" s="202"/>
      <c r="EB21" s="202"/>
      <c r="EC21" s="202"/>
      <c r="ED21" s="202"/>
      <c r="EE21" s="202"/>
      <c r="EF21" s="202"/>
      <c r="EG21" s="202"/>
      <c r="EH21" s="202"/>
      <c r="EI21" s="202"/>
      <c r="EJ21" s="202"/>
      <c r="EK21" s="202"/>
      <c r="EL21" s="202"/>
      <c r="EM21" s="202"/>
      <c r="EN21" s="202"/>
      <c r="EO21" s="202"/>
      <c r="EP21" s="202"/>
      <c r="EQ21" s="202"/>
      <c r="ER21" s="202"/>
      <c r="ES21" s="202"/>
      <c r="ET21" s="202"/>
      <c r="EU21" s="202"/>
      <c r="EV21" s="202"/>
      <c r="EW21" s="202"/>
      <c r="EX21" s="202"/>
      <c r="EY21" s="202"/>
      <c r="EZ21" s="202"/>
      <c r="FA21" s="202"/>
      <c r="FB21" s="202"/>
      <c r="FC21" s="202"/>
      <c r="FD21" s="202"/>
      <c r="FE21" s="202"/>
      <c r="FF21" s="202"/>
      <c r="FG21" s="202"/>
      <c r="FH21" s="202"/>
      <c r="FI21" s="202"/>
      <c r="FJ21" s="202"/>
      <c r="FK21" s="202"/>
      <c r="FL21" s="202"/>
      <c r="FM21" s="202"/>
      <c r="FN21" s="202"/>
      <c r="FO21" s="202"/>
      <c r="FP21" s="202"/>
      <c r="FQ21" s="202"/>
      <c r="FR21" s="202"/>
      <c r="FS21" s="202"/>
      <c r="FT21" s="202"/>
      <c r="FU21" s="202"/>
      <c r="FV21" s="202"/>
      <c r="FW21" s="202"/>
      <c r="FX21" s="202"/>
      <c r="FY21" s="202"/>
      <c r="FZ21" s="202"/>
      <c r="GA21" s="202"/>
      <c r="GB21" s="202"/>
      <c r="GC21" s="202"/>
      <c r="GD21" s="202"/>
      <c r="GE21" s="202"/>
      <c r="GF21" s="202"/>
      <c r="GG21" s="202"/>
      <c r="GH21" s="202"/>
      <c r="GI21" s="202"/>
      <c r="GJ21" s="202"/>
      <c r="GK21" s="202"/>
      <c r="GL21" s="202"/>
      <c r="GM21" s="202"/>
      <c r="GN21" s="202"/>
      <c r="GO21" s="202"/>
      <c r="GP21" s="202"/>
      <c r="GQ21" s="202"/>
      <c r="GR21" s="202"/>
      <c r="GS21" s="202"/>
      <c r="GT21" s="202"/>
      <c r="GU21" s="202"/>
      <c r="GV21" s="202"/>
      <c r="GW21" s="202"/>
      <c r="GX21" s="202"/>
      <c r="GY21" s="202"/>
      <c r="GZ21" s="202"/>
      <c r="HA21" s="202"/>
      <c r="HB21" s="202"/>
      <c r="HC21" s="202"/>
      <c r="HD21" s="202"/>
      <c r="HE21" s="202"/>
      <c r="HF21" s="202"/>
      <c r="HG21" s="202"/>
      <c r="HH21" s="202"/>
      <c r="HI21" s="202"/>
      <c r="HJ21" s="202"/>
      <c r="HK21" s="202"/>
      <c r="HL21" s="202"/>
      <c r="HM21" s="202"/>
      <c r="HN21" s="202"/>
      <c r="HO21" s="202"/>
      <c r="HP21" s="202"/>
      <c r="HQ21" s="202"/>
      <c r="HR21" s="202"/>
      <c r="HS21" s="202"/>
      <c r="HT21" s="202"/>
      <c r="HU21" s="202"/>
      <c r="HV21" s="202"/>
      <c r="HW21" s="202"/>
      <c r="HX21" s="202"/>
      <c r="HY21" s="202"/>
      <c r="HZ21" s="202"/>
      <c r="IA21" s="202"/>
      <c r="IB21" s="202"/>
      <c r="IC21" s="202"/>
      <c r="ID21" s="202"/>
      <c r="IE21" s="202"/>
      <c r="IF21" s="202"/>
      <c r="IG21" s="202"/>
      <c r="IH21" s="202"/>
      <c r="II21" s="202"/>
      <c r="IJ21" s="202"/>
      <c r="IK21" s="202"/>
      <c r="IL21" s="202"/>
      <c r="IM21" s="202"/>
      <c r="IN21" s="202"/>
      <c r="IO21" s="202"/>
      <c r="IP21" s="202"/>
      <c r="IQ21" s="202"/>
      <c r="IR21" s="202"/>
    </row>
    <row r="22" s="198" customFormat="1" ht="22.15" customHeight="1" spans="1:252">
      <c r="A22" s="204">
        <v>3</v>
      </c>
      <c r="B22" s="207" t="s">
        <v>151</v>
      </c>
      <c r="C22" s="207" t="s">
        <v>238</v>
      </c>
      <c r="D22" s="208">
        <f>D11*1.1%</f>
        <v>1318.453092</v>
      </c>
      <c r="E22" s="206"/>
      <c r="F22" s="204" t="s">
        <v>241</v>
      </c>
      <c r="G22" s="207" t="s">
        <v>29</v>
      </c>
      <c r="H22" s="207" t="s">
        <v>242</v>
      </c>
      <c r="I22" s="208">
        <f>D11*27.4%</f>
        <v>32841.467928</v>
      </c>
      <c r="J22" s="202"/>
      <c r="K22" s="231" t="s">
        <v>278</v>
      </c>
      <c r="L22" s="246">
        <v>598</v>
      </c>
      <c r="M22" s="248"/>
      <c r="N22" s="248"/>
      <c r="O22" s="253"/>
      <c r="P22" s="254"/>
      <c r="Q22" s="255"/>
      <c r="R22" s="202"/>
      <c r="S22" s="202"/>
      <c r="T22" s="202"/>
      <c r="U22" s="202"/>
      <c r="V22" s="202"/>
      <c r="W22" s="202"/>
      <c r="X22" s="202"/>
      <c r="Y22" s="202"/>
      <c r="Z22" s="202"/>
      <c r="AA22" s="202"/>
      <c r="AB22" s="202"/>
      <c r="AC22" s="202"/>
      <c r="AD22" s="202"/>
      <c r="AE22" s="202"/>
      <c r="AF22" s="202"/>
      <c r="AG22" s="202"/>
      <c r="AH22" s="202"/>
      <c r="AI22" s="202"/>
      <c r="AJ22" s="202"/>
      <c r="AK22" s="202"/>
      <c r="AL22" s="202"/>
      <c r="AM22" s="202"/>
      <c r="AN22" s="202"/>
      <c r="AO22" s="202"/>
      <c r="AP22" s="202"/>
      <c r="AQ22" s="202"/>
      <c r="AR22" s="202"/>
      <c r="AS22" s="202"/>
      <c r="AT22" s="202"/>
      <c r="AU22" s="202"/>
      <c r="AV22" s="202"/>
      <c r="AW22" s="202"/>
      <c r="AX22" s="202"/>
      <c r="AY22" s="202"/>
      <c r="AZ22" s="202"/>
      <c r="BA22" s="202"/>
      <c r="BB22" s="202"/>
      <c r="BC22" s="202"/>
      <c r="BD22" s="202"/>
      <c r="BE22" s="202"/>
      <c r="BF22" s="202"/>
      <c r="BG22" s="202"/>
      <c r="BH22" s="202"/>
      <c r="BI22" s="202"/>
      <c r="BJ22" s="202"/>
      <c r="BK22" s="202"/>
      <c r="BL22" s="202"/>
      <c r="BM22" s="202"/>
      <c r="BN22" s="202"/>
      <c r="BO22" s="202"/>
      <c r="BP22" s="202"/>
      <c r="BQ22" s="202"/>
      <c r="BR22" s="202"/>
      <c r="BS22" s="202"/>
      <c r="BT22" s="202"/>
      <c r="BU22" s="202"/>
      <c r="BV22" s="202"/>
      <c r="BW22" s="202"/>
      <c r="BX22" s="202"/>
      <c r="BY22" s="202"/>
      <c r="BZ22" s="202"/>
      <c r="CA22" s="202"/>
      <c r="CB22" s="202"/>
      <c r="CC22" s="202"/>
      <c r="CD22" s="202"/>
      <c r="CE22" s="202"/>
      <c r="CF22" s="202"/>
      <c r="CG22" s="202"/>
      <c r="CH22" s="202"/>
      <c r="CI22" s="202"/>
      <c r="CJ22" s="202"/>
      <c r="CK22" s="202"/>
      <c r="CL22" s="202"/>
      <c r="CM22" s="202"/>
      <c r="CN22" s="202"/>
      <c r="CO22" s="202"/>
      <c r="CP22" s="202"/>
      <c r="CQ22" s="202"/>
      <c r="CR22" s="202"/>
      <c r="CS22" s="202"/>
      <c r="CT22" s="202"/>
      <c r="CU22" s="202"/>
      <c r="CV22" s="202"/>
      <c r="CW22" s="202"/>
      <c r="CX22" s="202"/>
      <c r="CY22" s="202"/>
      <c r="CZ22" s="202"/>
      <c r="DA22" s="202"/>
      <c r="DB22" s="202"/>
      <c r="DC22" s="202"/>
      <c r="DD22" s="202"/>
      <c r="DE22" s="202"/>
      <c r="DF22" s="202"/>
      <c r="DG22" s="202"/>
      <c r="DH22" s="202"/>
      <c r="DI22" s="202"/>
      <c r="DJ22" s="202"/>
      <c r="DK22" s="202"/>
      <c r="DL22" s="202"/>
      <c r="DM22" s="202"/>
      <c r="DN22" s="202"/>
      <c r="DO22" s="202"/>
      <c r="DP22" s="202"/>
      <c r="DQ22" s="202"/>
      <c r="DR22" s="202"/>
      <c r="DS22" s="202"/>
      <c r="DT22" s="202"/>
      <c r="DU22" s="202"/>
      <c r="DV22" s="202"/>
      <c r="DW22" s="202"/>
      <c r="DX22" s="202"/>
      <c r="DY22" s="202"/>
      <c r="DZ22" s="202"/>
      <c r="EA22" s="202"/>
      <c r="EB22" s="202"/>
      <c r="EC22" s="202"/>
      <c r="ED22" s="202"/>
      <c r="EE22" s="202"/>
      <c r="EF22" s="202"/>
      <c r="EG22" s="202"/>
      <c r="EH22" s="202"/>
      <c r="EI22" s="202"/>
      <c r="EJ22" s="202"/>
      <c r="EK22" s="202"/>
      <c r="EL22" s="202"/>
      <c r="EM22" s="202"/>
      <c r="EN22" s="202"/>
      <c r="EO22" s="202"/>
      <c r="EP22" s="202"/>
      <c r="EQ22" s="202"/>
      <c r="ER22" s="202"/>
      <c r="ES22" s="202"/>
      <c r="ET22" s="202"/>
      <c r="EU22" s="202"/>
      <c r="EV22" s="202"/>
      <c r="EW22" s="202"/>
      <c r="EX22" s="202"/>
      <c r="EY22" s="202"/>
      <c r="EZ22" s="202"/>
      <c r="FA22" s="202"/>
      <c r="FB22" s="202"/>
      <c r="FC22" s="202"/>
      <c r="FD22" s="202"/>
      <c r="FE22" s="202"/>
      <c r="FF22" s="202"/>
      <c r="FG22" s="202"/>
      <c r="FH22" s="202"/>
      <c r="FI22" s="202"/>
      <c r="FJ22" s="202"/>
      <c r="FK22" s="202"/>
      <c r="FL22" s="202"/>
      <c r="FM22" s="202"/>
      <c r="FN22" s="202"/>
      <c r="FO22" s="202"/>
      <c r="FP22" s="202"/>
      <c r="FQ22" s="202"/>
      <c r="FR22" s="202"/>
      <c r="FS22" s="202"/>
      <c r="FT22" s="202"/>
      <c r="FU22" s="202"/>
      <c r="FV22" s="202"/>
      <c r="FW22" s="202"/>
      <c r="FX22" s="202"/>
      <c r="FY22" s="202"/>
      <c r="FZ22" s="202"/>
      <c r="GA22" s="202"/>
      <c r="GB22" s="202"/>
      <c r="GC22" s="202"/>
      <c r="GD22" s="202"/>
      <c r="GE22" s="202"/>
      <c r="GF22" s="202"/>
      <c r="GG22" s="202"/>
      <c r="GH22" s="202"/>
      <c r="GI22" s="202"/>
      <c r="GJ22" s="202"/>
      <c r="GK22" s="202"/>
      <c r="GL22" s="202"/>
      <c r="GM22" s="202"/>
      <c r="GN22" s="202"/>
      <c r="GO22" s="202"/>
      <c r="GP22" s="202"/>
      <c r="GQ22" s="202"/>
      <c r="GR22" s="202"/>
      <c r="GS22" s="202"/>
      <c r="GT22" s="202"/>
      <c r="GU22" s="202"/>
      <c r="GV22" s="202"/>
      <c r="GW22" s="202"/>
      <c r="GX22" s="202"/>
      <c r="GY22" s="202"/>
      <c r="GZ22" s="202"/>
      <c r="HA22" s="202"/>
      <c r="HB22" s="202"/>
      <c r="HC22" s="202"/>
      <c r="HD22" s="202"/>
      <c r="HE22" s="202"/>
      <c r="HF22" s="202"/>
      <c r="HG22" s="202"/>
      <c r="HH22" s="202"/>
      <c r="HI22" s="202"/>
      <c r="HJ22" s="202"/>
      <c r="HK22" s="202"/>
      <c r="HL22" s="202"/>
      <c r="HM22" s="202"/>
      <c r="HN22" s="202"/>
      <c r="HO22" s="202"/>
      <c r="HP22" s="202"/>
      <c r="HQ22" s="202"/>
      <c r="HR22" s="202"/>
      <c r="HS22" s="202"/>
      <c r="HT22" s="202"/>
      <c r="HU22" s="202"/>
      <c r="HV22" s="202"/>
      <c r="HW22" s="202"/>
      <c r="HX22" s="202"/>
      <c r="HY22" s="202"/>
      <c r="HZ22" s="202"/>
      <c r="IA22" s="202"/>
      <c r="IB22" s="202"/>
      <c r="IC22" s="202"/>
      <c r="ID22" s="202"/>
      <c r="IE22" s="202"/>
      <c r="IF22" s="202"/>
      <c r="IG22" s="202"/>
      <c r="IH22" s="202"/>
      <c r="II22" s="202"/>
      <c r="IJ22" s="202"/>
      <c r="IK22" s="202"/>
      <c r="IL22" s="202"/>
      <c r="IM22" s="202"/>
      <c r="IN22" s="202"/>
      <c r="IO22" s="202"/>
      <c r="IP22" s="202"/>
      <c r="IQ22" s="202"/>
      <c r="IR22" s="202"/>
    </row>
    <row r="23" s="198" customFormat="1" ht="22.15" customHeight="1" spans="1:252">
      <c r="A23" s="204">
        <v>4</v>
      </c>
      <c r="B23" s="207" t="s">
        <v>152</v>
      </c>
      <c r="C23" s="207" t="s">
        <v>279</v>
      </c>
      <c r="D23" s="208">
        <f>D11*4%</f>
        <v>4794.37488</v>
      </c>
      <c r="E23" s="206"/>
      <c r="F23" s="204" t="s">
        <v>244</v>
      </c>
      <c r="G23" s="209" t="s">
        <v>28</v>
      </c>
      <c r="H23" s="207" t="s">
        <v>245</v>
      </c>
      <c r="I23" s="208">
        <f>D11*20%</f>
        <v>23971.8744</v>
      </c>
      <c r="J23" s="202"/>
      <c r="K23" s="231" t="s">
        <v>280</v>
      </c>
      <c r="L23" s="246">
        <v>634</v>
      </c>
      <c r="M23" s="248"/>
      <c r="N23" s="248"/>
      <c r="O23" s="253"/>
      <c r="P23" s="246"/>
      <c r="Q23" s="258"/>
      <c r="R23" s="202"/>
      <c r="S23" s="202"/>
      <c r="T23" s="202"/>
      <c r="U23" s="202"/>
      <c r="V23" s="202"/>
      <c r="W23" s="202"/>
      <c r="X23" s="202"/>
      <c r="Y23" s="202"/>
      <c r="Z23" s="202"/>
      <c r="AA23" s="202"/>
      <c r="AB23" s="202"/>
      <c r="AC23" s="202"/>
      <c r="AD23" s="202"/>
      <c r="AE23" s="202"/>
      <c r="AF23" s="202"/>
      <c r="AG23" s="202"/>
      <c r="AH23" s="202"/>
      <c r="AI23" s="202"/>
      <c r="AJ23" s="202"/>
      <c r="AK23" s="202"/>
      <c r="AL23" s="202"/>
      <c r="AM23" s="202"/>
      <c r="AN23" s="202"/>
      <c r="AO23" s="202"/>
      <c r="AP23" s="202"/>
      <c r="AQ23" s="202"/>
      <c r="AR23" s="202"/>
      <c r="AS23" s="202"/>
      <c r="AT23" s="202"/>
      <c r="AU23" s="202"/>
      <c r="AV23" s="202"/>
      <c r="AW23" s="202"/>
      <c r="AX23" s="202"/>
      <c r="AY23" s="202"/>
      <c r="AZ23" s="202"/>
      <c r="BA23" s="202"/>
      <c r="BB23" s="202"/>
      <c r="BC23" s="202"/>
      <c r="BD23" s="202"/>
      <c r="BE23" s="202"/>
      <c r="BF23" s="202"/>
      <c r="BG23" s="202"/>
      <c r="BH23" s="202"/>
      <c r="BI23" s="202"/>
      <c r="BJ23" s="202"/>
      <c r="BK23" s="202"/>
      <c r="BL23" s="202"/>
      <c r="BM23" s="202"/>
      <c r="BN23" s="202"/>
      <c r="BO23" s="202"/>
      <c r="BP23" s="202"/>
      <c r="BQ23" s="202"/>
      <c r="BR23" s="202"/>
      <c r="BS23" s="202"/>
      <c r="BT23" s="202"/>
      <c r="BU23" s="202"/>
      <c r="BV23" s="202"/>
      <c r="BW23" s="202"/>
      <c r="BX23" s="202"/>
      <c r="BY23" s="202"/>
      <c r="BZ23" s="202"/>
      <c r="CA23" s="202"/>
      <c r="CB23" s="202"/>
      <c r="CC23" s="202"/>
      <c r="CD23" s="202"/>
      <c r="CE23" s="202"/>
      <c r="CF23" s="202"/>
      <c r="CG23" s="202"/>
      <c r="CH23" s="202"/>
      <c r="CI23" s="202"/>
      <c r="CJ23" s="202"/>
      <c r="CK23" s="202"/>
      <c r="CL23" s="202"/>
      <c r="CM23" s="202"/>
      <c r="CN23" s="202"/>
      <c r="CO23" s="202"/>
      <c r="CP23" s="202"/>
      <c r="CQ23" s="202"/>
      <c r="CR23" s="202"/>
      <c r="CS23" s="202"/>
      <c r="CT23" s="202"/>
      <c r="CU23" s="202"/>
      <c r="CV23" s="202"/>
      <c r="CW23" s="202"/>
      <c r="CX23" s="202"/>
      <c r="CY23" s="202"/>
      <c r="CZ23" s="202"/>
      <c r="DA23" s="202"/>
      <c r="DB23" s="202"/>
      <c r="DC23" s="202"/>
      <c r="DD23" s="202"/>
      <c r="DE23" s="202"/>
      <c r="DF23" s="202"/>
      <c r="DG23" s="202"/>
      <c r="DH23" s="202"/>
      <c r="DI23" s="202"/>
      <c r="DJ23" s="202"/>
      <c r="DK23" s="202"/>
      <c r="DL23" s="202"/>
      <c r="DM23" s="202"/>
      <c r="DN23" s="202"/>
      <c r="DO23" s="202"/>
      <c r="DP23" s="202"/>
      <c r="DQ23" s="202"/>
      <c r="DR23" s="202"/>
      <c r="DS23" s="202"/>
      <c r="DT23" s="202"/>
      <c r="DU23" s="202"/>
      <c r="DV23" s="202"/>
      <c r="DW23" s="202"/>
      <c r="DX23" s="202"/>
      <c r="DY23" s="202"/>
      <c r="DZ23" s="202"/>
      <c r="EA23" s="202"/>
      <c r="EB23" s="202"/>
      <c r="EC23" s="202"/>
      <c r="ED23" s="202"/>
      <c r="EE23" s="202"/>
      <c r="EF23" s="202"/>
      <c r="EG23" s="202"/>
      <c r="EH23" s="202"/>
      <c r="EI23" s="202"/>
      <c r="EJ23" s="202"/>
      <c r="EK23" s="202"/>
      <c r="EL23" s="202"/>
      <c r="EM23" s="202"/>
      <c r="EN23" s="202"/>
      <c r="EO23" s="202"/>
      <c r="EP23" s="202"/>
      <c r="EQ23" s="202"/>
      <c r="ER23" s="202"/>
      <c r="ES23" s="202"/>
      <c r="ET23" s="202"/>
      <c r="EU23" s="202"/>
      <c r="EV23" s="202"/>
      <c r="EW23" s="202"/>
      <c r="EX23" s="202"/>
      <c r="EY23" s="202"/>
      <c r="EZ23" s="202"/>
      <c r="FA23" s="202"/>
      <c r="FB23" s="202"/>
      <c r="FC23" s="202"/>
      <c r="FD23" s="202"/>
      <c r="FE23" s="202"/>
      <c r="FF23" s="202"/>
      <c r="FG23" s="202"/>
      <c r="FH23" s="202"/>
      <c r="FI23" s="202"/>
      <c r="FJ23" s="202"/>
      <c r="FK23" s="202"/>
      <c r="FL23" s="202"/>
      <c r="FM23" s="202"/>
      <c r="FN23" s="202"/>
      <c r="FO23" s="202"/>
      <c r="FP23" s="202"/>
      <c r="FQ23" s="202"/>
      <c r="FR23" s="202"/>
      <c r="FS23" s="202"/>
      <c r="FT23" s="202"/>
      <c r="FU23" s="202"/>
      <c r="FV23" s="202"/>
      <c r="FW23" s="202"/>
      <c r="FX23" s="202"/>
      <c r="FY23" s="202"/>
      <c r="FZ23" s="202"/>
      <c r="GA23" s="202"/>
      <c r="GB23" s="202"/>
      <c r="GC23" s="202"/>
      <c r="GD23" s="202"/>
      <c r="GE23" s="202"/>
      <c r="GF23" s="202"/>
      <c r="GG23" s="202"/>
      <c r="GH23" s="202"/>
      <c r="GI23" s="202"/>
      <c r="GJ23" s="202"/>
      <c r="GK23" s="202"/>
      <c r="GL23" s="202"/>
      <c r="GM23" s="202"/>
      <c r="GN23" s="202"/>
      <c r="GO23" s="202"/>
      <c r="GP23" s="202"/>
      <c r="GQ23" s="202"/>
      <c r="GR23" s="202"/>
      <c r="GS23" s="202"/>
      <c r="GT23" s="202"/>
      <c r="GU23" s="202"/>
      <c r="GV23" s="202"/>
      <c r="GW23" s="202"/>
      <c r="GX23" s="202"/>
      <c r="GY23" s="202"/>
      <c r="GZ23" s="202"/>
      <c r="HA23" s="202"/>
      <c r="HB23" s="202"/>
      <c r="HC23" s="202"/>
      <c r="HD23" s="202"/>
      <c r="HE23" s="202"/>
      <c r="HF23" s="202"/>
      <c r="HG23" s="202"/>
      <c r="HH23" s="202"/>
      <c r="HI23" s="202"/>
      <c r="HJ23" s="202"/>
      <c r="HK23" s="202"/>
      <c r="HL23" s="202"/>
      <c r="HM23" s="202"/>
      <c r="HN23" s="202"/>
      <c r="HO23" s="202"/>
      <c r="HP23" s="202"/>
      <c r="HQ23" s="202"/>
      <c r="HR23" s="202"/>
      <c r="HS23" s="202"/>
      <c r="HT23" s="202"/>
      <c r="HU23" s="202"/>
      <c r="HV23" s="202"/>
      <c r="HW23" s="202"/>
      <c r="HX23" s="202"/>
      <c r="HY23" s="202"/>
      <c r="HZ23" s="202"/>
      <c r="IA23" s="202"/>
      <c r="IB23" s="202"/>
      <c r="IC23" s="202"/>
      <c r="ID23" s="202"/>
      <c r="IE23" s="202"/>
      <c r="IF23" s="202"/>
      <c r="IG23" s="202"/>
      <c r="IH23" s="202"/>
      <c r="II23" s="202"/>
      <c r="IJ23" s="202"/>
      <c r="IK23" s="202"/>
      <c r="IL23" s="202"/>
      <c r="IM23" s="202"/>
      <c r="IN23" s="202"/>
      <c r="IO23" s="202"/>
      <c r="IP23" s="202"/>
      <c r="IQ23" s="202"/>
      <c r="IR23" s="202"/>
    </row>
    <row r="24" s="198" customFormat="1" ht="22.15" customHeight="1" spans="1:252">
      <c r="A24" s="204">
        <v>5</v>
      </c>
      <c r="B24" s="207" t="s">
        <v>153</v>
      </c>
      <c r="C24" s="207" t="s">
        <v>246</v>
      </c>
      <c r="D24" s="208">
        <f>D11*2.5%</f>
        <v>2996.4843</v>
      </c>
      <c r="E24" s="206"/>
      <c r="F24" s="204" t="s">
        <v>247</v>
      </c>
      <c r="G24" s="207" t="s">
        <v>40</v>
      </c>
      <c r="H24" s="225" t="s">
        <v>248</v>
      </c>
      <c r="I24" s="208"/>
      <c r="J24" s="202"/>
      <c r="K24" s="231" t="s">
        <v>281</v>
      </c>
      <c r="L24" s="254">
        <v>675</v>
      </c>
      <c r="M24" s="255"/>
      <c r="N24" s="255"/>
      <c r="O24" s="253"/>
      <c r="P24" s="253"/>
      <c r="Q24" s="253"/>
      <c r="R24" s="202"/>
      <c r="S24" s="202"/>
      <c r="T24" s="202"/>
      <c r="U24" s="202"/>
      <c r="V24" s="202"/>
      <c r="W24" s="202"/>
      <c r="X24" s="202"/>
      <c r="Y24" s="202"/>
      <c r="Z24" s="202"/>
      <c r="AA24" s="202"/>
      <c r="AB24" s="202"/>
      <c r="AC24" s="202"/>
      <c r="AD24" s="202"/>
      <c r="AE24" s="202"/>
      <c r="AF24" s="202"/>
      <c r="AG24" s="202"/>
      <c r="AH24" s="202"/>
      <c r="AI24" s="202"/>
      <c r="AJ24" s="202"/>
      <c r="AK24" s="202"/>
      <c r="AL24" s="202"/>
      <c r="AM24" s="202"/>
      <c r="AN24" s="202"/>
      <c r="AO24" s="202"/>
      <c r="AP24" s="202"/>
      <c r="AQ24" s="202"/>
      <c r="AR24" s="202"/>
      <c r="AS24" s="202"/>
      <c r="AT24" s="202"/>
      <c r="AU24" s="202"/>
      <c r="AV24" s="202"/>
      <c r="AW24" s="202"/>
      <c r="AX24" s="202"/>
      <c r="AY24" s="202"/>
      <c r="AZ24" s="202"/>
      <c r="BA24" s="202"/>
      <c r="BB24" s="202"/>
      <c r="BC24" s="202"/>
      <c r="BD24" s="202"/>
      <c r="BE24" s="202"/>
      <c r="BF24" s="202"/>
      <c r="BG24" s="202"/>
      <c r="BH24" s="202"/>
      <c r="BI24" s="202"/>
      <c r="BJ24" s="202"/>
      <c r="BK24" s="202"/>
      <c r="BL24" s="202"/>
      <c r="BM24" s="202"/>
      <c r="BN24" s="202"/>
      <c r="BO24" s="202"/>
      <c r="BP24" s="202"/>
      <c r="BQ24" s="202"/>
      <c r="BR24" s="202"/>
      <c r="BS24" s="202"/>
      <c r="BT24" s="202"/>
      <c r="BU24" s="202"/>
      <c r="BV24" s="202"/>
      <c r="BW24" s="202"/>
      <c r="BX24" s="202"/>
      <c r="BY24" s="202"/>
      <c r="BZ24" s="202"/>
      <c r="CA24" s="202"/>
      <c r="CB24" s="202"/>
      <c r="CC24" s="202"/>
      <c r="CD24" s="202"/>
      <c r="CE24" s="202"/>
      <c r="CF24" s="202"/>
      <c r="CG24" s="202"/>
      <c r="CH24" s="202"/>
      <c r="CI24" s="202"/>
      <c r="CJ24" s="202"/>
      <c r="CK24" s="202"/>
      <c r="CL24" s="202"/>
      <c r="CM24" s="202"/>
      <c r="CN24" s="202"/>
      <c r="CO24" s="202"/>
      <c r="CP24" s="202"/>
      <c r="CQ24" s="202"/>
      <c r="CR24" s="202"/>
      <c r="CS24" s="202"/>
      <c r="CT24" s="202"/>
      <c r="CU24" s="202"/>
      <c r="CV24" s="202"/>
      <c r="CW24" s="202"/>
      <c r="CX24" s="202"/>
      <c r="CY24" s="202"/>
      <c r="CZ24" s="202"/>
      <c r="DA24" s="202"/>
      <c r="DB24" s="202"/>
      <c r="DC24" s="202"/>
      <c r="DD24" s="202"/>
      <c r="DE24" s="202"/>
      <c r="DF24" s="202"/>
      <c r="DG24" s="202"/>
      <c r="DH24" s="202"/>
      <c r="DI24" s="202"/>
      <c r="DJ24" s="202"/>
      <c r="DK24" s="202"/>
      <c r="DL24" s="202"/>
      <c r="DM24" s="202"/>
      <c r="DN24" s="202"/>
      <c r="DO24" s="202"/>
      <c r="DP24" s="202"/>
      <c r="DQ24" s="202"/>
      <c r="DR24" s="202"/>
      <c r="DS24" s="202"/>
      <c r="DT24" s="202"/>
      <c r="DU24" s="202"/>
      <c r="DV24" s="202"/>
      <c r="DW24" s="202"/>
      <c r="DX24" s="202"/>
      <c r="DY24" s="202"/>
      <c r="DZ24" s="202"/>
      <c r="EA24" s="202"/>
      <c r="EB24" s="202"/>
      <c r="EC24" s="202"/>
      <c r="ED24" s="202"/>
      <c r="EE24" s="202"/>
      <c r="EF24" s="202"/>
      <c r="EG24" s="202"/>
      <c r="EH24" s="202"/>
      <c r="EI24" s="202"/>
      <c r="EJ24" s="202"/>
      <c r="EK24" s="202"/>
      <c r="EL24" s="202"/>
      <c r="EM24" s="202"/>
      <c r="EN24" s="202"/>
      <c r="EO24" s="202"/>
      <c r="EP24" s="202"/>
      <c r="EQ24" s="202"/>
      <c r="ER24" s="202"/>
      <c r="ES24" s="202"/>
      <c r="ET24" s="202"/>
      <c r="EU24" s="202"/>
      <c r="EV24" s="202"/>
      <c r="EW24" s="202"/>
      <c r="EX24" s="202"/>
      <c r="EY24" s="202"/>
      <c r="EZ24" s="202"/>
      <c r="FA24" s="202"/>
      <c r="FB24" s="202"/>
      <c r="FC24" s="202"/>
      <c r="FD24" s="202"/>
      <c r="FE24" s="202"/>
      <c r="FF24" s="202"/>
      <c r="FG24" s="202"/>
      <c r="FH24" s="202"/>
      <c r="FI24" s="202"/>
      <c r="FJ24" s="202"/>
      <c r="FK24" s="202"/>
      <c r="FL24" s="202"/>
      <c r="FM24" s="202"/>
      <c r="FN24" s="202"/>
      <c r="FO24" s="202"/>
      <c r="FP24" s="202"/>
      <c r="FQ24" s="202"/>
      <c r="FR24" s="202"/>
      <c r="FS24" s="202"/>
      <c r="FT24" s="202"/>
      <c r="FU24" s="202"/>
      <c r="FV24" s="202"/>
      <c r="FW24" s="202"/>
      <c r="FX24" s="202"/>
      <c r="FY24" s="202"/>
      <c r="FZ24" s="202"/>
      <c r="GA24" s="202"/>
      <c r="GB24" s="202"/>
      <c r="GC24" s="202"/>
      <c r="GD24" s="202"/>
      <c r="GE24" s="202"/>
      <c r="GF24" s="202"/>
      <c r="GG24" s="202"/>
      <c r="GH24" s="202"/>
      <c r="GI24" s="202"/>
      <c r="GJ24" s="202"/>
      <c r="GK24" s="202"/>
      <c r="GL24" s="202"/>
      <c r="GM24" s="202"/>
      <c r="GN24" s="202"/>
      <c r="GO24" s="202"/>
      <c r="GP24" s="202"/>
      <c r="GQ24" s="202"/>
      <c r="GR24" s="202"/>
      <c r="GS24" s="202"/>
      <c r="GT24" s="202"/>
      <c r="GU24" s="202"/>
      <c r="GV24" s="202"/>
      <c r="GW24" s="202"/>
      <c r="GX24" s="202"/>
      <c r="GY24" s="202"/>
      <c r="GZ24" s="202"/>
      <c r="HA24" s="202"/>
      <c r="HB24" s="202"/>
      <c r="HC24" s="202"/>
      <c r="HD24" s="202"/>
      <c r="HE24" s="202"/>
      <c r="HF24" s="202"/>
      <c r="HG24" s="202"/>
      <c r="HH24" s="202"/>
      <c r="HI24" s="202"/>
      <c r="HJ24" s="202"/>
      <c r="HK24" s="202"/>
      <c r="HL24" s="202"/>
      <c r="HM24" s="202"/>
      <c r="HN24" s="202"/>
      <c r="HO24" s="202"/>
      <c r="HP24" s="202"/>
      <c r="HQ24" s="202"/>
      <c r="HR24" s="202"/>
      <c r="HS24" s="202"/>
      <c r="HT24" s="202"/>
      <c r="HU24" s="202"/>
      <c r="HV24" s="202"/>
      <c r="HW24" s="202"/>
      <c r="HX24" s="202"/>
      <c r="HY24" s="202"/>
      <c r="HZ24" s="202"/>
      <c r="IA24" s="202"/>
      <c r="IB24" s="202"/>
      <c r="IC24" s="202"/>
      <c r="ID24" s="202"/>
      <c r="IE24" s="202"/>
      <c r="IF24" s="202"/>
      <c r="IG24" s="202"/>
      <c r="IH24" s="202"/>
      <c r="II24" s="202"/>
      <c r="IJ24" s="202"/>
      <c r="IK24" s="202"/>
      <c r="IL24" s="202"/>
      <c r="IM24" s="202"/>
      <c r="IN24" s="202"/>
      <c r="IO24" s="202"/>
      <c r="IP24" s="202"/>
      <c r="IQ24" s="202"/>
      <c r="IR24" s="202"/>
    </row>
    <row r="25" s="198" customFormat="1" ht="22.15" customHeight="1" spans="1:252">
      <c r="A25" s="64">
        <v>6</v>
      </c>
      <c r="B25" s="226" t="s">
        <v>154</v>
      </c>
      <c r="C25" s="226" t="s">
        <v>249</v>
      </c>
      <c r="D25" s="227">
        <f>表3!CQ65*114*3.8%</f>
        <v>4554.656136</v>
      </c>
      <c r="E25" s="206"/>
      <c r="F25" s="218"/>
      <c r="G25" s="218"/>
      <c r="H25" s="207"/>
      <c r="I25" s="208"/>
      <c r="J25" s="202"/>
      <c r="K25" s="256" t="s">
        <v>282</v>
      </c>
      <c r="L25" s="257">
        <v>746</v>
      </c>
      <c r="M25" s="257"/>
      <c r="N25" s="257"/>
      <c r="O25" s="257"/>
      <c r="P25" s="257"/>
      <c r="Q25" s="257"/>
      <c r="R25" s="202"/>
      <c r="S25" s="202"/>
      <c r="T25" s="202"/>
      <c r="U25" s="202"/>
      <c r="V25" s="202"/>
      <c r="W25" s="202"/>
      <c r="X25" s="202"/>
      <c r="Y25" s="202"/>
      <c r="Z25" s="202"/>
      <c r="AA25" s="202"/>
      <c r="AB25" s="202"/>
      <c r="AC25" s="202"/>
      <c r="AD25" s="202"/>
      <c r="AE25" s="202"/>
      <c r="AF25" s="202"/>
      <c r="AG25" s="202"/>
      <c r="AH25" s="202"/>
      <c r="AI25" s="202"/>
      <c r="AJ25" s="202"/>
      <c r="AK25" s="202"/>
      <c r="AL25" s="202"/>
      <c r="AM25" s="202"/>
      <c r="AN25" s="202"/>
      <c r="AO25" s="202"/>
      <c r="AP25" s="202"/>
      <c r="AQ25" s="202"/>
      <c r="AR25" s="202"/>
      <c r="AS25" s="202"/>
      <c r="AT25" s="202"/>
      <c r="AU25" s="202"/>
      <c r="AV25" s="202"/>
      <c r="AW25" s="202"/>
      <c r="AX25" s="202"/>
      <c r="AY25" s="202"/>
      <c r="AZ25" s="202"/>
      <c r="BA25" s="202"/>
      <c r="BB25" s="202"/>
      <c r="BC25" s="202"/>
      <c r="BD25" s="202"/>
      <c r="BE25" s="202"/>
      <c r="BF25" s="202"/>
      <c r="BG25" s="202"/>
      <c r="BH25" s="202"/>
      <c r="BI25" s="202"/>
      <c r="BJ25" s="202"/>
      <c r="BK25" s="202"/>
      <c r="BL25" s="202"/>
      <c r="BM25" s="202"/>
      <c r="BN25" s="202"/>
      <c r="BO25" s="202"/>
      <c r="BP25" s="202"/>
      <c r="BQ25" s="202"/>
      <c r="BR25" s="202"/>
      <c r="BS25" s="202"/>
      <c r="BT25" s="202"/>
      <c r="BU25" s="202"/>
      <c r="BV25" s="202"/>
      <c r="BW25" s="202"/>
      <c r="BX25" s="202"/>
      <c r="BY25" s="202"/>
      <c r="BZ25" s="202"/>
      <c r="CA25" s="202"/>
      <c r="CB25" s="202"/>
      <c r="CC25" s="202"/>
      <c r="CD25" s="202"/>
      <c r="CE25" s="202"/>
      <c r="CF25" s="202"/>
      <c r="CG25" s="202"/>
      <c r="CH25" s="202"/>
      <c r="CI25" s="202"/>
      <c r="CJ25" s="202"/>
      <c r="CK25" s="202"/>
      <c r="CL25" s="202"/>
      <c r="CM25" s="202"/>
      <c r="CN25" s="202"/>
      <c r="CO25" s="202"/>
      <c r="CP25" s="202"/>
      <c r="CQ25" s="202"/>
      <c r="CR25" s="202"/>
      <c r="CS25" s="202"/>
      <c r="CT25" s="202"/>
      <c r="CU25" s="202"/>
      <c r="CV25" s="202"/>
      <c r="CW25" s="202"/>
      <c r="CX25" s="202"/>
      <c r="CY25" s="202"/>
      <c r="CZ25" s="202"/>
      <c r="DA25" s="202"/>
      <c r="DB25" s="202"/>
      <c r="DC25" s="202"/>
      <c r="DD25" s="202"/>
      <c r="DE25" s="202"/>
      <c r="DF25" s="202"/>
      <c r="DG25" s="202"/>
      <c r="DH25" s="202"/>
      <c r="DI25" s="202"/>
      <c r="DJ25" s="202"/>
      <c r="DK25" s="202"/>
      <c r="DL25" s="202"/>
      <c r="DM25" s="202"/>
      <c r="DN25" s="202"/>
      <c r="DO25" s="202"/>
      <c r="DP25" s="202"/>
      <c r="DQ25" s="202"/>
      <c r="DR25" s="202"/>
      <c r="DS25" s="202"/>
      <c r="DT25" s="202"/>
      <c r="DU25" s="202"/>
      <c r="DV25" s="202"/>
      <c r="DW25" s="202"/>
      <c r="DX25" s="202"/>
      <c r="DY25" s="202"/>
      <c r="DZ25" s="202"/>
      <c r="EA25" s="202"/>
      <c r="EB25" s="202"/>
      <c r="EC25" s="202"/>
      <c r="ED25" s="202"/>
      <c r="EE25" s="202"/>
      <c r="EF25" s="202"/>
      <c r="EG25" s="202"/>
      <c r="EH25" s="202"/>
      <c r="EI25" s="202"/>
      <c r="EJ25" s="202"/>
      <c r="EK25" s="202"/>
      <c r="EL25" s="202"/>
      <c r="EM25" s="202"/>
      <c r="EN25" s="202"/>
      <c r="EO25" s="202"/>
      <c r="EP25" s="202"/>
      <c r="EQ25" s="202"/>
      <c r="ER25" s="202"/>
      <c r="ES25" s="202"/>
      <c r="ET25" s="202"/>
      <c r="EU25" s="202"/>
      <c r="EV25" s="202"/>
      <c r="EW25" s="202"/>
      <c r="EX25" s="202"/>
      <c r="EY25" s="202"/>
      <c r="EZ25" s="202"/>
      <c r="FA25" s="202"/>
      <c r="FB25" s="202"/>
      <c r="FC25" s="202"/>
      <c r="FD25" s="202"/>
      <c r="FE25" s="202"/>
      <c r="FF25" s="202"/>
      <c r="FG25" s="202"/>
      <c r="FH25" s="202"/>
      <c r="FI25" s="202"/>
      <c r="FJ25" s="202"/>
      <c r="FK25" s="202"/>
      <c r="FL25" s="202"/>
      <c r="FM25" s="202"/>
      <c r="FN25" s="202"/>
      <c r="FO25" s="202"/>
      <c r="FP25" s="202"/>
      <c r="FQ25" s="202"/>
      <c r="FR25" s="202"/>
      <c r="FS25" s="202"/>
      <c r="FT25" s="202"/>
      <c r="FU25" s="202"/>
      <c r="FV25" s="202"/>
      <c r="FW25" s="202"/>
      <c r="FX25" s="202"/>
      <c r="FY25" s="202"/>
      <c r="FZ25" s="202"/>
      <c r="GA25" s="202"/>
      <c r="GB25" s="202"/>
      <c r="GC25" s="202"/>
      <c r="GD25" s="202"/>
      <c r="GE25" s="202"/>
      <c r="GF25" s="202"/>
      <c r="GG25" s="202"/>
      <c r="GH25" s="202"/>
      <c r="GI25" s="202"/>
      <c r="GJ25" s="202"/>
      <c r="GK25" s="202"/>
      <c r="GL25" s="202"/>
      <c r="GM25" s="202"/>
      <c r="GN25" s="202"/>
      <c r="GO25" s="202"/>
      <c r="GP25" s="202"/>
      <c r="GQ25" s="202"/>
      <c r="GR25" s="202"/>
      <c r="GS25" s="202"/>
      <c r="GT25" s="202"/>
      <c r="GU25" s="202"/>
      <c r="GV25" s="202"/>
      <c r="GW25" s="202"/>
      <c r="GX25" s="202"/>
      <c r="GY25" s="202"/>
      <c r="GZ25" s="202"/>
      <c r="HA25" s="202"/>
      <c r="HB25" s="202"/>
      <c r="HC25" s="202"/>
      <c r="HD25" s="202"/>
      <c r="HE25" s="202"/>
      <c r="HF25" s="202"/>
      <c r="HG25" s="202"/>
      <c r="HH25" s="202"/>
      <c r="HI25" s="202"/>
      <c r="HJ25" s="202"/>
      <c r="HK25" s="202"/>
      <c r="HL25" s="202"/>
      <c r="HM25" s="202"/>
      <c r="HN25" s="202"/>
      <c r="HO25" s="202"/>
      <c r="HP25" s="202"/>
      <c r="HQ25" s="202"/>
      <c r="HR25" s="202"/>
      <c r="HS25" s="202"/>
      <c r="HT25" s="202"/>
      <c r="HU25" s="202"/>
      <c r="HV25" s="202"/>
      <c r="HW25" s="202"/>
      <c r="HX25" s="202"/>
      <c r="HY25" s="202"/>
      <c r="HZ25" s="202"/>
      <c r="IA25" s="202"/>
      <c r="IB25" s="202"/>
      <c r="IC25" s="202"/>
      <c r="ID25" s="202"/>
      <c r="IE25" s="202"/>
      <c r="IF25" s="202"/>
      <c r="IG25" s="202"/>
      <c r="IH25" s="202"/>
      <c r="II25" s="202"/>
      <c r="IJ25" s="202"/>
      <c r="IK25" s="202"/>
      <c r="IL25" s="202"/>
      <c r="IM25" s="202"/>
      <c r="IN25" s="202"/>
      <c r="IO25" s="202"/>
      <c r="IP25" s="202"/>
      <c r="IQ25" s="202"/>
      <c r="IR25" s="202"/>
    </row>
    <row r="26" s="198" customFormat="1" ht="22.15" customHeight="1" spans="1:252">
      <c r="A26" s="64">
        <v>7</v>
      </c>
      <c r="B26" s="228" t="s">
        <v>155</v>
      </c>
      <c r="C26" s="226" t="s">
        <v>250</v>
      </c>
      <c r="D26" s="227">
        <f>D11*5%</f>
        <v>5992.9686</v>
      </c>
      <c r="E26" s="216"/>
      <c r="F26" s="218"/>
      <c r="G26" s="218"/>
      <c r="H26" s="218"/>
      <c r="I26" s="218"/>
      <c r="J26" s="202"/>
      <c r="K26" s="256" t="s">
        <v>283</v>
      </c>
      <c r="L26" s="257">
        <v>918</v>
      </c>
      <c r="M26" s="257"/>
      <c r="N26" s="257"/>
      <c r="O26" s="257" t="s">
        <v>284</v>
      </c>
      <c r="P26" s="257" t="str">
        <f>VLOOKUP(L10,O:Q,3,0)</f>
        <v>417</v>
      </c>
      <c r="Q26" s="257">
        <f t="array" ref="Q26">_xlfn.IFS(P10&lt;=500,N13,P10&lt;=1000,N14,P10&lt;=2000,N15)</f>
        <v>17</v>
      </c>
      <c r="R26" s="202"/>
      <c r="S26" s="202"/>
      <c r="T26" s="202"/>
      <c r="U26" s="202"/>
      <c r="V26" s="202"/>
      <c r="W26" s="202"/>
      <c r="X26" s="202"/>
      <c r="Y26" s="202"/>
      <c r="Z26" s="202"/>
      <c r="AA26" s="202"/>
      <c r="AB26" s="202"/>
      <c r="AC26" s="202"/>
      <c r="AD26" s="202"/>
      <c r="AE26" s="202"/>
      <c r="AF26" s="202"/>
      <c r="AG26" s="202"/>
      <c r="AH26" s="202"/>
      <c r="AI26" s="202"/>
      <c r="AJ26" s="202"/>
      <c r="AK26" s="202"/>
      <c r="AL26" s="202"/>
      <c r="AM26" s="202"/>
      <c r="AN26" s="202"/>
      <c r="AO26" s="202"/>
      <c r="AP26" s="202"/>
      <c r="AQ26" s="202"/>
      <c r="AR26" s="202"/>
      <c r="AS26" s="202"/>
      <c r="AT26" s="202"/>
      <c r="AU26" s="202"/>
      <c r="AV26" s="202"/>
      <c r="AW26" s="202"/>
      <c r="AX26" s="202"/>
      <c r="AY26" s="202"/>
      <c r="AZ26" s="202"/>
      <c r="BA26" s="202"/>
      <c r="BB26" s="202"/>
      <c r="BC26" s="202"/>
      <c r="BD26" s="202"/>
      <c r="BE26" s="202"/>
      <c r="BF26" s="202"/>
      <c r="BG26" s="202"/>
      <c r="BH26" s="202"/>
      <c r="BI26" s="202"/>
      <c r="BJ26" s="202"/>
      <c r="BK26" s="202"/>
      <c r="BL26" s="202"/>
      <c r="BM26" s="202"/>
      <c r="BN26" s="202"/>
      <c r="BO26" s="202"/>
      <c r="BP26" s="202"/>
      <c r="BQ26" s="202"/>
      <c r="BR26" s="202"/>
      <c r="BS26" s="202"/>
      <c r="BT26" s="202"/>
      <c r="BU26" s="202"/>
      <c r="BV26" s="202"/>
      <c r="BW26" s="202"/>
      <c r="BX26" s="202"/>
      <c r="BY26" s="202"/>
      <c r="BZ26" s="202"/>
      <c r="CA26" s="202"/>
      <c r="CB26" s="202"/>
      <c r="CC26" s="202"/>
      <c r="CD26" s="202"/>
      <c r="CE26" s="202"/>
      <c r="CF26" s="202"/>
      <c r="CG26" s="202"/>
      <c r="CH26" s="202"/>
      <c r="CI26" s="202"/>
      <c r="CJ26" s="202"/>
      <c r="CK26" s="202"/>
      <c r="CL26" s="202"/>
      <c r="CM26" s="202"/>
      <c r="CN26" s="202"/>
      <c r="CO26" s="202"/>
      <c r="CP26" s="202"/>
      <c r="CQ26" s="202"/>
      <c r="CR26" s="202"/>
      <c r="CS26" s="202"/>
      <c r="CT26" s="202"/>
      <c r="CU26" s="202"/>
      <c r="CV26" s="202"/>
      <c r="CW26" s="202"/>
      <c r="CX26" s="202"/>
      <c r="CY26" s="202"/>
      <c r="CZ26" s="202"/>
      <c r="DA26" s="202"/>
      <c r="DB26" s="202"/>
      <c r="DC26" s="202"/>
      <c r="DD26" s="202"/>
      <c r="DE26" s="202"/>
      <c r="DF26" s="202"/>
      <c r="DG26" s="202"/>
      <c r="DH26" s="202"/>
      <c r="DI26" s="202"/>
      <c r="DJ26" s="202"/>
      <c r="DK26" s="202"/>
      <c r="DL26" s="202"/>
      <c r="DM26" s="202"/>
      <c r="DN26" s="202"/>
      <c r="DO26" s="202"/>
      <c r="DP26" s="202"/>
      <c r="DQ26" s="202"/>
      <c r="DR26" s="202"/>
      <c r="DS26" s="202"/>
      <c r="DT26" s="202"/>
      <c r="DU26" s="202"/>
      <c r="DV26" s="202"/>
      <c r="DW26" s="202"/>
      <c r="DX26" s="202"/>
      <c r="DY26" s="202"/>
      <c r="DZ26" s="202"/>
      <c r="EA26" s="202"/>
      <c r="EB26" s="202"/>
      <c r="EC26" s="202"/>
      <c r="ED26" s="202"/>
      <c r="EE26" s="202"/>
      <c r="EF26" s="202"/>
      <c r="EG26" s="202"/>
      <c r="EH26" s="202"/>
      <c r="EI26" s="202"/>
      <c r="EJ26" s="202"/>
      <c r="EK26" s="202"/>
      <c r="EL26" s="202"/>
      <c r="EM26" s="202"/>
      <c r="EN26" s="202"/>
      <c r="EO26" s="202"/>
      <c r="EP26" s="202"/>
      <c r="EQ26" s="202"/>
      <c r="ER26" s="202"/>
      <c r="ES26" s="202"/>
      <c r="ET26" s="202"/>
      <c r="EU26" s="202"/>
      <c r="EV26" s="202"/>
      <c r="EW26" s="202"/>
      <c r="EX26" s="202"/>
      <c r="EY26" s="202"/>
      <c r="EZ26" s="202"/>
      <c r="FA26" s="202"/>
      <c r="FB26" s="202"/>
      <c r="FC26" s="202"/>
      <c r="FD26" s="202"/>
      <c r="FE26" s="202"/>
      <c r="FF26" s="202"/>
      <c r="FG26" s="202"/>
      <c r="FH26" s="202"/>
      <c r="FI26" s="202"/>
      <c r="FJ26" s="202"/>
      <c r="FK26" s="202"/>
      <c r="FL26" s="202"/>
      <c r="FM26" s="202"/>
      <c r="FN26" s="202"/>
      <c r="FO26" s="202"/>
      <c r="FP26" s="202"/>
      <c r="FQ26" s="202"/>
      <c r="FR26" s="202"/>
      <c r="FS26" s="202"/>
      <c r="FT26" s="202"/>
      <c r="FU26" s="202"/>
      <c r="FV26" s="202"/>
      <c r="FW26" s="202"/>
      <c r="FX26" s="202"/>
      <c r="FY26" s="202"/>
      <c r="FZ26" s="202"/>
      <c r="GA26" s="202"/>
      <c r="GB26" s="202"/>
      <c r="GC26" s="202"/>
      <c r="GD26" s="202"/>
      <c r="GE26" s="202"/>
      <c r="GF26" s="202"/>
      <c r="GG26" s="202"/>
      <c r="GH26" s="202"/>
      <c r="GI26" s="202"/>
      <c r="GJ26" s="202"/>
      <c r="GK26" s="202"/>
      <c r="GL26" s="202"/>
      <c r="GM26" s="202"/>
      <c r="GN26" s="202"/>
      <c r="GO26" s="202"/>
      <c r="GP26" s="202"/>
      <c r="GQ26" s="202"/>
      <c r="GR26" s="202"/>
      <c r="GS26" s="202"/>
      <c r="GT26" s="202"/>
      <c r="GU26" s="202"/>
      <c r="GV26" s="202"/>
      <c r="GW26" s="202"/>
      <c r="GX26" s="202"/>
      <c r="GY26" s="202"/>
      <c r="GZ26" s="202"/>
      <c r="HA26" s="202"/>
      <c r="HB26" s="202"/>
      <c r="HC26" s="202"/>
      <c r="HD26" s="202"/>
      <c r="HE26" s="202"/>
      <c r="HF26" s="202"/>
      <c r="HG26" s="202"/>
      <c r="HH26" s="202"/>
      <c r="HI26" s="202"/>
      <c r="HJ26" s="202"/>
      <c r="HK26" s="202"/>
      <c r="HL26" s="202"/>
      <c r="HM26" s="202"/>
      <c r="HN26" s="202"/>
      <c r="HO26" s="202"/>
      <c r="HP26" s="202"/>
      <c r="HQ26" s="202"/>
      <c r="HR26" s="202"/>
      <c r="HS26" s="202"/>
      <c r="HT26" s="202"/>
      <c r="HU26" s="202"/>
      <c r="HV26" s="202"/>
      <c r="HW26" s="202"/>
      <c r="HX26" s="202"/>
      <c r="HY26" s="202"/>
      <c r="HZ26" s="202"/>
      <c r="IA26" s="202"/>
      <c r="IB26" s="202"/>
      <c r="IC26" s="202"/>
      <c r="ID26" s="202"/>
      <c r="IE26" s="202"/>
      <c r="IF26" s="202"/>
      <c r="IG26" s="202"/>
      <c r="IH26" s="202"/>
      <c r="II26" s="202"/>
      <c r="IJ26" s="202"/>
      <c r="IK26" s="202"/>
      <c r="IL26" s="202"/>
      <c r="IM26" s="202"/>
      <c r="IN26" s="202"/>
      <c r="IO26" s="202"/>
      <c r="IP26" s="202"/>
      <c r="IQ26" s="202"/>
      <c r="IR26" s="202"/>
    </row>
  </sheetData>
  <mergeCells count="6">
    <mergeCell ref="A1:I1"/>
    <mergeCell ref="E5:E26"/>
    <mergeCell ref="N8:N9"/>
    <mergeCell ref="O8:O9"/>
    <mergeCell ref="P8:P9"/>
    <mergeCell ref="Q8:Q9"/>
  </mergeCells>
  <conditionalFormatting sqref="L11:L12">
    <cfRule type="cellIs" dxfId="1" priority="5" stopIfTrue="1" operator="between">
      <formula>0.0000000000001</formula>
      <formula>99999999999999</formula>
    </cfRule>
  </conditionalFormatting>
  <conditionalFormatting sqref="L20:L21">
    <cfRule type="cellIs" dxfId="1" priority="4" stopIfTrue="1" operator="between">
      <formula>0.0000000000001</formula>
      <formula>99999999999999</formula>
    </cfRule>
  </conditionalFormatting>
  <conditionalFormatting sqref="O15:O19">
    <cfRule type="cellIs" dxfId="1" priority="1" stopIfTrue="1" operator="between">
      <formula>0.0000000000001</formula>
      <formula>99999999999999</formula>
    </cfRule>
  </conditionalFormatting>
  <conditionalFormatting sqref="L8:M9 K8:K26 M10:Q12">
    <cfRule type="cellIs" dxfId="1" priority="6" stopIfTrue="1" operator="between">
      <formula>0.0000000000001</formula>
      <formula>99999999999999</formula>
    </cfRule>
  </conditionalFormatting>
  <conditionalFormatting sqref="L13:N16">
    <cfRule type="cellIs" dxfId="1" priority="3" stopIfTrue="1" operator="between">
      <formula>0.0000000000001</formula>
      <formula>99999999999999</formula>
    </cfRule>
  </conditionalFormatting>
  <conditionalFormatting sqref="P13:Q19">
    <cfRule type="cellIs" dxfId="1" priority="2" stopIfTrue="1" operator="between">
      <formula>0.0000000000001</formula>
      <formula>99999999999999</formula>
    </cfRule>
  </conditionalFormatting>
  <pageMargins left="0.75" right="0.75" top="1" bottom="1" header="0.5" footer="0.5"/>
  <pageSetup paperSize="9" orientation="portrait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>
    <pageSetUpPr fitToPage="1"/>
  </sheetPr>
  <dimension ref="A1:CW66"/>
  <sheetViews>
    <sheetView zoomScaleSheetLayoutView="80" workbookViewId="0">
      <pane xSplit="6" ySplit="4" topLeftCell="S38" activePane="bottomRight" state="frozen"/>
      <selection/>
      <selection pane="topRight"/>
      <selection pane="bottomLeft"/>
      <selection pane="bottomRight" activeCell="T70" sqref="T70"/>
    </sheetView>
  </sheetViews>
  <sheetFormatPr defaultColWidth="8.88495575221239" defaultRowHeight="13.85"/>
  <cols>
    <col min="1" max="1" width="8.88495575221239" style="94"/>
    <col min="2" max="2" width="6.38053097345133" style="94" customWidth="1"/>
    <col min="3" max="3" width="17.6371681415929" style="151" customWidth="1"/>
    <col min="4" max="4" width="47.1238938053097" style="94" customWidth="1"/>
    <col min="5" max="5" width="8.88495575221239" style="94" customWidth="1"/>
    <col min="6" max="6" width="7.50442477876106" style="94" customWidth="1"/>
    <col min="7" max="7" width="15.3716814159292" style="94" customWidth="1"/>
    <col min="8" max="8" width="15.6283185840708" style="94" customWidth="1"/>
    <col min="9" max="9" width="15" style="94" customWidth="1"/>
    <col min="10" max="10" width="15.6283185840708" style="94" customWidth="1"/>
    <col min="11" max="11" width="15" style="94" customWidth="1"/>
    <col min="12" max="12" width="14.1238938053097" style="94" customWidth="1"/>
    <col min="13" max="15" width="15.6283185840708" style="94" customWidth="1"/>
    <col min="16" max="16" width="15" style="94" customWidth="1"/>
    <col min="17" max="17" width="14.1238938053097" style="94" customWidth="1"/>
    <col min="18" max="18" width="15.6283185840708" style="94" customWidth="1"/>
    <col min="19" max="19" width="15" style="94" customWidth="1"/>
    <col min="20" max="20" width="18.1238938053097" style="94" customWidth="1"/>
    <col min="21" max="21" width="15" style="94" customWidth="1"/>
    <col min="22" max="22" width="14.1238938053097" style="94" customWidth="1"/>
    <col min="23" max="23" width="15.6283185840708" style="94" customWidth="1"/>
    <col min="24" max="24" width="15" style="94" hidden="1" customWidth="1"/>
    <col min="25" max="25" width="15.6283185840708" style="94" hidden="1" customWidth="1"/>
    <col min="26" max="42" width="7.50442477876106" style="94" hidden="1" customWidth="1"/>
    <col min="43" max="43" width="9.66371681415929" style="94" hidden="1" customWidth="1"/>
    <col min="44" max="88" width="7.50442477876106" style="94" hidden="1" customWidth="1"/>
    <col min="89" max="89" width="9.66371681415929" style="94" hidden="1" customWidth="1"/>
    <col min="90" max="94" width="7.50442477876106" style="94" hidden="1" customWidth="1"/>
    <col min="95" max="95" width="12.3805309734513" style="94" customWidth="1"/>
    <col min="96" max="96" width="8.88495575221239" style="94"/>
    <col min="97" max="97" width="17.1238938053097" style="94" customWidth="1"/>
    <col min="98" max="98" width="15.5044247787611" style="94" customWidth="1"/>
    <col min="99" max="99" width="20.1238938053097" style="94" customWidth="1"/>
    <col min="100" max="100" width="23.8761061946903" style="94" customWidth="1"/>
    <col min="101" max="101" width="12.3716814159292" style="94" customWidth="1"/>
    <col min="102" max="16384" width="8.88495575221239" style="94"/>
  </cols>
  <sheetData>
    <row r="1" spans="2:101">
      <c r="B1" s="152" t="s">
        <v>16</v>
      </c>
      <c r="C1" s="152" t="s">
        <v>285</v>
      </c>
      <c r="D1" s="153" t="s">
        <v>286</v>
      </c>
      <c r="E1" s="152" t="s">
        <v>287</v>
      </c>
      <c r="F1" s="154" t="s">
        <v>288</v>
      </c>
      <c r="G1" s="79">
        <v>1</v>
      </c>
      <c r="H1" s="79">
        <v>2</v>
      </c>
      <c r="I1" s="79">
        <v>3</v>
      </c>
      <c r="J1" s="79">
        <v>4</v>
      </c>
      <c r="K1" s="79">
        <v>5</v>
      </c>
      <c r="L1" s="79">
        <v>6</v>
      </c>
      <c r="M1" s="79">
        <v>7</v>
      </c>
      <c r="N1" s="79">
        <v>8</v>
      </c>
      <c r="O1" s="79">
        <v>9</v>
      </c>
      <c r="P1" s="79">
        <v>10</v>
      </c>
      <c r="Q1" s="79">
        <v>11</v>
      </c>
      <c r="R1" s="79">
        <v>12</v>
      </c>
      <c r="S1" s="79">
        <v>13</v>
      </c>
      <c r="T1" s="79">
        <v>14</v>
      </c>
      <c r="U1" s="79">
        <v>15</v>
      </c>
      <c r="V1" s="79">
        <v>16</v>
      </c>
      <c r="W1" s="79">
        <v>17</v>
      </c>
      <c r="X1" s="79">
        <v>18</v>
      </c>
      <c r="Y1" s="79">
        <v>19</v>
      </c>
      <c r="Z1" s="79">
        <v>20</v>
      </c>
      <c r="AA1" s="79">
        <v>21</v>
      </c>
      <c r="AB1" s="79">
        <v>22</v>
      </c>
      <c r="AC1" s="79">
        <v>23</v>
      </c>
      <c r="AD1" s="79">
        <v>24</v>
      </c>
      <c r="AE1" s="79">
        <v>25</v>
      </c>
      <c r="AF1" s="79">
        <v>26</v>
      </c>
      <c r="AG1" s="79">
        <v>27</v>
      </c>
      <c r="AH1" s="79">
        <v>28</v>
      </c>
      <c r="AI1" s="79">
        <v>29</v>
      </c>
      <c r="AJ1" s="79">
        <v>30</v>
      </c>
      <c r="AK1" s="79">
        <v>31</v>
      </c>
      <c r="AL1" s="79">
        <v>32</v>
      </c>
      <c r="AM1" s="79">
        <v>33</v>
      </c>
      <c r="AN1" s="79">
        <v>34</v>
      </c>
      <c r="AO1" s="79">
        <v>35</v>
      </c>
      <c r="AP1" s="79">
        <v>36</v>
      </c>
      <c r="AQ1" s="79">
        <v>37</v>
      </c>
      <c r="AR1" s="79">
        <v>38</v>
      </c>
      <c r="AS1" s="79">
        <v>39</v>
      </c>
      <c r="AT1" s="79">
        <v>40</v>
      </c>
      <c r="AU1" s="79">
        <v>41</v>
      </c>
      <c r="AV1" s="79">
        <v>42</v>
      </c>
      <c r="AW1" s="79">
        <v>43</v>
      </c>
      <c r="AX1" s="79">
        <v>44</v>
      </c>
      <c r="AY1" s="79">
        <v>45</v>
      </c>
      <c r="AZ1" s="79">
        <v>46</v>
      </c>
      <c r="BA1" s="79">
        <v>47</v>
      </c>
      <c r="BB1" s="79">
        <v>48</v>
      </c>
      <c r="BC1" s="79">
        <v>49</v>
      </c>
      <c r="BD1" s="79">
        <v>50</v>
      </c>
      <c r="BE1" s="79">
        <v>51</v>
      </c>
      <c r="BF1" s="79">
        <v>52</v>
      </c>
      <c r="BG1" s="79">
        <v>53</v>
      </c>
      <c r="BH1" s="79">
        <v>54</v>
      </c>
      <c r="BI1" s="79">
        <v>55</v>
      </c>
      <c r="BJ1" s="79">
        <v>56</v>
      </c>
      <c r="BK1" s="79">
        <v>57</v>
      </c>
      <c r="BL1" s="79">
        <v>58</v>
      </c>
      <c r="BM1" s="79">
        <v>59</v>
      </c>
      <c r="BN1" s="79">
        <v>60</v>
      </c>
      <c r="BO1" s="79">
        <v>61</v>
      </c>
      <c r="BP1" s="79">
        <v>62</v>
      </c>
      <c r="BQ1" s="79">
        <v>63</v>
      </c>
      <c r="BR1" s="79">
        <v>64</v>
      </c>
      <c r="BS1" s="79">
        <v>65</v>
      </c>
      <c r="BT1" s="79">
        <v>66</v>
      </c>
      <c r="BU1" s="79">
        <v>67</v>
      </c>
      <c r="BV1" s="79">
        <v>68</v>
      </c>
      <c r="BW1" s="79">
        <v>69</v>
      </c>
      <c r="BX1" s="79">
        <v>70</v>
      </c>
      <c r="BY1" s="79">
        <v>71</v>
      </c>
      <c r="BZ1" s="79">
        <v>72</v>
      </c>
      <c r="CA1" s="79">
        <v>73</v>
      </c>
      <c r="CB1" s="79">
        <v>74</v>
      </c>
      <c r="CC1" s="79">
        <v>75</v>
      </c>
      <c r="CD1" s="79">
        <v>76</v>
      </c>
      <c r="CE1" s="79">
        <v>77</v>
      </c>
      <c r="CF1" s="79">
        <v>78</v>
      </c>
      <c r="CG1" s="79">
        <v>79</v>
      </c>
      <c r="CH1" s="79">
        <v>80</v>
      </c>
      <c r="CI1" s="79">
        <v>81</v>
      </c>
      <c r="CJ1" s="79">
        <v>82</v>
      </c>
      <c r="CK1" s="79">
        <v>83</v>
      </c>
      <c r="CL1" s="79">
        <v>84</v>
      </c>
      <c r="CM1" s="79">
        <v>85</v>
      </c>
      <c r="CN1" s="79">
        <v>86</v>
      </c>
      <c r="CO1" s="79">
        <v>87</v>
      </c>
      <c r="CP1" s="79">
        <v>88</v>
      </c>
      <c r="CQ1" s="33" t="s">
        <v>289</v>
      </c>
      <c r="CS1" s="94" t="s">
        <v>290</v>
      </c>
      <c r="CT1" s="94" t="s">
        <v>291</v>
      </c>
      <c r="CU1" s="94" t="s">
        <v>292</v>
      </c>
      <c r="CV1" s="94" t="s">
        <v>293</v>
      </c>
      <c r="CW1" s="94" t="s">
        <v>294</v>
      </c>
    </row>
    <row r="2" s="148" customFormat="1" ht="90" customHeight="1" spans="2:101">
      <c r="B2" s="155"/>
      <c r="C2" s="155"/>
      <c r="D2" s="156"/>
      <c r="E2" s="155"/>
      <c r="F2" s="157"/>
      <c r="G2" s="14" t="s">
        <v>43</v>
      </c>
      <c r="H2" s="14" t="s">
        <v>45</v>
      </c>
      <c r="I2" s="14" t="s">
        <v>47</v>
      </c>
      <c r="J2" s="14" t="s">
        <v>49</v>
      </c>
      <c r="K2" s="14" t="s">
        <v>51</v>
      </c>
      <c r="L2" s="14" t="s">
        <v>53</v>
      </c>
      <c r="M2" s="14" t="s">
        <v>55</v>
      </c>
      <c r="N2" s="14" t="s">
        <v>57</v>
      </c>
      <c r="O2" s="14" t="s">
        <v>59</v>
      </c>
      <c r="P2" s="14" t="s">
        <v>61</v>
      </c>
      <c r="Q2" s="14" t="s">
        <v>63</v>
      </c>
      <c r="R2" s="14" t="s">
        <v>66</v>
      </c>
      <c r="S2" s="14" t="s">
        <v>68</v>
      </c>
      <c r="T2" s="14" t="s">
        <v>70</v>
      </c>
      <c r="U2" s="14" t="s">
        <v>72</v>
      </c>
      <c r="V2" s="14" t="s">
        <v>74</v>
      </c>
      <c r="W2" s="14" t="s">
        <v>76</v>
      </c>
      <c r="Y2" s="14"/>
      <c r="Z2" s="82"/>
      <c r="AA2" s="82"/>
      <c r="AB2" s="82"/>
      <c r="AC2" s="82"/>
      <c r="AD2" s="82"/>
      <c r="AE2" s="82"/>
      <c r="AF2" s="82"/>
      <c r="AG2" s="82"/>
      <c r="AH2" s="82"/>
      <c r="AI2" s="82"/>
      <c r="AJ2" s="82"/>
      <c r="AK2" s="82"/>
      <c r="AL2" s="82"/>
      <c r="AM2" s="82"/>
      <c r="AN2" s="82"/>
      <c r="AO2" s="82"/>
      <c r="AP2" s="82"/>
      <c r="AQ2" s="82"/>
      <c r="AR2" s="82"/>
      <c r="AS2" s="82"/>
      <c r="AT2" s="82"/>
      <c r="AU2" s="82"/>
      <c r="AV2" s="82"/>
      <c r="AW2" s="193"/>
      <c r="AX2" s="193"/>
      <c r="AY2" s="193"/>
      <c r="AZ2" s="193"/>
      <c r="BA2" s="193"/>
      <c r="BB2" s="193"/>
      <c r="BC2" s="193"/>
      <c r="BD2" s="193"/>
      <c r="BE2" s="193"/>
      <c r="BF2" s="193"/>
      <c r="BG2" s="193"/>
      <c r="BH2" s="193"/>
      <c r="BI2" s="193"/>
      <c r="BJ2" s="193"/>
      <c r="BK2" s="193"/>
      <c r="BL2" s="193"/>
      <c r="BM2" s="193"/>
      <c r="BN2" s="193"/>
      <c r="BO2" s="193"/>
      <c r="BP2" s="193"/>
      <c r="BQ2" s="193"/>
      <c r="BR2" s="193"/>
      <c r="BS2" s="193"/>
      <c r="BT2" s="82"/>
      <c r="BU2" s="82"/>
      <c r="BV2" s="82"/>
      <c r="BW2" s="82"/>
      <c r="BX2" s="193"/>
      <c r="BY2" s="193"/>
      <c r="BZ2" s="193"/>
      <c r="CA2" s="193"/>
      <c r="CB2" s="193"/>
      <c r="CC2" s="193"/>
      <c r="CD2" s="193"/>
      <c r="CE2" s="193"/>
      <c r="CF2" s="193"/>
      <c r="CG2" s="193"/>
      <c r="CH2" s="193"/>
      <c r="CI2" s="193"/>
      <c r="CJ2" s="193"/>
      <c r="CK2" s="193"/>
      <c r="CL2" s="193"/>
      <c r="CM2" s="193"/>
      <c r="CN2" s="194"/>
      <c r="CO2" s="195"/>
      <c r="CP2" s="195"/>
      <c r="CQ2" s="33"/>
      <c r="CS2" s="148" t="str">
        <f>_xlfn.DISPIMG("ID_89EEE287F0374E21B26E8089E30D0D2C",1)</f>
        <v>=DISPIMG("ID_89EEE287F0374E21B26E8089E30D0D2C",1)</v>
      </c>
      <c r="CT2" s="148" t="str">
        <f>_xlfn.DISPIMG("ID_007C9AA90D9348AA8AFEBAAFEE0ED7AE",1)</f>
        <v>=DISPIMG("ID_007C9AA90D9348AA8AFEBAAFEE0ED7AE",1)</v>
      </c>
      <c r="CU2" s="148" t="str">
        <f>_xlfn.DISPIMG("ID_859BD976886C4657B208C7B200C429F6",1)</f>
        <v>=DISPIMG("ID_859BD976886C4657B208C7B200C429F6",1)</v>
      </c>
      <c r="CV2" s="148" t="str">
        <f>_xlfn.DISPIMG("ID_45C4567379384F7BB4FB15DF72D199A2",1)</f>
        <v>=DISPIMG("ID_45C4567379384F7BB4FB15DF72D199A2",1)</v>
      </c>
      <c r="CW2" s="148" t="str">
        <f>_xlfn.DISPIMG("ID_DE64B22B83B54F1FBB0239388C1362A8",1)</f>
        <v>=DISPIMG("ID_DE64B22B83B54F1FBB0239388C1362A8",1)</v>
      </c>
    </row>
    <row r="3" spans="2:95">
      <c r="B3" s="158"/>
      <c r="C3" s="158"/>
      <c r="D3" s="159"/>
      <c r="E3" s="158"/>
      <c r="F3" s="160"/>
      <c r="G3" s="160"/>
      <c r="H3" s="160"/>
      <c r="I3" s="160"/>
      <c r="K3" s="160" t="s">
        <v>295</v>
      </c>
      <c r="L3" s="160" t="s">
        <v>296</v>
      </c>
      <c r="M3" s="160" t="s">
        <v>297</v>
      </c>
      <c r="N3" s="160"/>
      <c r="O3" s="160"/>
      <c r="P3" s="34" t="s">
        <v>298</v>
      </c>
      <c r="Q3" s="34"/>
      <c r="R3" s="34" t="s">
        <v>299</v>
      </c>
      <c r="S3" s="34"/>
      <c r="T3" s="34" t="s">
        <v>300</v>
      </c>
      <c r="U3" s="34" t="s">
        <v>301</v>
      </c>
      <c r="V3" s="34" t="s">
        <v>301</v>
      </c>
      <c r="W3" s="160"/>
      <c r="X3" s="160"/>
      <c r="Y3" s="160"/>
      <c r="Z3" s="160"/>
      <c r="AA3" s="160"/>
      <c r="AB3" s="160"/>
      <c r="AC3" s="160"/>
      <c r="AD3" s="160"/>
      <c r="AE3" s="160"/>
      <c r="AF3" s="160"/>
      <c r="AG3" s="160"/>
      <c r="AH3" s="160"/>
      <c r="AI3" s="160"/>
      <c r="AJ3" s="160"/>
      <c r="AK3" s="160"/>
      <c r="AL3" s="160"/>
      <c r="AM3" s="160"/>
      <c r="AN3" s="160"/>
      <c r="AO3" s="160"/>
      <c r="AP3" s="160"/>
      <c r="AQ3" s="160"/>
      <c r="AR3" s="160"/>
      <c r="AS3" s="160"/>
      <c r="AT3" s="160"/>
      <c r="AU3" s="160"/>
      <c r="AV3" s="160"/>
      <c r="AW3" s="160"/>
      <c r="AX3" s="160"/>
      <c r="AY3" s="160"/>
      <c r="AZ3" s="160"/>
      <c r="BA3" s="160"/>
      <c r="BB3" s="160"/>
      <c r="BC3" s="160"/>
      <c r="BD3" s="160"/>
      <c r="BE3" s="160"/>
      <c r="BF3" s="160"/>
      <c r="BG3" s="160"/>
      <c r="BH3" s="160"/>
      <c r="BI3" s="160"/>
      <c r="BJ3" s="160"/>
      <c r="BK3" s="160"/>
      <c r="BL3" s="160"/>
      <c r="BM3" s="160"/>
      <c r="BN3" s="160"/>
      <c r="BO3" s="160"/>
      <c r="BP3" s="160"/>
      <c r="BQ3" s="160"/>
      <c r="BR3" s="160"/>
      <c r="BS3" s="160"/>
      <c r="BT3" s="160"/>
      <c r="BU3" s="160"/>
      <c r="BV3" s="160"/>
      <c r="BW3" s="160"/>
      <c r="BX3" s="160"/>
      <c r="BY3" s="160"/>
      <c r="BZ3" s="160"/>
      <c r="CA3" s="160"/>
      <c r="CB3" s="160"/>
      <c r="CC3" s="160"/>
      <c r="CD3" s="160"/>
      <c r="CE3" s="160"/>
      <c r="CF3" s="160"/>
      <c r="CG3" s="160"/>
      <c r="CH3" s="160"/>
      <c r="CI3" s="160"/>
      <c r="CJ3" s="160"/>
      <c r="CK3" s="160"/>
      <c r="CL3" s="160"/>
      <c r="CM3" s="160"/>
      <c r="CN3" s="160"/>
      <c r="CO3" s="160"/>
      <c r="CP3" s="160"/>
      <c r="CQ3" s="160" t="s">
        <v>302</v>
      </c>
    </row>
    <row r="4" s="94" customFormat="1" ht="33.6" customHeight="1" spans="2:95">
      <c r="B4" s="161" t="s">
        <v>175</v>
      </c>
      <c r="C4" s="161" t="s">
        <v>176</v>
      </c>
      <c r="D4" s="161" t="s">
        <v>177</v>
      </c>
      <c r="E4" s="161" t="s">
        <v>178</v>
      </c>
      <c r="F4" s="162" t="s">
        <v>179</v>
      </c>
      <c r="G4" s="162"/>
      <c r="H4" s="162"/>
      <c r="I4" s="162"/>
      <c r="J4" s="162"/>
      <c r="K4" s="162"/>
      <c r="L4" s="162"/>
      <c r="M4" s="162"/>
      <c r="N4" s="162"/>
      <c r="O4" s="162"/>
      <c r="P4" s="162"/>
      <c r="Q4" s="162"/>
      <c r="R4" s="162"/>
      <c r="S4" s="162"/>
      <c r="T4" s="162"/>
      <c r="U4" s="162"/>
      <c r="V4" s="162"/>
      <c r="W4" s="162"/>
      <c r="X4" s="162"/>
      <c r="Y4" s="162"/>
      <c r="Z4" s="162"/>
      <c r="AA4" s="162"/>
      <c r="AB4" s="162"/>
      <c r="AC4" s="162"/>
      <c r="AD4" s="162"/>
      <c r="AE4" s="162"/>
      <c r="AF4" s="162"/>
      <c r="AG4" s="162"/>
      <c r="AH4" s="162"/>
      <c r="AI4" s="162"/>
      <c r="AJ4" s="162"/>
      <c r="AK4" s="162"/>
      <c r="AL4" s="162"/>
      <c r="AM4" s="162"/>
      <c r="AN4" s="162"/>
      <c r="AO4" s="162"/>
      <c r="AP4" s="162"/>
      <c r="AQ4" s="162"/>
      <c r="AR4" s="162"/>
      <c r="AS4" s="162"/>
      <c r="AT4" s="162"/>
      <c r="AU4" s="162"/>
      <c r="AV4" s="162"/>
      <c r="AW4" s="162"/>
      <c r="AX4" s="162"/>
      <c r="AY4" s="162"/>
      <c r="AZ4" s="162"/>
      <c r="BA4" s="162"/>
      <c r="BB4" s="162"/>
      <c r="BC4" s="162"/>
      <c r="BD4" s="162"/>
      <c r="BE4" s="162"/>
      <c r="BF4" s="162"/>
      <c r="BG4" s="162"/>
      <c r="BH4" s="162"/>
      <c r="BI4" s="162"/>
      <c r="BJ4" s="162"/>
      <c r="BK4" s="162"/>
      <c r="BL4" s="162"/>
      <c r="BM4" s="162"/>
      <c r="BN4" s="162"/>
      <c r="BO4" s="162"/>
      <c r="BP4" s="162"/>
      <c r="BQ4" s="162"/>
      <c r="BR4" s="162"/>
      <c r="BS4" s="162"/>
      <c r="BT4" s="162"/>
      <c r="BU4" s="162"/>
      <c r="BV4" s="162"/>
      <c r="BW4" s="162"/>
      <c r="BX4" s="162"/>
      <c r="BY4" s="162"/>
      <c r="BZ4" s="162"/>
      <c r="CA4" s="162"/>
      <c r="CB4" s="162"/>
      <c r="CC4" s="162"/>
      <c r="CD4" s="162"/>
      <c r="CE4" s="162"/>
      <c r="CF4" s="162"/>
      <c r="CG4" s="162"/>
      <c r="CH4" s="162"/>
      <c r="CI4" s="162"/>
      <c r="CJ4" s="162"/>
      <c r="CK4" s="162"/>
      <c r="CL4" s="162"/>
      <c r="CM4" s="162"/>
      <c r="CN4" s="162"/>
      <c r="CO4" s="162"/>
      <c r="CP4" s="162"/>
      <c r="CQ4" s="162" t="s">
        <v>182</v>
      </c>
    </row>
    <row r="5" s="94" customFormat="1" spans="1:95">
      <c r="A5" s="163"/>
      <c r="B5" s="164">
        <v>1</v>
      </c>
      <c r="C5" s="165" t="s">
        <v>303</v>
      </c>
      <c r="D5" s="166" t="s">
        <v>304</v>
      </c>
      <c r="E5" s="165" t="s">
        <v>305</v>
      </c>
      <c r="F5" s="167">
        <v>1.08</v>
      </c>
      <c r="G5" s="167"/>
      <c r="H5" s="167"/>
      <c r="I5" s="167"/>
      <c r="J5" s="167"/>
      <c r="K5" s="167"/>
      <c r="L5" s="167"/>
      <c r="M5" s="167"/>
      <c r="N5" s="167"/>
      <c r="O5" s="167"/>
      <c r="P5" s="167"/>
      <c r="Q5" s="167"/>
      <c r="R5" s="167"/>
      <c r="S5" s="167"/>
      <c r="T5" s="167">
        <v>1</v>
      </c>
      <c r="U5" s="167"/>
      <c r="V5" s="167"/>
      <c r="W5" s="167"/>
      <c r="X5" s="167"/>
      <c r="Y5" s="167"/>
      <c r="Z5" s="167"/>
      <c r="AA5" s="167"/>
      <c r="AB5" s="167"/>
      <c r="AC5" s="167"/>
      <c r="AD5" s="167"/>
      <c r="AE5" s="167"/>
      <c r="AF5" s="167"/>
      <c r="AG5" s="167"/>
      <c r="AH5" s="167"/>
      <c r="AI5" s="167"/>
      <c r="AJ5" s="167"/>
      <c r="AK5" s="167"/>
      <c r="AL5" s="167"/>
      <c r="AM5" s="167"/>
      <c r="AN5" s="167"/>
      <c r="AO5" s="167"/>
      <c r="AP5" s="167"/>
      <c r="AQ5" s="167"/>
      <c r="AR5" s="167"/>
      <c r="AS5" s="167"/>
      <c r="AT5" s="167"/>
      <c r="AU5" s="167"/>
      <c r="AV5" s="167"/>
      <c r="AW5" s="167"/>
      <c r="AX5" s="167"/>
      <c r="AY5" s="167"/>
      <c r="AZ5" s="167"/>
      <c r="BA5" s="167"/>
      <c r="BB5" s="167"/>
      <c r="BC5" s="167"/>
      <c r="BD5" s="167"/>
      <c r="BE5" s="167"/>
      <c r="BF5" s="167"/>
      <c r="BG5" s="167"/>
      <c r="BH5" s="167"/>
      <c r="BI5" s="167"/>
      <c r="BJ5" s="167"/>
      <c r="BK5" s="167"/>
      <c r="BL5" s="167"/>
      <c r="BM5" s="167"/>
      <c r="BN5" s="167"/>
      <c r="BO5" s="167"/>
      <c r="BP5" s="167"/>
      <c r="BQ5" s="167"/>
      <c r="BR5" s="167"/>
      <c r="BS5" s="167"/>
      <c r="BT5" s="167"/>
      <c r="BU5" s="167"/>
      <c r="BV5" s="167"/>
      <c r="BW5" s="167"/>
      <c r="BX5" s="167"/>
      <c r="BY5" s="167"/>
      <c r="BZ5" s="167"/>
      <c r="CA5" s="167"/>
      <c r="CB5" s="167"/>
      <c r="CC5" s="167"/>
      <c r="CD5" s="167"/>
      <c r="CE5" s="167"/>
      <c r="CF5" s="167"/>
      <c r="CG5" s="167"/>
      <c r="CH5" s="167"/>
      <c r="CI5" s="167"/>
      <c r="CJ5" s="167"/>
      <c r="CK5" s="167"/>
      <c r="CL5" s="167"/>
      <c r="CM5" s="167"/>
      <c r="CN5" s="167"/>
      <c r="CO5" s="167"/>
      <c r="CP5" s="167"/>
      <c r="CQ5" s="167">
        <f>SUM(G5:CP5)</f>
        <v>1</v>
      </c>
    </row>
    <row r="6" s="94" customFormat="1" spans="2:95">
      <c r="B6" s="164">
        <v>2</v>
      </c>
      <c r="C6" s="165" t="s">
        <v>306</v>
      </c>
      <c r="D6" s="166" t="s">
        <v>307</v>
      </c>
      <c r="E6" s="165" t="s">
        <v>305</v>
      </c>
      <c r="F6" s="167">
        <v>3.06</v>
      </c>
      <c r="G6" s="167"/>
      <c r="H6" s="167"/>
      <c r="I6" s="167"/>
      <c r="J6" s="167"/>
      <c r="K6" s="167"/>
      <c r="L6" s="167"/>
      <c r="M6" s="167"/>
      <c r="N6" s="167"/>
      <c r="O6" s="167"/>
      <c r="P6" s="167">
        <v>1</v>
      </c>
      <c r="Q6" s="167"/>
      <c r="R6" s="167"/>
      <c r="S6" s="167"/>
      <c r="T6" s="167"/>
      <c r="U6" s="167">
        <v>1</v>
      </c>
      <c r="V6" s="167">
        <v>1</v>
      </c>
      <c r="W6" s="167"/>
      <c r="X6" s="167"/>
      <c r="Y6" s="167"/>
      <c r="Z6" s="167"/>
      <c r="AA6" s="167"/>
      <c r="AB6" s="167"/>
      <c r="AC6" s="167"/>
      <c r="AD6" s="167"/>
      <c r="AE6" s="167"/>
      <c r="AF6" s="167"/>
      <c r="AG6" s="167"/>
      <c r="AH6" s="167"/>
      <c r="AI6" s="167"/>
      <c r="AJ6" s="167"/>
      <c r="AK6" s="167"/>
      <c r="AL6" s="167"/>
      <c r="AM6" s="167"/>
      <c r="AN6" s="167"/>
      <c r="AO6" s="167"/>
      <c r="AP6" s="167"/>
      <c r="AQ6" s="167"/>
      <c r="AR6" s="167"/>
      <c r="AS6" s="167"/>
      <c r="AT6" s="167"/>
      <c r="AU6" s="167"/>
      <c r="AV6" s="167"/>
      <c r="AW6" s="167"/>
      <c r="AX6" s="167"/>
      <c r="AY6" s="167"/>
      <c r="AZ6" s="167"/>
      <c r="BA6" s="167"/>
      <c r="BB6" s="167"/>
      <c r="BC6" s="167"/>
      <c r="BD6" s="167"/>
      <c r="BE6" s="167"/>
      <c r="BF6" s="167"/>
      <c r="BG6" s="167"/>
      <c r="BH6" s="167"/>
      <c r="BI6" s="167"/>
      <c r="BJ6" s="167"/>
      <c r="BK6" s="167"/>
      <c r="BL6" s="167"/>
      <c r="BM6" s="167"/>
      <c r="BN6" s="167"/>
      <c r="BO6" s="167"/>
      <c r="BP6" s="167"/>
      <c r="BQ6" s="167"/>
      <c r="BR6" s="167"/>
      <c r="BS6" s="167"/>
      <c r="BT6" s="167"/>
      <c r="BU6" s="167"/>
      <c r="BV6" s="167"/>
      <c r="BW6" s="167"/>
      <c r="BX6" s="167"/>
      <c r="BY6" s="167"/>
      <c r="BZ6" s="167"/>
      <c r="CA6" s="167"/>
      <c r="CB6" s="167"/>
      <c r="CC6" s="167"/>
      <c r="CD6" s="167"/>
      <c r="CE6" s="167"/>
      <c r="CF6" s="167"/>
      <c r="CG6" s="167"/>
      <c r="CH6" s="167"/>
      <c r="CI6" s="167"/>
      <c r="CJ6" s="167"/>
      <c r="CK6" s="167"/>
      <c r="CL6" s="167"/>
      <c r="CM6" s="167"/>
      <c r="CN6" s="167"/>
      <c r="CO6" s="167"/>
      <c r="CP6" s="167"/>
      <c r="CQ6" s="167">
        <f>SUM(G6:CP6)</f>
        <v>3</v>
      </c>
    </row>
    <row r="7" s="94" customFormat="1" spans="1:95">
      <c r="A7" s="168"/>
      <c r="B7" s="164">
        <v>3</v>
      </c>
      <c r="C7" s="164" t="s">
        <v>308</v>
      </c>
      <c r="D7" s="169" t="s">
        <v>309</v>
      </c>
      <c r="E7" s="164" t="s">
        <v>310</v>
      </c>
      <c r="F7" s="167">
        <v>0.5</v>
      </c>
      <c r="G7" s="167">
        <v>1</v>
      </c>
      <c r="H7" s="167">
        <v>1</v>
      </c>
      <c r="I7" s="167">
        <v>1</v>
      </c>
      <c r="J7" s="167">
        <v>1</v>
      </c>
      <c r="K7" s="167">
        <v>1</v>
      </c>
      <c r="L7" s="167">
        <v>1</v>
      </c>
      <c r="M7" s="167">
        <v>1</v>
      </c>
      <c r="N7" s="167">
        <v>1</v>
      </c>
      <c r="O7" s="167">
        <v>1</v>
      </c>
      <c r="P7" s="167"/>
      <c r="Q7" s="167">
        <v>1</v>
      </c>
      <c r="R7" s="167">
        <v>1</v>
      </c>
      <c r="S7" s="167">
        <v>1</v>
      </c>
      <c r="T7" s="167"/>
      <c r="U7" s="167"/>
      <c r="V7" s="167"/>
      <c r="W7" s="167">
        <v>1</v>
      </c>
      <c r="X7" s="167"/>
      <c r="Y7" s="167"/>
      <c r="Z7" s="167"/>
      <c r="AA7" s="167"/>
      <c r="AB7" s="167"/>
      <c r="AC7" s="167"/>
      <c r="AD7" s="167"/>
      <c r="AE7" s="167"/>
      <c r="AF7" s="167"/>
      <c r="AG7" s="167"/>
      <c r="AH7" s="167"/>
      <c r="AI7" s="167"/>
      <c r="AJ7" s="167"/>
      <c r="AK7" s="167"/>
      <c r="AL7" s="167"/>
      <c r="AM7" s="167"/>
      <c r="AN7" s="167"/>
      <c r="AO7" s="167"/>
      <c r="AP7" s="167"/>
      <c r="AQ7" s="167"/>
      <c r="AR7" s="167"/>
      <c r="AS7" s="167"/>
      <c r="AT7" s="167"/>
      <c r="AU7" s="167"/>
      <c r="AV7" s="167"/>
      <c r="AW7" s="167"/>
      <c r="AX7" s="167"/>
      <c r="AY7" s="167"/>
      <c r="AZ7" s="167"/>
      <c r="BA7" s="167"/>
      <c r="BB7" s="167"/>
      <c r="BC7" s="167"/>
      <c r="BD7" s="167"/>
      <c r="BE7" s="167"/>
      <c r="BF7" s="167"/>
      <c r="BG7" s="167"/>
      <c r="BH7" s="167"/>
      <c r="BI7" s="167"/>
      <c r="BJ7" s="167"/>
      <c r="BK7" s="167"/>
      <c r="BL7" s="167"/>
      <c r="BM7" s="167"/>
      <c r="BN7" s="167"/>
      <c r="BO7" s="167"/>
      <c r="BP7" s="167"/>
      <c r="BQ7" s="167"/>
      <c r="BR7" s="167"/>
      <c r="BS7" s="167"/>
      <c r="BT7" s="167"/>
      <c r="BU7" s="167"/>
      <c r="BV7" s="167"/>
      <c r="BW7" s="167"/>
      <c r="BX7" s="167"/>
      <c r="BY7" s="167"/>
      <c r="BZ7" s="167"/>
      <c r="CA7" s="167"/>
      <c r="CB7" s="167"/>
      <c r="CC7" s="167"/>
      <c r="CD7" s="167"/>
      <c r="CE7" s="167"/>
      <c r="CF7" s="167"/>
      <c r="CG7" s="167"/>
      <c r="CH7" s="167"/>
      <c r="CI7" s="167"/>
      <c r="CJ7" s="167"/>
      <c r="CK7" s="167"/>
      <c r="CL7" s="167"/>
      <c r="CM7" s="167"/>
      <c r="CN7" s="167"/>
      <c r="CO7" s="167"/>
      <c r="CP7" s="167"/>
      <c r="CQ7" s="167">
        <f>SUM(G7:CP7)</f>
        <v>13</v>
      </c>
    </row>
    <row r="8" s="94" customFormat="1" spans="2:95">
      <c r="B8" s="164">
        <v>4</v>
      </c>
      <c r="C8" s="170" t="s">
        <v>311</v>
      </c>
      <c r="D8" s="171" t="s">
        <v>312</v>
      </c>
      <c r="E8" s="170" t="s">
        <v>310</v>
      </c>
      <c r="F8" s="167">
        <f>0.5*0.4</f>
        <v>0.2</v>
      </c>
      <c r="G8" s="167"/>
      <c r="H8" s="167"/>
      <c r="I8" s="167"/>
      <c r="J8" s="167"/>
      <c r="K8" s="167"/>
      <c r="L8" s="167">
        <v>1</v>
      </c>
      <c r="M8" s="167"/>
      <c r="N8" s="167"/>
      <c r="O8" s="167"/>
      <c r="P8" s="167"/>
      <c r="Q8" s="167"/>
      <c r="R8" s="167"/>
      <c r="S8" s="167"/>
      <c r="T8" s="167"/>
      <c r="U8" s="167"/>
      <c r="V8" s="167"/>
      <c r="W8" s="167"/>
      <c r="X8" s="167"/>
      <c r="Y8" s="167"/>
      <c r="Z8" s="167"/>
      <c r="AA8" s="167"/>
      <c r="AB8" s="167"/>
      <c r="AC8" s="167"/>
      <c r="AD8" s="167"/>
      <c r="AE8" s="167"/>
      <c r="AF8" s="167"/>
      <c r="AG8" s="167"/>
      <c r="AH8" s="167"/>
      <c r="AI8" s="167"/>
      <c r="AJ8" s="167"/>
      <c r="AK8" s="167"/>
      <c r="AL8" s="167"/>
      <c r="AM8" s="167"/>
      <c r="AN8" s="167"/>
      <c r="AO8" s="167"/>
      <c r="AP8" s="167"/>
      <c r="AQ8" s="167"/>
      <c r="AR8" s="167"/>
      <c r="AS8" s="167"/>
      <c r="AT8" s="167"/>
      <c r="AU8" s="167"/>
      <c r="AV8" s="167"/>
      <c r="AW8" s="167"/>
      <c r="AX8" s="167"/>
      <c r="AY8" s="167"/>
      <c r="AZ8" s="167"/>
      <c r="BA8" s="167"/>
      <c r="BB8" s="167"/>
      <c r="BC8" s="167"/>
      <c r="BD8" s="167"/>
      <c r="BE8" s="167"/>
      <c r="BF8" s="167"/>
      <c r="BG8" s="167"/>
      <c r="BH8" s="167"/>
      <c r="BI8" s="167"/>
      <c r="BJ8" s="167"/>
      <c r="BK8" s="167"/>
      <c r="BL8" s="167"/>
      <c r="BM8" s="167"/>
      <c r="BN8" s="167"/>
      <c r="BO8" s="167"/>
      <c r="BP8" s="167"/>
      <c r="BQ8" s="167"/>
      <c r="BR8" s="167"/>
      <c r="BS8" s="167"/>
      <c r="BT8" s="167"/>
      <c r="BU8" s="167"/>
      <c r="BV8" s="167"/>
      <c r="BW8" s="167"/>
      <c r="BX8" s="167"/>
      <c r="BY8" s="167"/>
      <c r="BZ8" s="167"/>
      <c r="CA8" s="167"/>
      <c r="CB8" s="167"/>
      <c r="CC8" s="167"/>
      <c r="CD8" s="167"/>
      <c r="CE8" s="167"/>
      <c r="CF8" s="167"/>
      <c r="CG8" s="167"/>
      <c r="CH8" s="167"/>
      <c r="CI8" s="167"/>
      <c r="CJ8" s="167"/>
      <c r="CK8" s="167"/>
      <c r="CL8" s="167"/>
      <c r="CM8" s="167"/>
      <c r="CN8" s="167"/>
      <c r="CO8" s="167"/>
      <c r="CP8" s="167"/>
      <c r="CQ8" s="167">
        <f>SUM(G8:CP8)</f>
        <v>1</v>
      </c>
    </row>
    <row r="9" s="94" customFormat="1" spans="2:95">
      <c r="B9" s="164">
        <v>5</v>
      </c>
      <c r="C9" s="164" t="s">
        <v>313</v>
      </c>
      <c r="D9" s="169" t="s">
        <v>314</v>
      </c>
      <c r="E9" s="164" t="s">
        <v>315</v>
      </c>
      <c r="F9" s="167">
        <v>0.29</v>
      </c>
      <c r="G9" s="167">
        <v>2</v>
      </c>
      <c r="H9" s="167">
        <v>2</v>
      </c>
      <c r="I9" s="167">
        <v>2</v>
      </c>
      <c r="J9" s="167">
        <v>2</v>
      </c>
      <c r="K9" s="167">
        <v>2</v>
      </c>
      <c r="L9" s="167">
        <v>2</v>
      </c>
      <c r="M9" s="167">
        <v>2</v>
      </c>
      <c r="N9" s="167">
        <v>2</v>
      </c>
      <c r="O9" s="167">
        <v>2</v>
      </c>
      <c r="P9" s="167">
        <v>4</v>
      </c>
      <c r="Q9" s="167">
        <v>2</v>
      </c>
      <c r="R9" s="167">
        <v>2</v>
      </c>
      <c r="S9" s="167">
        <v>2</v>
      </c>
      <c r="T9" s="167">
        <v>6</v>
      </c>
      <c r="U9" s="167">
        <v>6</v>
      </c>
      <c r="V9" s="167">
        <v>6</v>
      </c>
      <c r="W9" s="167">
        <v>2</v>
      </c>
      <c r="X9" s="167"/>
      <c r="Y9" s="167"/>
      <c r="Z9" s="167"/>
      <c r="AA9" s="167"/>
      <c r="AB9" s="167"/>
      <c r="AC9" s="167"/>
      <c r="AD9" s="167"/>
      <c r="AE9" s="167"/>
      <c r="AF9" s="167"/>
      <c r="AG9" s="167"/>
      <c r="AH9" s="167"/>
      <c r="AI9" s="167"/>
      <c r="AJ9" s="167"/>
      <c r="AK9" s="167"/>
      <c r="AL9" s="167"/>
      <c r="AM9" s="167"/>
      <c r="AN9" s="167"/>
      <c r="AO9" s="167"/>
      <c r="AP9" s="167"/>
      <c r="AQ9" s="167"/>
      <c r="AR9" s="167"/>
      <c r="AS9" s="167"/>
      <c r="AT9" s="167"/>
      <c r="AU9" s="167"/>
      <c r="AV9" s="167"/>
      <c r="AW9" s="167"/>
      <c r="AX9" s="167"/>
      <c r="AY9" s="167"/>
      <c r="AZ9" s="167"/>
      <c r="BA9" s="167"/>
      <c r="BB9" s="167"/>
      <c r="BC9" s="167"/>
      <c r="BD9" s="167"/>
      <c r="BE9" s="167"/>
      <c r="BF9" s="167"/>
      <c r="BG9" s="167"/>
      <c r="BH9" s="167"/>
      <c r="BI9" s="167"/>
      <c r="BJ9" s="167"/>
      <c r="BK9" s="167"/>
      <c r="BL9" s="167"/>
      <c r="BM9" s="167"/>
      <c r="BN9" s="167"/>
      <c r="BO9" s="167"/>
      <c r="BP9" s="167"/>
      <c r="BQ9" s="167"/>
      <c r="BR9" s="167"/>
      <c r="BS9" s="167"/>
      <c r="BT9" s="167"/>
      <c r="BU9" s="167"/>
      <c r="BV9" s="167"/>
      <c r="BW9" s="167"/>
      <c r="BX9" s="167"/>
      <c r="BY9" s="167"/>
      <c r="BZ9" s="167"/>
      <c r="CA9" s="167"/>
      <c r="CB9" s="167"/>
      <c r="CC9" s="167"/>
      <c r="CD9" s="167"/>
      <c r="CE9" s="167"/>
      <c r="CF9" s="167"/>
      <c r="CG9" s="167"/>
      <c r="CH9" s="167"/>
      <c r="CI9" s="167"/>
      <c r="CJ9" s="167"/>
      <c r="CK9" s="167"/>
      <c r="CL9" s="167"/>
      <c r="CM9" s="167"/>
      <c r="CN9" s="167"/>
      <c r="CO9" s="167"/>
      <c r="CP9" s="167"/>
      <c r="CQ9" s="167">
        <f>SUM(G9:CP9)</f>
        <v>48</v>
      </c>
    </row>
    <row r="10" s="94" customFormat="1" spans="2:95">
      <c r="B10" s="164">
        <v>6</v>
      </c>
      <c r="C10" s="170" t="s">
        <v>316</v>
      </c>
      <c r="D10" s="169" t="s">
        <v>317</v>
      </c>
      <c r="E10" s="164" t="s">
        <v>318</v>
      </c>
      <c r="F10" s="167">
        <v>4.42</v>
      </c>
      <c r="G10" s="167"/>
      <c r="H10" s="167"/>
      <c r="I10" s="167"/>
      <c r="J10" s="167"/>
      <c r="K10" s="167"/>
      <c r="L10" s="167"/>
      <c r="M10" s="167"/>
      <c r="N10" s="167"/>
      <c r="O10" s="167"/>
      <c r="P10" s="167"/>
      <c r="Q10" s="167">
        <v>3</v>
      </c>
      <c r="R10" s="167"/>
      <c r="S10" s="167"/>
      <c r="T10" s="167"/>
      <c r="U10" s="167"/>
      <c r="V10" s="167"/>
      <c r="W10" s="167"/>
      <c r="X10" s="167"/>
      <c r="Y10" s="167"/>
      <c r="Z10" s="167"/>
      <c r="AA10" s="167"/>
      <c r="AB10" s="167"/>
      <c r="AC10" s="167"/>
      <c r="AD10" s="167"/>
      <c r="AE10" s="167"/>
      <c r="AF10" s="167"/>
      <c r="AG10" s="167"/>
      <c r="AH10" s="167"/>
      <c r="AI10" s="167"/>
      <c r="AJ10" s="167"/>
      <c r="AK10" s="167"/>
      <c r="AL10" s="167"/>
      <c r="AM10" s="167"/>
      <c r="AN10" s="167"/>
      <c r="AO10" s="167"/>
      <c r="AP10" s="167"/>
      <c r="AQ10" s="167"/>
      <c r="AR10" s="167"/>
      <c r="AS10" s="167"/>
      <c r="AT10" s="167"/>
      <c r="AU10" s="167"/>
      <c r="AV10" s="167"/>
      <c r="AW10" s="167"/>
      <c r="AX10" s="167"/>
      <c r="AY10" s="167"/>
      <c r="AZ10" s="167"/>
      <c r="BA10" s="167"/>
      <c r="BB10" s="167"/>
      <c r="BC10" s="167"/>
      <c r="BD10" s="167"/>
      <c r="BE10" s="167"/>
      <c r="BF10" s="167"/>
      <c r="BG10" s="167"/>
      <c r="BH10" s="167"/>
      <c r="BI10" s="167"/>
      <c r="BJ10" s="167"/>
      <c r="BK10" s="167"/>
      <c r="BL10" s="167"/>
      <c r="BM10" s="167"/>
      <c r="BN10" s="167"/>
      <c r="BO10" s="167"/>
      <c r="BP10" s="167"/>
      <c r="BQ10" s="167"/>
      <c r="BR10" s="167"/>
      <c r="BS10" s="167"/>
      <c r="BT10" s="167"/>
      <c r="BU10" s="167"/>
      <c r="BV10" s="167"/>
      <c r="BW10" s="167"/>
      <c r="BX10" s="167"/>
      <c r="BY10" s="167"/>
      <c r="BZ10" s="167"/>
      <c r="CA10" s="167"/>
      <c r="CB10" s="167"/>
      <c r="CC10" s="167"/>
      <c r="CD10" s="167"/>
      <c r="CE10" s="167"/>
      <c r="CF10" s="167"/>
      <c r="CG10" s="167"/>
      <c r="CH10" s="167"/>
      <c r="CI10" s="167"/>
      <c r="CJ10" s="167"/>
      <c r="CK10" s="167"/>
      <c r="CL10" s="167"/>
      <c r="CM10" s="167"/>
      <c r="CN10" s="167"/>
      <c r="CO10" s="167"/>
      <c r="CP10" s="167"/>
      <c r="CQ10" s="167">
        <f t="shared" ref="CQ10:CQ65" si="0">SUM(G10:CP10)</f>
        <v>3</v>
      </c>
    </row>
    <row r="11" s="94" customFormat="1" spans="2:95">
      <c r="B11" s="164">
        <v>7</v>
      </c>
      <c r="C11" s="172" t="s">
        <v>319</v>
      </c>
      <c r="D11" s="173" t="s">
        <v>320</v>
      </c>
      <c r="E11" s="172" t="s">
        <v>318</v>
      </c>
      <c r="F11" s="167">
        <f>4.42*1.2</f>
        <v>5.304</v>
      </c>
      <c r="G11" s="167"/>
      <c r="H11" s="167"/>
      <c r="I11" s="167">
        <v>3</v>
      </c>
      <c r="J11" s="167">
        <v>3</v>
      </c>
      <c r="K11" s="167"/>
      <c r="L11" s="167"/>
      <c r="M11" s="167"/>
      <c r="N11" s="167"/>
      <c r="O11" s="167">
        <v>3</v>
      </c>
      <c r="P11" s="167"/>
      <c r="Q11" s="167"/>
      <c r="R11" s="167"/>
      <c r="S11" s="167"/>
      <c r="T11" s="167"/>
      <c r="U11" s="167"/>
      <c r="V11" s="167">
        <v>3</v>
      </c>
      <c r="W11" s="167"/>
      <c r="X11" s="167"/>
      <c r="Y11" s="167"/>
      <c r="Z11" s="167"/>
      <c r="AA11" s="167"/>
      <c r="AB11" s="167"/>
      <c r="AC11" s="167"/>
      <c r="AD11" s="167"/>
      <c r="AE11" s="167"/>
      <c r="AF11" s="167"/>
      <c r="AG11" s="167"/>
      <c r="AH11" s="167"/>
      <c r="AI11" s="167"/>
      <c r="AJ11" s="167"/>
      <c r="AK11" s="167"/>
      <c r="AL11" s="167"/>
      <c r="AM11" s="167"/>
      <c r="AN11" s="167"/>
      <c r="AO11" s="167"/>
      <c r="AP11" s="167"/>
      <c r="AQ11" s="167"/>
      <c r="AR11" s="167"/>
      <c r="AS11" s="167"/>
      <c r="AT11" s="167"/>
      <c r="AU11" s="167"/>
      <c r="AV11" s="167"/>
      <c r="AW11" s="167"/>
      <c r="AX11" s="167"/>
      <c r="AY11" s="167"/>
      <c r="AZ11" s="167"/>
      <c r="BA11" s="167"/>
      <c r="BB11" s="167"/>
      <c r="BC11" s="167"/>
      <c r="BD11" s="167"/>
      <c r="BE11" s="167"/>
      <c r="BF11" s="167"/>
      <c r="BG11" s="167"/>
      <c r="BH11" s="167"/>
      <c r="BI11" s="167"/>
      <c r="BJ11" s="167"/>
      <c r="BK11" s="167"/>
      <c r="BL11" s="167"/>
      <c r="BM11" s="167"/>
      <c r="BN11" s="167"/>
      <c r="BO11" s="167"/>
      <c r="BP11" s="167"/>
      <c r="BQ11" s="167"/>
      <c r="BR11" s="167"/>
      <c r="BS11" s="167"/>
      <c r="BT11" s="167"/>
      <c r="BU11" s="167"/>
      <c r="BV11" s="167"/>
      <c r="BW11" s="167"/>
      <c r="BX11" s="167"/>
      <c r="BY11" s="167"/>
      <c r="BZ11" s="167"/>
      <c r="CA11" s="167"/>
      <c r="CB11" s="167"/>
      <c r="CC11" s="167"/>
      <c r="CD11" s="167"/>
      <c r="CE11" s="167"/>
      <c r="CF11" s="167"/>
      <c r="CG11" s="167"/>
      <c r="CH11" s="167"/>
      <c r="CI11" s="167"/>
      <c r="CJ11" s="167"/>
      <c r="CK11" s="167"/>
      <c r="CL11" s="167"/>
      <c r="CM11" s="167"/>
      <c r="CN11" s="167"/>
      <c r="CO11" s="167"/>
      <c r="CP11" s="167"/>
      <c r="CQ11" s="167">
        <f t="shared" si="0"/>
        <v>12</v>
      </c>
    </row>
    <row r="12" s="94" customFormat="1" ht="25.5" spans="1:95">
      <c r="A12" s="168"/>
      <c r="B12" s="164">
        <v>8</v>
      </c>
      <c r="C12" s="165" t="s">
        <v>321</v>
      </c>
      <c r="D12" s="174" t="s">
        <v>322</v>
      </c>
      <c r="E12" s="165" t="s">
        <v>318</v>
      </c>
      <c r="F12" s="167">
        <f>6.35*1.2</f>
        <v>7.62</v>
      </c>
      <c r="G12" s="167"/>
      <c r="H12" s="167"/>
      <c r="I12" s="167"/>
      <c r="J12" s="167"/>
      <c r="K12" s="167"/>
      <c r="L12" s="167"/>
      <c r="M12" s="167"/>
      <c r="N12" s="167">
        <v>3</v>
      </c>
      <c r="O12" s="167"/>
      <c r="P12" s="167"/>
      <c r="Q12" s="167"/>
      <c r="R12" s="167"/>
      <c r="S12" s="167"/>
      <c r="T12" s="167"/>
      <c r="U12" s="167">
        <v>3</v>
      </c>
      <c r="V12" s="167"/>
      <c r="W12" s="167">
        <v>3</v>
      </c>
      <c r="X12" s="167"/>
      <c r="Y12" s="167"/>
      <c r="Z12" s="167"/>
      <c r="AA12" s="167"/>
      <c r="AB12" s="167"/>
      <c r="AC12" s="167"/>
      <c r="AD12" s="167"/>
      <c r="AE12" s="167"/>
      <c r="AF12" s="167"/>
      <c r="AG12" s="167"/>
      <c r="AH12" s="167"/>
      <c r="AI12" s="167"/>
      <c r="AJ12" s="167"/>
      <c r="AK12" s="167"/>
      <c r="AL12" s="167"/>
      <c r="AM12" s="167"/>
      <c r="AN12" s="167"/>
      <c r="AO12" s="167"/>
      <c r="AP12" s="167"/>
      <c r="AQ12" s="167"/>
      <c r="AR12" s="167"/>
      <c r="AS12" s="167"/>
      <c r="AT12" s="167"/>
      <c r="AU12" s="167"/>
      <c r="AV12" s="167"/>
      <c r="AW12" s="167"/>
      <c r="AX12" s="167"/>
      <c r="AY12" s="167"/>
      <c r="AZ12" s="167"/>
      <c r="BA12" s="167"/>
      <c r="BB12" s="167"/>
      <c r="BC12" s="167"/>
      <c r="BD12" s="167"/>
      <c r="BE12" s="167"/>
      <c r="BF12" s="167"/>
      <c r="BG12" s="167"/>
      <c r="BH12" s="167"/>
      <c r="BI12" s="167"/>
      <c r="BJ12" s="167"/>
      <c r="BK12" s="167"/>
      <c r="BL12" s="167"/>
      <c r="BM12" s="167"/>
      <c r="BN12" s="167"/>
      <c r="BO12" s="167"/>
      <c r="BP12" s="167"/>
      <c r="BQ12" s="167"/>
      <c r="BR12" s="167"/>
      <c r="BS12" s="167"/>
      <c r="BT12" s="167"/>
      <c r="BU12" s="167"/>
      <c r="BV12" s="167"/>
      <c r="BW12" s="167"/>
      <c r="BX12" s="167"/>
      <c r="BY12" s="167"/>
      <c r="BZ12" s="167"/>
      <c r="CA12" s="167"/>
      <c r="CB12" s="167"/>
      <c r="CC12" s="167"/>
      <c r="CD12" s="167"/>
      <c r="CE12" s="167"/>
      <c r="CF12" s="167"/>
      <c r="CG12" s="167"/>
      <c r="CH12" s="167"/>
      <c r="CI12" s="167"/>
      <c r="CJ12" s="167"/>
      <c r="CK12" s="167"/>
      <c r="CL12" s="167"/>
      <c r="CM12" s="167"/>
      <c r="CN12" s="167"/>
      <c r="CO12" s="167"/>
      <c r="CP12" s="167"/>
      <c r="CQ12" s="167">
        <f t="shared" si="0"/>
        <v>9</v>
      </c>
    </row>
    <row r="13" s="94" customFormat="1" ht="25.5" spans="2:95">
      <c r="B13" s="164">
        <v>9</v>
      </c>
      <c r="C13" s="165" t="s">
        <v>321</v>
      </c>
      <c r="D13" s="174" t="s">
        <v>323</v>
      </c>
      <c r="E13" s="165" t="s">
        <v>318</v>
      </c>
      <c r="F13" s="167">
        <f>6.35*1.2</f>
        <v>7.62</v>
      </c>
      <c r="G13" s="167"/>
      <c r="H13" s="167"/>
      <c r="I13" s="167"/>
      <c r="J13" s="167"/>
      <c r="K13" s="167"/>
      <c r="L13" s="167"/>
      <c r="M13" s="167"/>
      <c r="N13" s="167">
        <v>2</v>
      </c>
      <c r="O13" s="167"/>
      <c r="P13" s="167"/>
      <c r="Q13" s="167"/>
      <c r="R13" s="167"/>
      <c r="S13" s="167"/>
      <c r="T13" s="167"/>
      <c r="U13" s="167"/>
      <c r="V13" s="167"/>
      <c r="W13" s="167"/>
      <c r="X13" s="167"/>
      <c r="Y13" s="167"/>
      <c r="Z13" s="167"/>
      <c r="AA13" s="167"/>
      <c r="AB13" s="167"/>
      <c r="AC13" s="167"/>
      <c r="AD13" s="167"/>
      <c r="AE13" s="167"/>
      <c r="AF13" s="167"/>
      <c r="AG13" s="167"/>
      <c r="AH13" s="167"/>
      <c r="AI13" s="167"/>
      <c r="AJ13" s="167"/>
      <c r="AK13" s="167"/>
      <c r="AL13" s="167"/>
      <c r="AM13" s="167"/>
      <c r="AN13" s="167"/>
      <c r="AO13" s="167"/>
      <c r="AP13" s="167"/>
      <c r="AQ13" s="167"/>
      <c r="AR13" s="167"/>
      <c r="AS13" s="167"/>
      <c r="AT13" s="167"/>
      <c r="AU13" s="167"/>
      <c r="AV13" s="167"/>
      <c r="AW13" s="167"/>
      <c r="AX13" s="167"/>
      <c r="AY13" s="167"/>
      <c r="AZ13" s="192"/>
      <c r="BA13" s="192"/>
      <c r="BB13" s="192"/>
      <c r="BC13" s="192"/>
      <c r="BD13" s="167"/>
      <c r="BE13" s="167"/>
      <c r="BF13" s="167"/>
      <c r="BG13" s="167"/>
      <c r="BH13" s="167"/>
      <c r="BI13" s="167"/>
      <c r="BJ13" s="167"/>
      <c r="BK13" s="167"/>
      <c r="BL13" s="167"/>
      <c r="BM13" s="167"/>
      <c r="BN13" s="167"/>
      <c r="BO13" s="167"/>
      <c r="BP13" s="167"/>
      <c r="BQ13" s="167"/>
      <c r="BR13" s="167"/>
      <c r="BS13" s="167"/>
      <c r="BT13" s="167"/>
      <c r="BU13" s="167"/>
      <c r="BV13" s="167"/>
      <c r="BW13" s="167"/>
      <c r="BX13" s="167"/>
      <c r="BY13" s="167"/>
      <c r="BZ13" s="167"/>
      <c r="CA13" s="167"/>
      <c r="CB13" s="167"/>
      <c r="CC13" s="167"/>
      <c r="CD13" s="167"/>
      <c r="CE13" s="167"/>
      <c r="CF13" s="167"/>
      <c r="CG13" s="167"/>
      <c r="CH13" s="167"/>
      <c r="CI13" s="167"/>
      <c r="CJ13" s="167"/>
      <c r="CK13" s="167"/>
      <c r="CL13" s="167"/>
      <c r="CM13" s="167"/>
      <c r="CN13" s="167"/>
      <c r="CO13" s="167"/>
      <c r="CP13" s="167"/>
      <c r="CQ13" s="167">
        <f t="shared" si="0"/>
        <v>2</v>
      </c>
    </row>
    <row r="14" s="94" customFormat="1" spans="2:95">
      <c r="B14" s="164">
        <v>10</v>
      </c>
      <c r="C14" s="164" t="s">
        <v>324</v>
      </c>
      <c r="D14" s="169" t="s">
        <v>325</v>
      </c>
      <c r="E14" s="164" t="s">
        <v>318</v>
      </c>
      <c r="F14" s="167">
        <f>4.42*1.3</f>
        <v>5.746</v>
      </c>
      <c r="G14" s="167"/>
      <c r="H14" s="167"/>
      <c r="I14" s="167"/>
      <c r="J14" s="167"/>
      <c r="K14" s="167">
        <v>3</v>
      </c>
      <c r="L14" s="167">
        <v>3</v>
      </c>
      <c r="M14" s="167"/>
      <c r="N14" s="167"/>
      <c r="O14" s="167"/>
      <c r="P14" s="167"/>
      <c r="Q14" s="167"/>
      <c r="R14" s="167"/>
      <c r="S14" s="167"/>
      <c r="T14" s="167">
        <v>3</v>
      </c>
      <c r="U14" s="167"/>
      <c r="V14" s="167"/>
      <c r="W14" s="167"/>
      <c r="X14" s="167"/>
      <c r="Y14" s="167"/>
      <c r="Z14" s="167"/>
      <c r="AA14" s="167"/>
      <c r="AB14" s="167"/>
      <c r="AC14" s="167"/>
      <c r="AD14" s="167"/>
      <c r="AE14" s="167"/>
      <c r="AF14" s="167"/>
      <c r="AG14" s="167"/>
      <c r="AH14" s="167"/>
      <c r="AI14" s="167"/>
      <c r="AJ14" s="167"/>
      <c r="AK14" s="167"/>
      <c r="AL14" s="167"/>
      <c r="AM14" s="167"/>
      <c r="AN14" s="167"/>
      <c r="AO14" s="167"/>
      <c r="AP14" s="167"/>
      <c r="AQ14" s="167"/>
      <c r="AR14" s="167"/>
      <c r="AS14" s="167"/>
      <c r="AT14" s="167"/>
      <c r="AU14" s="167"/>
      <c r="AV14" s="167"/>
      <c r="AW14" s="167"/>
      <c r="AX14" s="167"/>
      <c r="AY14" s="167"/>
      <c r="AZ14" s="192"/>
      <c r="BA14" s="192"/>
      <c r="BB14" s="192"/>
      <c r="BC14" s="192"/>
      <c r="BD14" s="167"/>
      <c r="BE14" s="167"/>
      <c r="BF14" s="167"/>
      <c r="BG14" s="167"/>
      <c r="BH14" s="167"/>
      <c r="BI14" s="167"/>
      <c r="BJ14" s="167"/>
      <c r="BK14" s="167"/>
      <c r="BL14" s="167"/>
      <c r="BM14" s="167"/>
      <c r="BN14" s="167"/>
      <c r="BO14" s="167"/>
      <c r="BP14" s="167"/>
      <c r="BQ14" s="167"/>
      <c r="BR14" s="167"/>
      <c r="BS14" s="167"/>
      <c r="BT14" s="167"/>
      <c r="BU14" s="167"/>
      <c r="BV14" s="167"/>
      <c r="BW14" s="167"/>
      <c r="BX14" s="167"/>
      <c r="BY14" s="167"/>
      <c r="BZ14" s="167"/>
      <c r="CA14" s="167"/>
      <c r="CB14" s="167"/>
      <c r="CC14" s="167"/>
      <c r="CD14" s="167"/>
      <c r="CE14" s="167"/>
      <c r="CF14" s="167"/>
      <c r="CG14" s="167"/>
      <c r="CH14" s="167"/>
      <c r="CI14" s="167"/>
      <c r="CJ14" s="167"/>
      <c r="CK14" s="167"/>
      <c r="CL14" s="167"/>
      <c r="CM14" s="167"/>
      <c r="CN14" s="167"/>
      <c r="CO14" s="167"/>
      <c r="CP14" s="167"/>
      <c r="CQ14" s="167">
        <f t="shared" si="0"/>
        <v>9</v>
      </c>
    </row>
    <row r="15" s="94" customFormat="1" spans="2:95">
      <c r="B15" s="164">
        <v>11</v>
      </c>
      <c r="C15" s="164" t="s">
        <v>324</v>
      </c>
      <c r="D15" s="169" t="s">
        <v>326</v>
      </c>
      <c r="E15" s="164" t="s">
        <v>318</v>
      </c>
      <c r="F15" s="167">
        <f>4.42*1.3</f>
        <v>5.746</v>
      </c>
      <c r="G15" s="167"/>
      <c r="H15" s="167"/>
      <c r="I15" s="167"/>
      <c r="J15" s="167"/>
      <c r="K15" s="167">
        <v>3</v>
      </c>
      <c r="L15" s="167">
        <v>3</v>
      </c>
      <c r="M15" s="167"/>
      <c r="N15" s="167"/>
      <c r="O15" s="167"/>
      <c r="P15" s="167"/>
      <c r="Q15" s="167"/>
      <c r="R15" s="167"/>
      <c r="S15" s="167"/>
      <c r="T15" s="167">
        <v>3</v>
      </c>
      <c r="U15" s="167"/>
      <c r="V15" s="167"/>
      <c r="W15" s="167"/>
      <c r="X15" s="167"/>
      <c r="Y15" s="167"/>
      <c r="Z15" s="167"/>
      <c r="AA15" s="167"/>
      <c r="AB15" s="167"/>
      <c r="AC15" s="167"/>
      <c r="AD15" s="167"/>
      <c r="AE15" s="167"/>
      <c r="AF15" s="167"/>
      <c r="AG15" s="167"/>
      <c r="AH15" s="167"/>
      <c r="AI15" s="167"/>
      <c r="AJ15" s="167"/>
      <c r="AK15" s="167"/>
      <c r="AL15" s="167"/>
      <c r="AM15" s="167"/>
      <c r="AN15" s="167"/>
      <c r="AO15" s="167"/>
      <c r="AP15" s="167"/>
      <c r="AQ15" s="167"/>
      <c r="AR15" s="167"/>
      <c r="AS15" s="167"/>
      <c r="AT15" s="167"/>
      <c r="AU15" s="167"/>
      <c r="AV15" s="167"/>
      <c r="AW15" s="167"/>
      <c r="AX15" s="167"/>
      <c r="AY15" s="167"/>
      <c r="AZ15" s="167"/>
      <c r="BA15" s="167"/>
      <c r="BB15" s="167"/>
      <c r="BC15" s="167"/>
      <c r="BD15" s="167"/>
      <c r="BE15" s="167"/>
      <c r="BF15" s="167"/>
      <c r="BG15" s="167"/>
      <c r="BH15" s="167"/>
      <c r="BI15" s="167"/>
      <c r="BJ15" s="167"/>
      <c r="BK15" s="167"/>
      <c r="BL15" s="167"/>
      <c r="BM15" s="167"/>
      <c r="BN15" s="167"/>
      <c r="BO15" s="167"/>
      <c r="BP15" s="167"/>
      <c r="BQ15" s="167"/>
      <c r="BR15" s="167"/>
      <c r="BS15" s="167"/>
      <c r="BT15" s="167"/>
      <c r="BU15" s="167"/>
      <c r="BV15" s="167"/>
      <c r="BW15" s="167"/>
      <c r="BX15" s="167"/>
      <c r="BY15" s="167"/>
      <c r="BZ15" s="167"/>
      <c r="CA15" s="167"/>
      <c r="CB15" s="167"/>
      <c r="CC15" s="167"/>
      <c r="CD15" s="167"/>
      <c r="CE15" s="167"/>
      <c r="CF15" s="167"/>
      <c r="CG15" s="167"/>
      <c r="CH15" s="167"/>
      <c r="CI15" s="167"/>
      <c r="CJ15" s="167"/>
      <c r="CK15" s="167"/>
      <c r="CL15" s="167"/>
      <c r="CM15" s="167"/>
      <c r="CN15" s="167"/>
      <c r="CO15" s="167"/>
      <c r="CP15" s="167"/>
      <c r="CQ15" s="167">
        <f t="shared" si="0"/>
        <v>9</v>
      </c>
    </row>
    <row r="16" s="94" customFormat="1" ht="25.5" spans="2:95">
      <c r="B16" s="164">
        <v>12</v>
      </c>
      <c r="C16" s="172" t="s">
        <v>327</v>
      </c>
      <c r="D16" s="175" t="s">
        <v>328</v>
      </c>
      <c r="E16" s="172" t="s">
        <v>318</v>
      </c>
      <c r="F16" s="176">
        <f>6.35*1.3</f>
        <v>8.255</v>
      </c>
      <c r="G16" s="167"/>
      <c r="H16" s="167"/>
      <c r="I16" s="167"/>
      <c r="J16" s="167"/>
      <c r="K16" s="167"/>
      <c r="L16" s="167"/>
      <c r="M16" s="167">
        <v>3</v>
      </c>
      <c r="N16" s="167"/>
      <c r="O16" s="167"/>
      <c r="P16" s="167"/>
      <c r="Q16" s="167"/>
      <c r="R16" s="167">
        <v>3</v>
      </c>
      <c r="S16" s="167"/>
      <c r="T16" s="167"/>
      <c r="U16" s="167"/>
      <c r="V16" s="167"/>
      <c r="W16" s="167"/>
      <c r="X16" s="167"/>
      <c r="Y16" s="167"/>
      <c r="Z16" s="167"/>
      <c r="AA16" s="167"/>
      <c r="AB16" s="167"/>
      <c r="AC16" s="167"/>
      <c r="AD16" s="167"/>
      <c r="AE16" s="167"/>
      <c r="AF16" s="167"/>
      <c r="AG16" s="167"/>
      <c r="AH16" s="167"/>
      <c r="AI16" s="167"/>
      <c r="AJ16" s="167"/>
      <c r="AK16" s="167"/>
      <c r="AL16" s="167"/>
      <c r="AM16" s="167"/>
      <c r="AN16" s="167"/>
      <c r="AO16" s="167"/>
      <c r="AP16" s="167"/>
      <c r="AQ16" s="167"/>
      <c r="AR16" s="167"/>
      <c r="AS16" s="167"/>
      <c r="AT16" s="167"/>
      <c r="AU16" s="167"/>
      <c r="AV16" s="167"/>
      <c r="AW16" s="167"/>
      <c r="AX16" s="167"/>
      <c r="AY16" s="167"/>
      <c r="AZ16" s="167"/>
      <c r="BA16" s="167"/>
      <c r="BB16" s="167"/>
      <c r="BC16" s="167"/>
      <c r="BD16" s="167"/>
      <c r="BE16" s="167"/>
      <c r="BF16" s="167"/>
      <c r="BG16" s="167"/>
      <c r="BH16" s="167"/>
      <c r="BI16" s="167"/>
      <c r="BJ16" s="167"/>
      <c r="BK16" s="167"/>
      <c r="BL16" s="167"/>
      <c r="BM16" s="167"/>
      <c r="BN16" s="167"/>
      <c r="BO16" s="167"/>
      <c r="BP16" s="167"/>
      <c r="BQ16" s="167"/>
      <c r="BR16" s="167"/>
      <c r="BS16" s="167"/>
      <c r="BT16" s="167"/>
      <c r="BU16" s="167"/>
      <c r="BV16" s="167"/>
      <c r="BW16" s="167"/>
      <c r="BX16" s="167"/>
      <c r="BY16" s="167"/>
      <c r="BZ16" s="167"/>
      <c r="CA16" s="167"/>
      <c r="CB16" s="167"/>
      <c r="CC16" s="167"/>
      <c r="CD16" s="167"/>
      <c r="CE16" s="167"/>
      <c r="CF16" s="167"/>
      <c r="CG16" s="167"/>
      <c r="CH16" s="167"/>
      <c r="CI16" s="167"/>
      <c r="CJ16" s="167"/>
      <c r="CK16" s="167"/>
      <c r="CL16" s="167"/>
      <c r="CM16" s="167"/>
      <c r="CN16" s="167"/>
      <c r="CO16" s="167"/>
      <c r="CP16" s="167"/>
      <c r="CQ16" s="167">
        <f t="shared" si="0"/>
        <v>6</v>
      </c>
    </row>
    <row r="17" s="94" customFormat="1" ht="25.5" spans="2:95">
      <c r="B17" s="164">
        <v>13</v>
      </c>
      <c r="C17" s="172" t="s">
        <v>327</v>
      </c>
      <c r="D17" s="177" t="s">
        <v>329</v>
      </c>
      <c r="E17" s="172" t="s">
        <v>318</v>
      </c>
      <c r="F17" s="176">
        <f>6.35*1.3</f>
        <v>8.255</v>
      </c>
      <c r="G17" s="167"/>
      <c r="H17" s="167"/>
      <c r="I17" s="167"/>
      <c r="J17" s="167"/>
      <c r="K17" s="167"/>
      <c r="L17" s="167"/>
      <c r="M17" s="167"/>
      <c r="N17" s="167"/>
      <c r="O17" s="167"/>
      <c r="P17" s="167"/>
      <c r="Q17" s="167"/>
      <c r="R17" s="167">
        <v>3</v>
      </c>
      <c r="S17" s="167"/>
      <c r="T17" s="167"/>
      <c r="U17" s="167"/>
      <c r="V17" s="167"/>
      <c r="W17" s="167"/>
      <c r="X17" s="167"/>
      <c r="Y17" s="167"/>
      <c r="Z17" s="167"/>
      <c r="AA17" s="167"/>
      <c r="AB17" s="167"/>
      <c r="AC17" s="167"/>
      <c r="AD17" s="167"/>
      <c r="AE17" s="167"/>
      <c r="AF17" s="167"/>
      <c r="AG17" s="167"/>
      <c r="AH17" s="167"/>
      <c r="AI17" s="167"/>
      <c r="AJ17" s="167"/>
      <c r="AK17" s="167"/>
      <c r="AL17" s="167"/>
      <c r="AM17" s="167"/>
      <c r="AN17" s="167"/>
      <c r="AO17" s="167"/>
      <c r="AP17" s="167"/>
      <c r="AQ17" s="167"/>
      <c r="AR17" s="167"/>
      <c r="AS17" s="167"/>
      <c r="AT17" s="167"/>
      <c r="AU17" s="167"/>
      <c r="AV17" s="167"/>
      <c r="AW17" s="167"/>
      <c r="AX17" s="167"/>
      <c r="AY17" s="167"/>
      <c r="AZ17" s="167"/>
      <c r="BA17" s="167"/>
      <c r="BB17" s="167"/>
      <c r="BC17" s="167"/>
      <c r="BD17" s="167"/>
      <c r="BE17" s="167"/>
      <c r="BF17" s="167"/>
      <c r="BG17" s="167"/>
      <c r="BH17" s="167"/>
      <c r="BI17" s="167"/>
      <c r="BJ17" s="167"/>
      <c r="BK17" s="167"/>
      <c r="BL17" s="167"/>
      <c r="BM17" s="167"/>
      <c r="BN17" s="167"/>
      <c r="BO17" s="167"/>
      <c r="BP17" s="167"/>
      <c r="BQ17" s="167"/>
      <c r="BR17" s="167"/>
      <c r="BS17" s="167"/>
      <c r="BT17" s="167"/>
      <c r="BU17" s="167"/>
      <c r="BV17" s="167"/>
      <c r="BW17" s="167"/>
      <c r="BX17" s="167"/>
      <c r="BY17" s="167"/>
      <c r="BZ17" s="167"/>
      <c r="CA17" s="167"/>
      <c r="CB17" s="167"/>
      <c r="CC17" s="167"/>
      <c r="CD17" s="167"/>
      <c r="CE17" s="167"/>
      <c r="CF17" s="167"/>
      <c r="CG17" s="167"/>
      <c r="CH17" s="167"/>
      <c r="CI17" s="167"/>
      <c r="CJ17" s="167"/>
      <c r="CK17" s="167"/>
      <c r="CL17" s="167"/>
      <c r="CM17" s="167"/>
      <c r="CN17" s="167"/>
      <c r="CO17" s="167"/>
      <c r="CP17" s="167"/>
      <c r="CQ17" s="167">
        <f t="shared" si="0"/>
        <v>3</v>
      </c>
    </row>
    <row r="18" s="94" customFormat="1" spans="2:95">
      <c r="B18" s="164">
        <v>14</v>
      </c>
      <c r="C18" s="172" t="s">
        <v>319</v>
      </c>
      <c r="D18" s="173" t="s">
        <v>330</v>
      </c>
      <c r="E18" s="172" t="s">
        <v>318</v>
      </c>
      <c r="F18" s="167">
        <f>4.42*1.2</f>
        <v>5.304</v>
      </c>
      <c r="G18" s="167"/>
      <c r="H18" s="167"/>
      <c r="I18" s="167"/>
      <c r="J18" s="167"/>
      <c r="K18" s="167"/>
      <c r="L18" s="167"/>
      <c r="M18" s="167"/>
      <c r="N18" s="167"/>
      <c r="O18" s="167">
        <v>3</v>
      </c>
      <c r="P18" s="167"/>
      <c r="Q18" s="167"/>
      <c r="R18" s="167"/>
      <c r="S18" s="167"/>
      <c r="T18" s="167"/>
      <c r="U18" s="167"/>
      <c r="V18" s="167"/>
      <c r="W18" s="167"/>
      <c r="X18" s="167"/>
      <c r="Y18" s="167"/>
      <c r="Z18" s="167"/>
      <c r="AA18" s="167"/>
      <c r="AB18" s="167"/>
      <c r="AC18" s="167"/>
      <c r="AD18" s="167"/>
      <c r="AE18" s="167"/>
      <c r="AF18" s="167"/>
      <c r="AG18" s="167"/>
      <c r="AH18" s="167"/>
      <c r="AI18" s="167"/>
      <c r="AJ18" s="167"/>
      <c r="AK18" s="167"/>
      <c r="AL18" s="167"/>
      <c r="AM18" s="167"/>
      <c r="AN18" s="167"/>
      <c r="AO18" s="167"/>
      <c r="AP18" s="167"/>
      <c r="AQ18" s="167"/>
      <c r="AR18" s="167"/>
      <c r="AS18" s="167"/>
      <c r="AT18" s="167"/>
      <c r="AU18" s="167"/>
      <c r="AV18" s="167"/>
      <c r="AW18" s="167"/>
      <c r="AX18" s="167"/>
      <c r="AY18" s="167"/>
      <c r="AZ18" s="167"/>
      <c r="BA18" s="167"/>
      <c r="BB18" s="167"/>
      <c r="BC18" s="167"/>
      <c r="BD18" s="167"/>
      <c r="BE18" s="167"/>
      <c r="BF18" s="167"/>
      <c r="BG18" s="167"/>
      <c r="BH18" s="167"/>
      <c r="BI18" s="167"/>
      <c r="BJ18" s="167"/>
      <c r="BK18" s="167"/>
      <c r="BL18" s="167"/>
      <c r="BM18" s="167"/>
      <c r="BN18" s="167"/>
      <c r="BO18" s="167"/>
      <c r="BP18" s="167"/>
      <c r="BQ18" s="167"/>
      <c r="BR18" s="167"/>
      <c r="BS18" s="167"/>
      <c r="BT18" s="167"/>
      <c r="BU18" s="167"/>
      <c r="BV18" s="167"/>
      <c r="BW18" s="167"/>
      <c r="BX18" s="167"/>
      <c r="BY18" s="167"/>
      <c r="BZ18" s="167"/>
      <c r="CA18" s="167"/>
      <c r="CB18" s="167"/>
      <c r="CC18" s="167"/>
      <c r="CD18" s="167"/>
      <c r="CE18" s="167"/>
      <c r="CF18" s="167"/>
      <c r="CG18" s="167"/>
      <c r="CH18" s="167"/>
      <c r="CI18" s="167"/>
      <c r="CJ18" s="167"/>
      <c r="CK18" s="167"/>
      <c r="CL18" s="167"/>
      <c r="CM18" s="167"/>
      <c r="CN18" s="167"/>
      <c r="CO18" s="167"/>
      <c r="CP18" s="167"/>
      <c r="CQ18" s="167">
        <f t="shared" si="0"/>
        <v>3</v>
      </c>
    </row>
    <row r="19" s="94" customFormat="1" spans="2:95">
      <c r="B19" s="164">
        <v>15</v>
      </c>
      <c r="C19" s="170" t="s">
        <v>331</v>
      </c>
      <c r="D19" s="171" t="s">
        <v>332</v>
      </c>
      <c r="E19" s="170" t="s">
        <v>333</v>
      </c>
      <c r="F19" s="167">
        <v>2.13</v>
      </c>
      <c r="G19" s="167"/>
      <c r="H19" s="167"/>
      <c r="I19" s="167">
        <v>3</v>
      </c>
      <c r="J19" s="167">
        <v>3</v>
      </c>
      <c r="K19" s="167"/>
      <c r="L19" s="167"/>
      <c r="M19" s="167"/>
      <c r="N19" s="167"/>
      <c r="O19" s="167">
        <v>3</v>
      </c>
      <c r="P19" s="167"/>
      <c r="Q19" s="167">
        <v>4</v>
      </c>
      <c r="R19" s="167"/>
      <c r="S19" s="167">
        <v>3</v>
      </c>
      <c r="T19" s="167"/>
      <c r="U19" s="167"/>
      <c r="V19" s="167">
        <v>3</v>
      </c>
      <c r="W19" s="167"/>
      <c r="X19" s="167"/>
      <c r="Y19" s="167"/>
      <c r="Z19" s="167"/>
      <c r="AA19" s="167"/>
      <c r="AB19" s="167"/>
      <c r="AC19" s="167"/>
      <c r="AD19" s="167"/>
      <c r="AE19" s="167"/>
      <c r="AF19" s="167"/>
      <c r="AG19" s="167"/>
      <c r="AH19" s="167"/>
      <c r="AI19" s="167"/>
      <c r="AJ19" s="167"/>
      <c r="AK19" s="167"/>
      <c r="AL19" s="167"/>
      <c r="AM19" s="167"/>
      <c r="AN19" s="167"/>
      <c r="AO19" s="167"/>
      <c r="AP19" s="167"/>
      <c r="AQ19" s="167"/>
      <c r="AR19" s="167"/>
      <c r="AS19" s="167"/>
      <c r="AT19" s="167"/>
      <c r="AU19" s="167"/>
      <c r="AV19" s="167"/>
      <c r="AW19" s="167"/>
      <c r="AX19" s="167"/>
      <c r="AY19" s="167"/>
      <c r="AZ19" s="167"/>
      <c r="BA19" s="167"/>
      <c r="BB19" s="167"/>
      <c r="BC19" s="167"/>
      <c r="BD19" s="167"/>
      <c r="BE19" s="167"/>
      <c r="BF19" s="167"/>
      <c r="BG19" s="167"/>
      <c r="BH19" s="167"/>
      <c r="BI19" s="167"/>
      <c r="BJ19" s="167"/>
      <c r="BK19" s="167"/>
      <c r="BL19" s="167"/>
      <c r="BM19" s="167"/>
      <c r="BN19" s="167"/>
      <c r="BO19" s="167"/>
      <c r="BP19" s="167"/>
      <c r="BQ19" s="167"/>
      <c r="BR19" s="167"/>
      <c r="BS19" s="167"/>
      <c r="BT19" s="167"/>
      <c r="BU19" s="167"/>
      <c r="BV19" s="167"/>
      <c r="BW19" s="167"/>
      <c r="BX19" s="167"/>
      <c r="BY19" s="167"/>
      <c r="BZ19" s="167"/>
      <c r="CA19" s="167"/>
      <c r="CB19" s="167"/>
      <c r="CC19" s="167"/>
      <c r="CD19" s="167"/>
      <c r="CE19" s="167"/>
      <c r="CF19" s="167"/>
      <c r="CG19" s="167"/>
      <c r="CH19" s="167"/>
      <c r="CI19" s="167"/>
      <c r="CJ19" s="167"/>
      <c r="CK19" s="167"/>
      <c r="CL19" s="167"/>
      <c r="CM19" s="167"/>
      <c r="CN19" s="167"/>
      <c r="CO19" s="167"/>
      <c r="CP19" s="167"/>
      <c r="CQ19" s="167">
        <f t="shared" si="0"/>
        <v>19</v>
      </c>
    </row>
    <row r="20" s="94" customFormat="1" spans="2:95">
      <c r="B20" s="164">
        <v>16</v>
      </c>
      <c r="C20" s="170" t="s">
        <v>334</v>
      </c>
      <c r="D20" s="171" t="s">
        <v>335</v>
      </c>
      <c r="E20" s="170" t="s">
        <v>333</v>
      </c>
      <c r="F20" s="167">
        <v>2.13</v>
      </c>
      <c r="G20" s="167"/>
      <c r="H20" s="167"/>
      <c r="I20" s="167"/>
      <c r="J20" s="167"/>
      <c r="K20" s="167"/>
      <c r="L20" s="167"/>
      <c r="M20" s="167"/>
      <c r="N20" s="167"/>
      <c r="O20" s="167"/>
      <c r="P20" s="167"/>
      <c r="Q20" s="167">
        <v>1</v>
      </c>
      <c r="R20" s="167"/>
      <c r="S20" s="167"/>
      <c r="T20" s="167"/>
      <c r="U20" s="167"/>
      <c r="V20" s="167"/>
      <c r="W20" s="167"/>
      <c r="X20" s="167"/>
      <c r="Y20" s="167"/>
      <c r="Z20" s="167"/>
      <c r="AA20" s="167"/>
      <c r="AB20" s="167"/>
      <c r="AC20" s="167"/>
      <c r="AD20" s="167"/>
      <c r="AE20" s="167"/>
      <c r="AF20" s="167"/>
      <c r="AG20" s="167"/>
      <c r="AH20" s="167"/>
      <c r="AI20" s="167"/>
      <c r="AJ20" s="167"/>
      <c r="AK20" s="167"/>
      <c r="AL20" s="167"/>
      <c r="AM20" s="167"/>
      <c r="AN20" s="167"/>
      <c r="AO20" s="167"/>
      <c r="AP20" s="167"/>
      <c r="AQ20" s="167"/>
      <c r="AR20" s="167"/>
      <c r="AS20" s="167"/>
      <c r="AT20" s="167"/>
      <c r="AU20" s="167"/>
      <c r="AV20" s="167"/>
      <c r="AW20" s="167"/>
      <c r="AX20" s="167"/>
      <c r="AY20" s="167"/>
      <c r="AZ20" s="167"/>
      <c r="BA20" s="167"/>
      <c r="BB20" s="167"/>
      <c r="BC20" s="167"/>
      <c r="BD20" s="167"/>
      <c r="BE20" s="167"/>
      <c r="BF20" s="167"/>
      <c r="BG20" s="167"/>
      <c r="BH20" s="167"/>
      <c r="BI20" s="167"/>
      <c r="BJ20" s="167"/>
      <c r="BK20" s="167"/>
      <c r="BL20" s="167"/>
      <c r="BM20" s="167"/>
      <c r="BN20" s="167"/>
      <c r="BO20" s="167"/>
      <c r="BP20" s="167"/>
      <c r="BQ20" s="167"/>
      <c r="BR20" s="167"/>
      <c r="BS20" s="167"/>
      <c r="BT20" s="167"/>
      <c r="BU20" s="167"/>
      <c r="BV20" s="167"/>
      <c r="BW20" s="167"/>
      <c r="BX20" s="167"/>
      <c r="BY20" s="167"/>
      <c r="BZ20" s="167"/>
      <c r="CA20" s="167"/>
      <c r="CB20" s="167"/>
      <c r="CC20" s="167"/>
      <c r="CD20" s="167"/>
      <c r="CE20" s="167"/>
      <c r="CF20" s="167"/>
      <c r="CG20" s="167"/>
      <c r="CH20" s="167"/>
      <c r="CI20" s="167"/>
      <c r="CJ20" s="167"/>
      <c r="CK20" s="167"/>
      <c r="CL20" s="167"/>
      <c r="CM20" s="167"/>
      <c r="CN20" s="167"/>
      <c r="CO20" s="167"/>
      <c r="CP20" s="167"/>
      <c r="CQ20" s="167">
        <f t="shared" si="0"/>
        <v>1</v>
      </c>
    </row>
    <row r="21" s="94" customFormat="1" spans="2:95">
      <c r="B21" s="164">
        <v>17</v>
      </c>
      <c r="C21" s="164" t="s">
        <v>336</v>
      </c>
      <c r="D21" s="169" t="s">
        <v>337</v>
      </c>
      <c r="E21" s="164" t="s">
        <v>333</v>
      </c>
      <c r="F21" s="167">
        <f>2.13*1.3</f>
        <v>2.769</v>
      </c>
      <c r="G21" s="167"/>
      <c r="H21" s="167"/>
      <c r="I21" s="167"/>
      <c r="J21" s="167"/>
      <c r="K21" s="167"/>
      <c r="L21" s="167">
        <v>3</v>
      </c>
      <c r="M21" s="167"/>
      <c r="N21" s="167"/>
      <c r="O21" s="167"/>
      <c r="P21" s="167"/>
      <c r="Q21" s="167"/>
      <c r="R21" s="167"/>
      <c r="S21" s="167"/>
      <c r="T21" s="167">
        <v>3</v>
      </c>
      <c r="U21" s="167"/>
      <c r="V21" s="167"/>
      <c r="W21" s="167"/>
      <c r="X21" s="167"/>
      <c r="Y21" s="167"/>
      <c r="Z21" s="167"/>
      <c r="AA21" s="167"/>
      <c r="AB21" s="167"/>
      <c r="AC21" s="167"/>
      <c r="AD21" s="167"/>
      <c r="AE21" s="167"/>
      <c r="AF21" s="167"/>
      <c r="AG21" s="167"/>
      <c r="AH21" s="167"/>
      <c r="AI21" s="167"/>
      <c r="AJ21" s="167"/>
      <c r="AK21" s="167"/>
      <c r="AL21" s="167"/>
      <c r="AM21" s="167"/>
      <c r="AN21" s="167"/>
      <c r="AO21" s="167"/>
      <c r="AP21" s="167"/>
      <c r="AQ21" s="167"/>
      <c r="AR21" s="167"/>
      <c r="AS21" s="167"/>
      <c r="AT21" s="167"/>
      <c r="AU21" s="167"/>
      <c r="AV21" s="167"/>
      <c r="AW21" s="167"/>
      <c r="AX21" s="167"/>
      <c r="AY21" s="167"/>
      <c r="AZ21" s="167"/>
      <c r="BA21" s="167"/>
      <c r="BB21" s="167"/>
      <c r="BC21" s="167"/>
      <c r="BD21" s="167"/>
      <c r="BE21" s="167"/>
      <c r="BF21" s="167"/>
      <c r="BG21" s="167"/>
      <c r="BH21" s="167"/>
      <c r="BI21" s="167"/>
      <c r="BJ21" s="167"/>
      <c r="BK21" s="167"/>
      <c r="BL21" s="167"/>
      <c r="BM21" s="167"/>
      <c r="BN21" s="167"/>
      <c r="BO21" s="167"/>
      <c r="BP21" s="167"/>
      <c r="BQ21" s="167"/>
      <c r="BR21" s="167"/>
      <c r="BS21" s="167"/>
      <c r="BT21" s="167"/>
      <c r="BU21" s="167"/>
      <c r="BV21" s="167"/>
      <c r="BW21" s="167"/>
      <c r="BX21" s="167"/>
      <c r="BY21" s="167"/>
      <c r="BZ21" s="167"/>
      <c r="CA21" s="167"/>
      <c r="CB21" s="167"/>
      <c r="CC21" s="167"/>
      <c r="CD21" s="167"/>
      <c r="CE21" s="167"/>
      <c r="CF21" s="167"/>
      <c r="CG21" s="167"/>
      <c r="CH21" s="167"/>
      <c r="CI21" s="167"/>
      <c r="CJ21" s="167"/>
      <c r="CK21" s="167"/>
      <c r="CL21" s="167"/>
      <c r="CM21" s="167"/>
      <c r="CN21" s="167"/>
      <c r="CO21" s="167"/>
      <c r="CP21" s="167"/>
      <c r="CQ21" s="167">
        <f t="shared" si="0"/>
        <v>6</v>
      </c>
    </row>
    <row r="22" s="94" customFormat="1" spans="2:95">
      <c r="B22" s="164">
        <v>18</v>
      </c>
      <c r="C22" s="170" t="s">
        <v>336</v>
      </c>
      <c r="D22" s="171" t="s">
        <v>338</v>
      </c>
      <c r="E22" s="170" t="s">
        <v>333</v>
      </c>
      <c r="F22" s="167">
        <v>2.769</v>
      </c>
      <c r="G22" s="167"/>
      <c r="H22" s="167"/>
      <c r="I22" s="167"/>
      <c r="J22" s="167"/>
      <c r="K22" s="167">
        <v>3</v>
      </c>
      <c r="L22" s="167">
        <v>3</v>
      </c>
      <c r="M22" s="167"/>
      <c r="N22" s="167"/>
      <c r="O22" s="167"/>
      <c r="P22" s="167"/>
      <c r="Q22" s="167"/>
      <c r="R22" s="167"/>
      <c r="S22" s="167"/>
      <c r="T22" s="167"/>
      <c r="U22" s="167"/>
      <c r="V22" s="167"/>
      <c r="W22" s="167"/>
      <c r="X22" s="167"/>
      <c r="Y22" s="167"/>
      <c r="Z22" s="167"/>
      <c r="AA22" s="167"/>
      <c r="AB22" s="167"/>
      <c r="AC22" s="167"/>
      <c r="AD22" s="167"/>
      <c r="AE22" s="167"/>
      <c r="AF22" s="167"/>
      <c r="AG22" s="167"/>
      <c r="AH22" s="167"/>
      <c r="AI22" s="167"/>
      <c r="AJ22" s="167"/>
      <c r="AK22" s="167"/>
      <c r="AL22" s="167"/>
      <c r="AM22" s="167"/>
      <c r="AN22" s="167"/>
      <c r="AO22" s="167"/>
      <c r="AP22" s="167"/>
      <c r="AQ22" s="167"/>
      <c r="AR22" s="167"/>
      <c r="AS22" s="167"/>
      <c r="AT22" s="167"/>
      <c r="AU22" s="167"/>
      <c r="AV22" s="167"/>
      <c r="AW22" s="167"/>
      <c r="AX22" s="167"/>
      <c r="AY22" s="167"/>
      <c r="AZ22" s="167"/>
      <c r="BA22" s="167"/>
      <c r="BB22" s="167"/>
      <c r="BC22" s="167"/>
      <c r="BD22" s="167"/>
      <c r="BE22" s="167"/>
      <c r="BF22" s="167"/>
      <c r="BG22" s="167"/>
      <c r="BH22" s="167"/>
      <c r="BI22" s="167"/>
      <c r="BJ22" s="167"/>
      <c r="BK22" s="167"/>
      <c r="BL22" s="167"/>
      <c r="BM22" s="167"/>
      <c r="BN22" s="167"/>
      <c r="BO22" s="167"/>
      <c r="BP22" s="167"/>
      <c r="BQ22" s="167"/>
      <c r="BR22" s="167"/>
      <c r="BS22" s="167"/>
      <c r="BT22" s="167"/>
      <c r="BU22" s="167"/>
      <c r="BV22" s="167"/>
      <c r="BW22" s="167"/>
      <c r="BX22" s="167"/>
      <c r="BY22" s="167"/>
      <c r="BZ22" s="167"/>
      <c r="CA22" s="167"/>
      <c r="CB22" s="167"/>
      <c r="CC22" s="167"/>
      <c r="CD22" s="167"/>
      <c r="CE22" s="167"/>
      <c r="CF22" s="167"/>
      <c r="CG22" s="167"/>
      <c r="CH22" s="167"/>
      <c r="CI22" s="167"/>
      <c r="CJ22" s="167"/>
      <c r="CK22" s="167"/>
      <c r="CL22" s="167"/>
      <c r="CM22" s="167"/>
      <c r="CN22" s="167"/>
      <c r="CO22" s="167"/>
      <c r="CP22" s="167"/>
      <c r="CQ22" s="167">
        <f t="shared" si="0"/>
        <v>6</v>
      </c>
    </row>
    <row r="23" s="94" customFormat="1" spans="2:95">
      <c r="B23" s="164">
        <v>19</v>
      </c>
      <c r="C23" s="170" t="s">
        <v>339</v>
      </c>
      <c r="D23" s="174" t="s">
        <v>340</v>
      </c>
      <c r="E23" s="170" t="s">
        <v>333</v>
      </c>
      <c r="F23" s="167">
        <v>2.88</v>
      </c>
      <c r="G23" s="167"/>
      <c r="H23" s="167"/>
      <c r="I23" s="167"/>
      <c r="J23" s="167"/>
      <c r="K23" s="167"/>
      <c r="L23" s="167"/>
      <c r="M23" s="167"/>
      <c r="N23" s="167">
        <v>3</v>
      </c>
      <c r="O23" s="167"/>
      <c r="P23" s="167"/>
      <c r="Q23" s="167"/>
      <c r="R23" s="167"/>
      <c r="S23" s="167"/>
      <c r="T23" s="167"/>
      <c r="U23" s="167">
        <v>3</v>
      </c>
      <c r="V23" s="167"/>
      <c r="W23" s="167">
        <v>3</v>
      </c>
      <c r="X23" s="167"/>
      <c r="Y23" s="167"/>
      <c r="Z23" s="167"/>
      <c r="AA23" s="167"/>
      <c r="AB23" s="167"/>
      <c r="AC23" s="167"/>
      <c r="AD23" s="167"/>
      <c r="AE23" s="167"/>
      <c r="AF23" s="167"/>
      <c r="AG23" s="167"/>
      <c r="AH23" s="167"/>
      <c r="AI23" s="167"/>
      <c r="AJ23" s="167"/>
      <c r="AK23" s="167"/>
      <c r="AL23" s="167"/>
      <c r="AM23" s="167"/>
      <c r="AN23" s="167"/>
      <c r="AO23" s="167"/>
      <c r="AP23" s="167"/>
      <c r="AQ23" s="167"/>
      <c r="AR23" s="167"/>
      <c r="AS23" s="167"/>
      <c r="AT23" s="167"/>
      <c r="AU23" s="167"/>
      <c r="AV23" s="167"/>
      <c r="AW23" s="167"/>
      <c r="AX23" s="167"/>
      <c r="AY23" s="167"/>
      <c r="AZ23" s="167"/>
      <c r="BA23" s="167"/>
      <c r="BB23" s="167"/>
      <c r="BC23" s="167"/>
      <c r="BD23" s="167"/>
      <c r="BE23" s="167"/>
      <c r="BF23" s="167"/>
      <c r="BG23" s="167"/>
      <c r="BH23" s="167"/>
      <c r="BI23" s="167"/>
      <c r="BJ23" s="167"/>
      <c r="BK23" s="167"/>
      <c r="BL23" s="167"/>
      <c r="BM23" s="167"/>
      <c r="BN23" s="167"/>
      <c r="BO23" s="167"/>
      <c r="BP23" s="167"/>
      <c r="BQ23" s="167"/>
      <c r="BR23" s="167"/>
      <c r="BS23" s="167"/>
      <c r="BT23" s="167"/>
      <c r="BU23" s="167"/>
      <c r="BV23" s="167"/>
      <c r="BW23" s="167"/>
      <c r="BX23" s="167"/>
      <c r="BY23" s="167"/>
      <c r="BZ23" s="167"/>
      <c r="CA23" s="167"/>
      <c r="CB23" s="167"/>
      <c r="CC23" s="167"/>
      <c r="CD23" s="167"/>
      <c r="CE23" s="167"/>
      <c r="CF23" s="167"/>
      <c r="CG23" s="167"/>
      <c r="CH23" s="167"/>
      <c r="CI23" s="167"/>
      <c r="CJ23" s="167"/>
      <c r="CK23" s="167"/>
      <c r="CL23" s="167"/>
      <c r="CM23" s="167"/>
      <c r="CN23" s="167"/>
      <c r="CO23" s="167"/>
      <c r="CP23" s="167"/>
      <c r="CQ23" s="167">
        <f t="shared" si="0"/>
        <v>9</v>
      </c>
    </row>
    <row r="24" s="94" customFormat="1" ht="25.5" spans="2:95">
      <c r="B24" s="164">
        <v>20</v>
      </c>
      <c r="C24" s="170" t="s">
        <v>341</v>
      </c>
      <c r="D24" s="174" t="s">
        <v>342</v>
      </c>
      <c r="E24" s="170" t="s">
        <v>333</v>
      </c>
      <c r="F24" s="167">
        <f>2.88*1.3</f>
        <v>3.744</v>
      </c>
      <c r="G24" s="167"/>
      <c r="H24" s="167"/>
      <c r="I24" s="167"/>
      <c r="J24" s="167"/>
      <c r="K24" s="167"/>
      <c r="L24" s="167"/>
      <c r="M24" s="167">
        <v>3</v>
      </c>
      <c r="N24" s="167"/>
      <c r="O24" s="167"/>
      <c r="P24" s="167">
        <v>3</v>
      </c>
      <c r="Q24" s="167"/>
      <c r="R24" s="167">
        <v>3</v>
      </c>
      <c r="S24" s="167"/>
      <c r="T24" s="167"/>
      <c r="U24" s="167"/>
      <c r="V24" s="167"/>
      <c r="W24" s="167"/>
      <c r="X24" s="167"/>
      <c r="Y24" s="167"/>
      <c r="Z24" s="167"/>
      <c r="AA24" s="167"/>
      <c r="AB24" s="167"/>
      <c r="AC24" s="167"/>
      <c r="AD24" s="167"/>
      <c r="AE24" s="167"/>
      <c r="AF24" s="167"/>
      <c r="AG24" s="167"/>
      <c r="AH24" s="167"/>
      <c r="AI24" s="167"/>
      <c r="AJ24" s="167"/>
      <c r="AK24" s="167"/>
      <c r="AL24" s="167"/>
      <c r="AM24" s="167"/>
      <c r="AN24" s="167"/>
      <c r="AO24" s="167"/>
      <c r="AP24" s="167"/>
      <c r="AQ24" s="167"/>
      <c r="AR24" s="167"/>
      <c r="AS24" s="167"/>
      <c r="AT24" s="167"/>
      <c r="AU24" s="167"/>
      <c r="AV24" s="167"/>
      <c r="AW24" s="167"/>
      <c r="AX24" s="167"/>
      <c r="AY24" s="167"/>
      <c r="AZ24" s="167"/>
      <c r="BA24" s="167"/>
      <c r="BB24" s="167"/>
      <c r="BC24" s="167"/>
      <c r="BD24" s="167"/>
      <c r="BE24" s="167"/>
      <c r="BF24" s="167"/>
      <c r="BG24" s="167"/>
      <c r="BH24" s="167"/>
      <c r="BI24" s="167"/>
      <c r="BJ24" s="167"/>
      <c r="BK24" s="167"/>
      <c r="BL24" s="167"/>
      <c r="BM24" s="167"/>
      <c r="BN24" s="167"/>
      <c r="BO24" s="167"/>
      <c r="BP24" s="167"/>
      <c r="BQ24" s="167"/>
      <c r="BR24" s="167"/>
      <c r="BS24" s="167"/>
      <c r="BT24" s="167"/>
      <c r="BU24" s="167"/>
      <c r="BV24" s="167"/>
      <c r="BW24" s="167"/>
      <c r="BX24" s="167"/>
      <c r="BY24" s="167"/>
      <c r="BZ24" s="167"/>
      <c r="CA24" s="167"/>
      <c r="CB24" s="167"/>
      <c r="CC24" s="167"/>
      <c r="CD24" s="167"/>
      <c r="CE24" s="167"/>
      <c r="CF24" s="167"/>
      <c r="CG24" s="167"/>
      <c r="CH24" s="167"/>
      <c r="CI24" s="167"/>
      <c r="CJ24" s="167"/>
      <c r="CK24" s="167"/>
      <c r="CL24" s="167"/>
      <c r="CM24" s="167"/>
      <c r="CN24" s="167"/>
      <c r="CO24" s="167"/>
      <c r="CP24" s="167"/>
      <c r="CQ24" s="167">
        <f t="shared" si="0"/>
        <v>9</v>
      </c>
    </row>
    <row r="25" s="94" customFormat="1" ht="25.5" spans="2:95">
      <c r="B25" s="164">
        <v>21</v>
      </c>
      <c r="C25" s="172" t="s">
        <v>341</v>
      </c>
      <c r="D25" s="177" t="s">
        <v>343</v>
      </c>
      <c r="E25" s="172" t="s">
        <v>333</v>
      </c>
      <c r="F25" s="167">
        <f>2.88*1.3</f>
        <v>3.744</v>
      </c>
      <c r="G25" s="167"/>
      <c r="H25" s="167"/>
      <c r="I25" s="167"/>
      <c r="J25" s="167"/>
      <c r="K25" s="167"/>
      <c r="L25" s="167"/>
      <c r="M25" s="167">
        <v>3</v>
      </c>
      <c r="N25" s="167"/>
      <c r="O25" s="167"/>
      <c r="P25" s="167"/>
      <c r="Q25" s="167"/>
      <c r="R25" s="167"/>
      <c r="S25" s="167"/>
      <c r="T25" s="167"/>
      <c r="U25" s="167"/>
      <c r="V25" s="167"/>
      <c r="W25" s="167"/>
      <c r="X25" s="167"/>
      <c r="Y25" s="167"/>
      <c r="Z25" s="167"/>
      <c r="AA25" s="167"/>
      <c r="AB25" s="167"/>
      <c r="AC25" s="167"/>
      <c r="AD25" s="167"/>
      <c r="AE25" s="167"/>
      <c r="AF25" s="167"/>
      <c r="AG25" s="167"/>
      <c r="AH25" s="167"/>
      <c r="AI25" s="167"/>
      <c r="AJ25" s="167"/>
      <c r="AK25" s="167"/>
      <c r="AL25" s="167"/>
      <c r="AM25" s="167"/>
      <c r="AN25" s="167"/>
      <c r="AO25" s="167"/>
      <c r="AP25" s="167"/>
      <c r="AQ25" s="167"/>
      <c r="AR25" s="167"/>
      <c r="AS25" s="167"/>
      <c r="AT25" s="167"/>
      <c r="AU25" s="167"/>
      <c r="AV25" s="167"/>
      <c r="AW25" s="167"/>
      <c r="AX25" s="167"/>
      <c r="AY25" s="167"/>
      <c r="AZ25" s="167"/>
      <c r="BA25" s="167"/>
      <c r="BB25" s="167"/>
      <c r="BC25" s="167"/>
      <c r="BD25" s="167"/>
      <c r="BE25" s="167"/>
      <c r="BF25" s="167"/>
      <c r="BG25" s="167"/>
      <c r="BH25" s="167"/>
      <c r="BI25" s="167"/>
      <c r="BJ25" s="167"/>
      <c r="BK25" s="167"/>
      <c r="BL25" s="167"/>
      <c r="BM25" s="167"/>
      <c r="BN25" s="167"/>
      <c r="BO25" s="167"/>
      <c r="BP25" s="167"/>
      <c r="BQ25" s="167"/>
      <c r="BR25" s="167"/>
      <c r="BS25" s="167"/>
      <c r="BT25" s="167"/>
      <c r="BU25" s="167"/>
      <c r="BV25" s="167"/>
      <c r="BW25" s="167"/>
      <c r="BX25" s="167"/>
      <c r="BY25" s="167"/>
      <c r="BZ25" s="167"/>
      <c r="CA25" s="167"/>
      <c r="CB25" s="167"/>
      <c r="CC25" s="167"/>
      <c r="CD25" s="167"/>
      <c r="CE25" s="167"/>
      <c r="CF25" s="167"/>
      <c r="CG25" s="167"/>
      <c r="CH25" s="167"/>
      <c r="CI25" s="167"/>
      <c r="CJ25" s="167"/>
      <c r="CK25" s="167"/>
      <c r="CL25" s="167"/>
      <c r="CM25" s="167"/>
      <c r="CN25" s="167"/>
      <c r="CO25" s="167"/>
      <c r="CP25" s="167"/>
      <c r="CQ25" s="167">
        <f t="shared" si="0"/>
        <v>3</v>
      </c>
    </row>
    <row r="26" s="94" customFormat="1" spans="2:95">
      <c r="B26" s="164">
        <v>22</v>
      </c>
      <c r="C26" s="164" t="s">
        <v>344</v>
      </c>
      <c r="D26" s="169" t="s">
        <v>345</v>
      </c>
      <c r="E26" s="164" t="s">
        <v>333</v>
      </c>
      <c r="F26" s="167">
        <v>6.35</v>
      </c>
      <c r="G26" s="167"/>
      <c r="H26" s="167"/>
      <c r="I26" s="167"/>
      <c r="J26" s="167"/>
      <c r="K26" s="167"/>
      <c r="L26" s="167"/>
      <c r="M26" s="167"/>
      <c r="N26" s="167"/>
      <c r="O26" s="167"/>
      <c r="P26" s="167"/>
      <c r="Q26" s="167"/>
      <c r="R26" s="167"/>
      <c r="S26" s="167"/>
      <c r="T26" s="167"/>
      <c r="U26" s="167">
        <v>3</v>
      </c>
      <c r="V26" s="167"/>
      <c r="W26" s="167"/>
      <c r="X26" s="167"/>
      <c r="Y26" s="167"/>
      <c r="Z26" s="167"/>
      <c r="AA26" s="167"/>
      <c r="AB26" s="167"/>
      <c r="AC26" s="167"/>
      <c r="AD26" s="167"/>
      <c r="AE26" s="167"/>
      <c r="AF26" s="167"/>
      <c r="AG26" s="167"/>
      <c r="AH26" s="167"/>
      <c r="AI26" s="167"/>
      <c r="AJ26" s="167"/>
      <c r="AK26" s="167"/>
      <c r="AL26" s="167"/>
      <c r="AM26" s="167"/>
      <c r="AN26" s="167"/>
      <c r="AO26" s="167"/>
      <c r="AP26" s="167"/>
      <c r="AQ26" s="167"/>
      <c r="AR26" s="167"/>
      <c r="AS26" s="167"/>
      <c r="AT26" s="167"/>
      <c r="AU26" s="167"/>
      <c r="AV26" s="167"/>
      <c r="AW26" s="167"/>
      <c r="AX26" s="167"/>
      <c r="AY26" s="167"/>
      <c r="AZ26" s="167"/>
      <c r="BA26" s="167"/>
      <c r="BB26" s="167"/>
      <c r="BC26" s="167"/>
      <c r="BD26" s="167"/>
      <c r="BE26" s="167"/>
      <c r="BF26" s="167"/>
      <c r="BG26" s="167"/>
      <c r="BH26" s="167"/>
      <c r="BI26" s="167"/>
      <c r="BJ26" s="167"/>
      <c r="BK26" s="167"/>
      <c r="BL26" s="167"/>
      <c r="BM26" s="167"/>
      <c r="BN26" s="167"/>
      <c r="BO26" s="167"/>
      <c r="BP26" s="167"/>
      <c r="BQ26" s="167"/>
      <c r="BR26" s="167"/>
      <c r="BS26" s="167"/>
      <c r="BT26" s="167"/>
      <c r="BU26" s="167"/>
      <c r="BV26" s="167"/>
      <c r="BW26" s="167"/>
      <c r="BX26" s="167"/>
      <c r="BY26" s="167"/>
      <c r="BZ26" s="167"/>
      <c r="CA26" s="167"/>
      <c r="CB26" s="167"/>
      <c r="CC26" s="167"/>
      <c r="CD26" s="167"/>
      <c r="CE26" s="167"/>
      <c r="CF26" s="167"/>
      <c r="CG26" s="167"/>
      <c r="CH26" s="167"/>
      <c r="CI26" s="167"/>
      <c r="CJ26" s="167"/>
      <c r="CK26" s="167"/>
      <c r="CL26" s="167"/>
      <c r="CM26" s="167"/>
      <c r="CN26" s="167"/>
      <c r="CO26" s="167"/>
      <c r="CP26" s="167"/>
      <c r="CQ26" s="167">
        <f t="shared" si="0"/>
        <v>3</v>
      </c>
    </row>
    <row r="27" s="94" customFormat="1" spans="2:95">
      <c r="B27" s="164">
        <v>23</v>
      </c>
      <c r="C27" s="164" t="s">
        <v>346</v>
      </c>
      <c r="D27" s="169" t="s">
        <v>347</v>
      </c>
      <c r="E27" s="170" t="s">
        <v>333</v>
      </c>
      <c r="F27" s="167">
        <v>2.69</v>
      </c>
      <c r="G27" s="167">
        <v>3</v>
      </c>
      <c r="H27" s="167">
        <v>3</v>
      </c>
      <c r="I27" s="167"/>
      <c r="J27" s="167"/>
      <c r="K27" s="167"/>
      <c r="L27" s="167"/>
      <c r="M27" s="167"/>
      <c r="N27" s="167"/>
      <c r="O27" s="167"/>
      <c r="P27" s="167"/>
      <c r="Q27" s="167"/>
      <c r="R27" s="167"/>
      <c r="S27" s="167"/>
      <c r="T27" s="167"/>
      <c r="U27" s="167"/>
      <c r="V27" s="167"/>
      <c r="W27" s="167"/>
      <c r="X27" s="167"/>
      <c r="Y27" s="167"/>
      <c r="Z27" s="167"/>
      <c r="AA27" s="167"/>
      <c r="AB27" s="167"/>
      <c r="AC27" s="167"/>
      <c r="AD27" s="167"/>
      <c r="AE27" s="167"/>
      <c r="AF27" s="167"/>
      <c r="AG27" s="167"/>
      <c r="AH27" s="167"/>
      <c r="AI27" s="167"/>
      <c r="AJ27" s="167"/>
      <c r="AK27" s="167"/>
      <c r="AL27" s="167"/>
      <c r="AM27" s="167"/>
      <c r="AN27" s="167"/>
      <c r="AO27" s="167"/>
      <c r="AP27" s="167"/>
      <c r="AQ27" s="167"/>
      <c r="AR27" s="167"/>
      <c r="AS27" s="167"/>
      <c r="AT27" s="167"/>
      <c r="AU27" s="167"/>
      <c r="AV27" s="167"/>
      <c r="AW27" s="167"/>
      <c r="AX27" s="167"/>
      <c r="AY27" s="167"/>
      <c r="AZ27" s="167"/>
      <c r="BA27" s="167"/>
      <c r="BB27" s="167"/>
      <c r="BC27" s="167"/>
      <c r="BD27" s="167"/>
      <c r="BE27" s="167"/>
      <c r="BF27" s="167"/>
      <c r="BG27" s="167"/>
      <c r="BH27" s="167"/>
      <c r="BI27" s="167"/>
      <c r="BJ27" s="167"/>
      <c r="BK27" s="167"/>
      <c r="BL27" s="167"/>
      <c r="BM27" s="167"/>
      <c r="BN27" s="167"/>
      <c r="BO27" s="167"/>
      <c r="BP27" s="167"/>
      <c r="BQ27" s="167"/>
      <c r="BR27" s="167"/>
      <c r="BS27" s="167"/>
      <c r="BT27" s="167"/>
      <c r="BU27" s="167"/>
      <c r="BV27" s="167"/>
      <c r="BW27" s="167"/>
      <c r="BX27" s="167"/>
      <c r="BY27" s="167"/>
      <c r="BZ27" s="167"/>
      <c r="CA27" s="167"/>
      <c r="CB27" s="167"/>
      <c r="CC27" s="167"/>
      <c r="CD27" s="167"/>
      <c r="CE27" s="167"/>
      <c r="CF27" s="167"/>
      <c r="CG27" s="167"/>
      <c r="CH27" s="167"/>
      <c r="CI27" s="167"/>
      <c r="CJ27" s="167"/>
      <c r="CK27" s="167"/>
      <c r="CL27" s="167"/>
      <c r="CM27" s="167"/>
      <c r="CN27" s="167"/>
      <c r="CO27" s="167"/>
      <c r="CP27" s="167"/>
      <c r="CQ27" s="167">
        <f t="shared" si="0"/>
        <v>6</v>
      </c>
    </row>
    <row r="28" s="94" customFormat="1" spans="2:95">
      <c r="B28" s="164">
        <v>24</v>
      </c>
      <c r="C28" s="164" t="s">
        <v>348</v>
      </c>
      <c r="D28" s="169" t="s">
        <v>349</v>
      </c>
      <c r="E28" s="170" t="s">
        <v>333</v>
      </c>
      <c r="F28" s="167">
        <f>5.7*1.2</f>
        <v>6.84</v>
      </c>
      <c r="G28" s="167">
        <v>3</v>
      </c>
      <c r="H28" s="167">
        <v>3</v>
      </c>
      <c r="I28" s="167"/>
      <c r="J28" s="167"/>
      <c r="K28" s="167"/>
      <c r="L28" s="167"/>
      <c r="M28" s="167"/>
      <c r="N28" s="167"/>
      <c r="O28" s="167"/>
      <c r="P28" s="167"/>
      <c r="Q28" s="167"/>
      <c r="R28" s="167"/>
      <c r="S28" s="167"/>
      <c r="T28" s="167"/>
      <c r="U28" s="167"/>
      <c r="V28" s="167"/>
      <c r="W28" s="167"/>
      <c r="X28" s="167"/>
      <c r="Y28" s="167"/>
      <c r="Z28" s="167"/>
      <c r="AA28" s="167"/>
      <c r="AB28" s="167"/>
      <c r="AC28" s="167"/>
      <c r="AD28" s="167"/>
      <c r="AE28" s="167"/>
      <c r="AF28" s="167"/>
      <c r="AG28" s="167"/>
      <c r="AH28" s="167"/>
      <c r="AI28" s="167"/>
      <c r="AJ28" s="167"/>
      <c r="AK28" s="167"/>
      <c r="AL28" s="167"/>
      <c r="AM28" s="167"/>
      <c r="AN28" s="167"/>
      <c r="AO28" s="167"/>
      <c r="AP28" s="167"/>
      <c r="AQ28" s="167"/>
      <c r="AR28" s="167"/>
      <c r="AS28" s="167"/>
      <c r="AT28" s="167"/>
      <c r="AU28" s="167"/>
      <c r="AV28" s="167"/>
      <c r="AW28" s="167"/>
      <c r="AX28" s="167"/>
      <c r="AY28" s="167"/>
      <c r="AZ28" s="167"/>
      <c r="BA28" s="167"/>
      <c r="BB28" s="167"/>
      <c r="BC28" s="167"/>
      <c r="BD28" s="167"/>
      <c r="BE28" s="167"/>
      <c r="BF28" s="167"/>
      <c r="BG28" s="167"/>
      <c r="BH28" s="167"/>
      <c r="BI28" s="167"/>
      <c r="BJ28" s="167"/>
      <c r="BK28" s="167"/>
      <c r="BL28" s="167"/>
      <c r="BM28" s="167"/>
      <c r="BN28" s="167"/>
      <c r="BO28" s="167"/>
      <c r="BP28" s="167"/>
      <c r="BQ28" s="167"/>
      <c r="BR28" s="167"/>
      <c r="BS28" s="167"/>
      <c r="BT28" s="167"/>
      <c r="BU28" s="167"/>
      <c r="BV28" s="167"/>
      <c r="BW28" s="167"/>
      <c r="BX28" s="167"/>
      <c r="BY28" s="167"/>
      <c r="BZ28" s="167"/>
      <c r="CA28" s="167"/>
      <c r="CB28" s="167"/>
      <c r="CC28" s="167"/>
      <c r="CD28" s="167"/>
      <c r="CE28" s="167"/>
      <c r="CF28" s="167"/>
      <c r="CG28" s="167"/>
      <c r="CH28" s="167"/>
      <c r="CI28" s="167"/>
      <c r="CJ28" s="167"/>
      <c r="CK28" s="167"/>
      <c r="CL28" s="167"/>
      <c r="CM28" s="167"/>
      <c r="CN28" s="167"/>
      <c r="CO28" s="167"/>
      <c r="CP28" s="167"/>
      <c r="CQ28" s="167">
        <f t="shared" si="0"/>
        <v>6</v>
      </c>
    </row>
    <row r="29" s="94" customFormat="1" spans="2:95">
      <c r="B29" s="164">
        <v>25</v>
      </c>
      <c r="C29" s="164" t="s">
        <v>350</v>
      </c>
      <c r="D29" s="169" t="s">
        <v>351</v>
      </c>
      <c r="E29" s="164" t="s">
        <v>315</v>
      </c>
      <c r="F29" s="167">
        <v>0.38</v>
      </c>
      <c r="G29" s="167">
        <v>12</v>
      </c>
      <c r="H29" s="167">
        <v>12</v>
      </c>
      <c r="I29" s="167">
        <v>12</v>
      </c>
      <c r="J29" s="167">
        <v>12</v>
      </c>
      <c r="K29" s="167"/>
      <c r="L29" s="167">
        <v>12</v>
      </c>
      <c r="M29" s="167">
        <v>12</v>
      </c>
      <c r="N29" s="167">
        <v>20</v>
      </c>
      <c r="O29" s="167">
        <v>36</v>
      </c>
      <c r="P29" s="167">
        <v>13</v>
      </c>
      <c r="Q29" s="167">
        <v>12</v>
      </c>
      <c r="R29" s="167">
        <v>12</v>
      </c>
      <c r="S29" s="167">
        <v>12</v>
      </c>
      <c r="T29" s="167">
        <v>25</v>
      </c>
      <c r="U29" s="167">
        <v>25</v>
      </c>
      <c r="V29" s="167">
        <v>12</v>
      </c>
      <c r="W29" s="167">
        <v>12</v>
      </c>
      <c r="X29" s="167"/>
      <c r="Y29" s="167"/>
      <c r="Z29" s="167"/>
      <c r="AA29" s="167"/>
      <c r="AB29" s="167"/>
      <c r="AC29" s="167"/>
      <c r="AD29" s="167"/>
      <c r="AE29" s="167"/>
      <c r="AF29" s="167"/>
      <c r="AG29" s="167"/>
      <c r="AH29" s="167"/>
      <c r="AI29" s="167"/>
      <c r="AJ29" s="167"/>
      <c r="AK29" s="167"/>
      <c r="AL29" s="167"/>
      <c r="AM29" s="167"/>
      <c r="AN29" s="167"/>
      <c r="AO29" s="167"/>
      <c r="AP29" s="167"/>
      <c r="AQ29" s="167"/>
      <c r="AR29" s="167"/>
      <c r="AS29" s="167"/>
      <c r="AT29" s="167"/>
      <c r="AU29" s="167"/>
      <c r="AV29" s="167"/>
      <c r="AW29" s="167"/>
      <c r="AX29" s="167"/>
      <c r="AY29" s="167"/>
      <c r="AZ29" s="167"/>
      <c r="BA29" s="167"/>
      <c r="BB29" s="167"/>
      <c r="BC29" s="167"/>
      <c r="BD29" s="167"/>
      <c r="BE29" s="167"/>
      <c r="BF29" s="167"/>
      <c r="BG29" s="167"/>
      <c r="BH29" s="167"/>
      <c r="BI29" s="167"/>
      <c r="BJ29" s="167"/>
      <c r="BK29" s="167"/>
      <c r="BL29" s="167"/>
      <c r="BM29" s="167"/>
      <c r="BN29" s="167"/>
      <c r="BO29" s="167"/>
      <c r="BP29" s="167"/>
      <c r="BQ29" s="167"/>
      <c r="BR29" s="167"/>
      <c r="BS29" s="167"/>
      <c r="BT29" s="167"/>
      <c r="BU29" s="167"/>
      <c r="BV29" s="167"/>
      <c r="BW29" s="167"/>
      <c r="BX29" s="167"/>
      <c r="BY29" s="167"/>
      <c r="BZ29" s="167"/>
      <c r="CA29" s="167"/>
      <c r="CB29" s="167"/>
      <c r="CC29" s="167"/>
      <c r="CD29" s="167"/>
      <c r="CE29" s="167"/>
      <c r="CF29" s="167"/>
      <c r="CG29" s="167"/>
      <c r="CH29" s="167"/>
      <c r="CI29" s="167"/>
      <c r="CJ29" s="167"/>
      <c r="CK29" s="167"/>
      <c r="CL29" s="167"/>
      <c r="CM29" s="167"/>
      <c r="CN29" s="167"/>
      <c r="CO29" s="167"/>
      <c r="CP29" s="167"/>
      <c r="CQ29" s="167">
        <f t="shared" si="0"/>
        <v>251</v>
      </c>
    </row>
    <row r="30" s="94" customFormat="1" spans="2:95">
      <c r="B30" s="164">
        <v>26</v>
      </c>
      <c r="C30" s="178" t="s">
        <v>352</v>
      </c>
      <c r="D30" s="179" t="s">
        <v>353</v>
      </c>
      <c r="E30" s="180" t="s">
        <v>354</v>
      </c>
      <c r="F30" s="167">
        <v>0.47</v>
      </c>
      <c r="G30" s="167">
        <v>3</v>
      </c>
      <c r="H30" s="167">
        <v>3</v>
      </c>
      <c r="I30" s="167">
        <v>3</v>
      </c>
      <c r="J30" s="167">
        <v>3</v>
      </c>
      <c r="K30" s="167">
        <v>3</v>
      </c>
      <c r="L30" s="167">
        <v>3</v>
      </c>
      <c r="M30" s="167">
        <v>3</v>
      </c>
      <c r="N30" s="167">
        <v>3</v>
      </c>
      <c r="O30" s="167">
        <v>3</v>
      </c>
      <c r="P30" s="167">
        <v>3</v>
      </c>
      <c r="Q30" s="167">
        <v>3</v>
      </c>
      <c r="R30" s="167">
        <v>3</v>
      </c>
      <c r="S30" s="167">
        <v>3</v>
      </c>
      <c r="T30" s="167">
        <v>3</v>
      </c>
      <c r="U30" s="167">
        <v>3</v>
      </c>
      <c r="V30" s="167">
        <v>3</v>
      </c>
      <c r="W30" s="167">
        <v>3</v>
      </c>
      <c r="X30" s="167"/>
      <c r="Y30" s="167"/>
      <c r="Z30" s="167"/>
      <c r="AA30" s="167"/>
      <c r="AB30" s="167"/>
      <c r="AC30" s="167"/>
      <c r="AD30" s="167"/>
      <c r="AE30" s="167"/>
      <c r="AF30" s="167"/>
      <c r="AG30" s="167"/>
      <c r="AH30" s="167"/>
      <c r="AI30" s="167"/>
      <c r="AJ30" s="167"/>
      <c r="AK30" s="167"/>
      <c r="AL30" s="167"/>
      <c r="AM30" s="167"/>
      <c r="AN30" s="167"/>
      <c r="AO30" s="167"/>
      <c r="AP30" s="167"/>
      <c r="AQ30" s="167"/>
      <c r="AR30" s="167"/>
      <c r="AS30" s="167"/>
      <c r="AT30" s="167"/>
      <c r="AU30" s="167"/>
      <c r="AV30" s="167"/>
      <c r="AW30" s="167"/>
      <c r="AX30" s="167"/>
      <c r="AY30" s="167"/>
      <c r="AZ30" s="167"/>
      <c r="BA30" s="167"/>
      <c r="BB30" s="167"/>
      <c r="BC30" s="167"/>
      <c r="BD30" s="167"/>
      <c r="BE30" s="167"/>
      <c r="BF30" s="167"/>
      <c r="BG30" s="167"/>
      <c r="BH30" s="167"/>
      <c r="BI30" s="167"/>
      <c r="BJ30" s="167"/>
      <c r="BK30" s="167"/>
      <c r="BL30" s="167"/>
      <c r="BM30" s="167"/>
      <c r="BN30" s="167"/>
      <c r="BO30" s="167"/>
      <c r="BP30" s="167"/>
      <c r="BQ30" s="167"/>
      <c r="BR30" s="167"/>
      <c r="BS30" s="167"/>
      <c r="BT30" s="167"/>
      <c r="BU30" s="167"/>
      <c r="BV30" s="167"/>
      <c r="BW30" s="167"/>
      <c r="BX30" s="167"/>
      <c r="BY30" s="167"/>
      <c r="BZ30" s="167"/>
      <c r="CA30" s="167"/>
      <c r="CB30" s="167"/>
      <c r="CC30" s="167"/>
      <c r="CD30" s="167"/>
      <c r="CE30" s="167"/>
      <c r="CF30" s="167"/>
      <c r="CG30" s="167"/>
      <c r="CH30" s="167"/>
      <c r="CI30" s="167"/>
      <c r="CJ30" s="167"/>
      <c r="CK30" s="167"/>
      <c r="CL30" s="167"/>
      <c r="CM30" s="167"/>
      <c r="CN30" s="167"/>
      <c r="CO30" s="167"/>
      <c r="CP30" s="167"/>
      <c r="CQ30" s="167">
        <f t="shared" si="0"/>
        <v>51</v>
      </c>
    </row>
    <row r="31" s="94" customFormat="1" spans="1:95">
      <c r="A31" s="94" t="s">
        <v>355</v>
      </c>
      <c r="B31" s="164">
        <v>27</v>
      </c>
      <c r="C31" s="170" t="s">
        <v>356</v>
      </c>
      <c r="D31" s="171" t="s">
        <v>357</v>
      </c>
      <c r="E31" s="170" t="s">
        <v>305</v>
      </c>
      <c r="F31" s="167">
        <v>0.8</v>
      </c>
      <c r="G31" s="167"/>
      <c r="H31" s="167"/>
      <c r="I31" s="167"/>
      <c r="J31" s="167"/>
      <c r="K31" s="167"/>
      <c r="L31" s="167"/>
      <c r="M31" s="167"/>
      <c r="N31" s="167"/>
      <c r="O31" s="167"/>
      <c r="P31" s="167"/>
      <c r="Q31" s="167"/>
      <c r="R31" s="167"/>
      <c r="S31" s="167"/>
      <c r="T31" s="167">
        <v>1</v>
      </c>
      <c r="U31" s="167">
        <v>1</v>
      </c>
      <c r="V31" s="167">
        <v>1</v>
      </c>
      <c r="W31" s="167"/>
      <c r="X31" s="167"/>
      <c r="Y31" s="167"/>
      <c r="Z31" s="167"/>
      <c r="AA31" s="167"/>
      <c r="AB31" s="167"/>
      <c r="AC31" s="167"/>
      <c r="AD31" s="167"/>
      <c r="AE31" s="167"/>
      <c r="AF31" s="167"/>
      <c r="AG31" s="167"/>
      <c r="AH31" s="167"/>
      <c r="AI31" s="167"/>
      <c r="AJ31" s="167"/>
      <c r="AK31" s="167"/>
      <c r="AL31" s="167"/>
      <c r="AM31" s="167"/>
      <c r="AN31" s="167"/>
      <c r="AO31" s="167"/>
      <c r="AP31" s="167"/>
      <c r="AQ31" s="167"/>
      <c r="AR31" s="167"/>
      <c r="AS31" s="167"/>
      <c r="AT31" s="167"/>
      <c r="AU31" s="167"/>
      <c r="AV31" s="167"/>
      <c r="AW31" s="167"/>
      <c r="AX31" s="167"/>
      <c r="AY31" s="167"/>
      <c r="AZ31" s="167"/>
      <c r="BA31" s="167"/>
      <c r="BB31" s="167"/>
      <c r="BC31" s="167"/>
      <c r="BD31" s="167"/>
      <c r="BE31" s="167"/>
      <c r="BF31" s="167"/>
      <c r="BG31" s="167"/>
      <c r="BH31" s="167"/>
      <c r="BI31" s="167"/>
      <c r="BJ31" s="167"/>
      <c r="BK31" s="167"/>
      <c r="BL31" s="167"/>
      <c r="BM31" s="167"/>
      <c r="BN31" s="167"/>
      <c r="BO31" s="167"/>
      <c r="BP31" s="167"/>
      <c r="BQ31" s="167"/>
      <c r="BR31" s="167"/>
      <c r="BS31" s="167"/>
      <c r="BT31" s="167"/>
      <c r="BU31" s="167"/>
      <c r="BV31" s="167"/>
      <c r="BW31" s="167"/>
      <c r="BX31" s="167"/>
      <c r="BY31" s="167"/>
      <c r="BZ31" s="167"/>
      <c r="CA31" s="167"/>
      <c r="CB31" s="167"/>
      <c r="CC31" s="167"/>
      <c r="CD31" s="167"/>
      <c r="CE31" s="167"/>
      <c r="CF31" s="167"/>
      <c r="CG31" s="167"/>
      <c r="CH31" s="167"/>
      <c r="CI31" s="167"/>
      <c r="CJ31" s="167"/>
      <c r="CK31" s="167"/>
      <c r="CL31" s="167"/>
      <c r="CM31" s="167"/>
      <c r="CN31" s="167"/>
      <c r="CO31" s="167"/>
      <c r="CP31" s="167"/>
      <c r="CQ31" s="167">
        <f t="shared" si="0"/>
        <v>3</v>
      </c>
    </row>
    <row r="32" s="149" customFormat="1" ht="17" customHeight="1" spans="2:95">
      <c r="B32" s="164">
        <v>28</v>
      </c>
      <c r="C32" s="170" t="s">
        <v>358</v>
      </c>
      <c r="D32" s="171" t="s">
        <v>359</v>
      </c>
      <c r="E32" s="170" t="s">
        <v>360</v>
      </c>
      <c r="F32" s="167">
        <v>0.96</v>
      </c>
      <c r="G32" s="167"/>
      <c r="H32" s="167"/>
      <c r="I32" s="167"/>
      <c r="J32" s="167"/>
      <c r="K32" s="167"/>
      <c r="L32" s="167"/>
      <c r="M32" s="167"/>
      <c r="N32" s="167"/>
      <c r="O32" s="167"/>
      <c r="P32" s="167">
        <v>1</v>
      </c>
      <c r="Q32" s="167"/>
      <c r="R32" s="167"/>
      <c r="S32" s="167"/>
      <c r="T32" s="167"/>
      <c r="U32" s="167">
        <v>1</v>
      </c>
      <c r="V32" s="167">
        <v>1</v>
      </c>
      <c r="W32" s="167"/>
      <c r="X32" s="167"/>
      <c r="Y32" s="167"/>
      <c r="Z32" s="167"/>
      <c r="AA32" s="167"/>
      <c r="AB32" s="167"/>
      <c r="AC32" s="167"/>
      <c r="AD32" s="167"/>
      <c r="AE32" s="167"/>
      <c r="AF32" s="167"/>
      <c r="AG32" s="167"/>
      <c r="AH32" s="167"/>
      <c r="AI32" s="167"/>
      <c r="AJ32" s="167"/>
      <c r="AK32" s="167"/>
      <c r="AL32" s="167"/>
      <c r="AM32" s="167"/>
      <c r="AN32" s="167"/>
      <c r="AO32" s="167"/>
      <c r="AP32" s="167"/>
      <c r="AQ32" s="167"/>
      <c r="AR32" s="167"/>
      <c r="AS32" s="167"/>
      <c r="AT32" s="167"/>
      <c r="AU32" s="167"/>
      <c r="AV32" s="167"/>
      <c r="AW32" s="167"/>
      <c r="AX32" s="167"/>
      <c r="AY32" s="167"/>
      <c r="AZ32" s="167"/>
      <c r="BA32" s="167"/>
      <c r="BB32" s="167"/>
      <c r="BC32" s="167"/>
      <c r="BD32" s="167"/>
      <c r="BE32" s="167"/>
      <c r="BF32" s="167"/>
      <c r="BG32" s="167"/>
      <c r="BH32" s="167"/>
      <c r="BI32" s="167"/>
      <c r="BJ32" s="167"/>
      <c r="BK32" s="167"/>
      <c r="BL32" s="167"/>
      <c r="BM32" s="167"/>
      <c r="BN32" s="167"/>
      <c r="BO32" s="167"/>
      <c r="BP32" s="167"/>
      <c r="BQ32" s="167"/>
      <c r="BR32" s="167"/>
      <c r="BS32" s="167"/>
      <c r="BT32" s="167"/>
      <c r="BU32" s="167"/>
      <c r="BV32" s="167"/>
      <c r="BW32" s="167"/>
      <c r="BX32" s="167"/>
      <c r="BY32" s="167"/>
      <c r="BZ32" s="167"/>
      <c r="CA32" s="167"/>
      <c r="CB32" s="167"/>
      <c r="CC32" s="167"/>
      <c r="CD32" s="167"/>
      <c r="CE32" s="167"/>
      <c r="CF32" s="167"/>
      <c r="CG32" s="167"/>
      <c r="CH32" s="167"/>
      <c r="CI32" s="167"/>
      <c r="CJ32" s="167"/>
      <c r="CK32" s="167"/>
      <c r="CL32" s="167"/>
      <c r="CM32" s="167"/>
      <c r="CN32" s="167"/>
      <c r="CO32" s="167"/>
      <c r="CP32" s="167"/>
      <c r="CQ32" s="167">
        <f t="shared" si="0"/>
        <v>3</v>
      </c>
    </row>
    <row r="33" s="94" customFormat="1" spans="2:95">
      <c r="B33" s="164">
        <v>29</v>
      </c>
      <c r="C33" s="170" t="s">
        <v>361</v>
      </c>
      <c r="D33" s="171" t="s">
        <v>362</v>
      </c>
      <c r="E33" s="170" t="s">
        <v>363</v>
      </c>
      <c r="F33" s="167">
        <v>0.18</v>
      </c>
      <c r="G33" s="167">
        <v>0.9</v>
      </c>
      <c r="H33" s="167">
        <v>0.9</v>
      </c>
      <c r="I33" s="167">
        <v>0.9</v>
      </c>
      <c r="J33" s="167">
        <v>0.9</v>
      </c>
      <c r="K33" s="167">
        <v>0.9</v>
      </c>
      <c r="L33" s="167">
        <v>0.9</v>
      </c>
      <c r="M33" s="167">
        <v>0.9</v>
      </c>
      <c r="N33" s="167">
        <v>0.9</v>
      </c>
      <c r="O33" s="167"/>
      <c r="P33" s="167">
        <v>0.9</v>
      </c>
      <c r="Q33" s="167">
        <v>0.9</v>
      </c>
      <c r="R33" s="167">
        <v>0.9</v>
      </c>
      <c r="S33" s="167">
        <v>0.9</v>
      </c>
      <c r="T33" s="167">
        <v>9</v>
      </c>
      <c r="U33" s="167">
        <v>0.9</v>
      </c>
      <c r="V33" s="167">
        <v>0.9</v>
      </c>
      <c r="W33" s="167">
        <v>0.9</v>
      </c>
      <c r="X33" s="167"/>
      <c r="Y33" s="167"/>
      <c r="Z33" s="167"/>
      <c r="AA33" s="167"/>
      <c r="AB33" s="167"/>
      <c r="AC33" s="167"/>
      <c r="AD33" s="167"/>
      <c r="AE33" s="167"/>
      <c r="AF33" s="167"/>
      <c r="AG33" s="167"/>
      <c r="AH33" s="167"/>
      <c r="AI33" s="167"/>
      <c r="AJ33" s="167"/>
      <c r="AK33" s="167"/>
      <c r="AL33" s="167"/>
      <c r="AM33" s="167"/>
      <c r="AN33" s="167"/>
      <c r="AO33" s="167"/>
      <c r="AP33" s="167"/>
      <c r="AQ33" s="167"/>
      <c r="AR33" s="167"/>
      <c r="AS33" s="167"/>
      <c r="AT33" s="167"/>
      <c r="AU33" s="167"/>
      <c r="AV33" s="167"/>
      <c r="AW33" s="167"/>
      <c r="AX33" s="167"/>
      <c r="AY33" s="167"/>
      <c r="AZ33" s="167"/>
      <c r="BA33" s="167"/>
      <c r="BB33" s="167"/>
      <c r="BC33" s="167"/>
      <c r="BD33" s="167"/>
      <c r="BE33" s="167"/>
      <c r="BF33" s="167"/>
      <c r="BG33" s="167"/>
      <c r="BH33" s="167"/>
      <c r="BI33" s="167"/>
      <c r="BJ33" s="167"/>
      <c r="BK33" s="167"/>
      <c r="BL33" s="167"/>
      <c r="BM33" s="167"/>
      <c r="BN33" s="167"/>
      <c r="BO33" s="167"/>
      <c r="BP33" s="167"/>
      <c r="BQ33" s="167"/>
      <c r="BR33" s="167"/>
      <c r="BS33" s="167"/>
      <c r="BT33" s="167"/>
      <c r="BU33" s="167"/>
      <c r="BV33" s="167"/>
      <c r="BW33" s="167"/>
      <c r="BX33" s="167"/>
      <c r="BY33" s="167"/>
      <c r="BZ33" s="167"/>
      <c r="CA33" s="167"/>
      <c r="CB33" s="167"/>
      <c r="CC33" s="167"/>
      <c r="CD33" s="167"/>
      <c r="CE33" s="167"/>
      <c r="CF33" s="167"/>
      <c r="CG33" s="167"/>
      <c r="CH33" s="167"/>
      <c r="CI33" s="167"/>
      <c r="CJ33" s="167"/>
      <c r="CK33" s="167"/>
      <c r="CL33" s="167"/>
      <c r="CM33" s="167"/>
      <c r="CN33" s="167"/>
      <c r="CO33" s="167"/>
      <c r="CP33" s="167"/>
      <c r="CQ33" s="167">
        <f t="shared" si="0"/>
        <v>22.5</v>
      </c>
    </row>
    <row r="34" s="94" customFormat="1" spans="2:95">
      <c r="B34" s="164">
        <v>30</v>
      </c>
      <c r="C34" s="170" t="s">
        <v>364</v>
      </c>
      <c r="D34" s="171" t="s">
        <v>365</v>
      </c>
      <c r="E34" s="170" t="s">
        <v>363</v>
      </c>
      <c r="F34" s="167">
        <f>0.18*1.1</f>
        <v>0.198</v>
      </c>
      <c r="G34" s="167">
        <v>7.5</v>
      </c>
      <c r="H34" s="167">
        <v>6</v>
      </c>
      <c r="I34" s="167">
        <v>6.5</v>
      </c>
      <c r="J34" s="167">
        <v>4.5</v>
      </c>
      <c r="K34" s="167">
        <v>7</v>
      </c>
      <c r="L34" s="167">
        <v>6.5</v>
      </c>
      <c r="M34" s="167">
        <v>18</v>
      </c>
      <c r="N34" s="167">
        <v>13.5</v>
      </c>
      <c r="O34" s="167">
        <v>20.5</v>
      </c>
      <c r="P34" s="167">
        <v>16.5</v>
      </c>
      <c r="Q34" s="167">
        <v>4.5</v>
      </c>
      <c r="R34" s="167">
        <v>10.5</v>
      </c>
      <c r="S34" s="167">
        <v>8</v>
      </c>
      <c r="T34" s="167">
        <v>4.5</v>
      </c>
      <c r="U34" s="167">
        <v>15</v>
      </c>
      <c r="V34" s="167">
        <v>6</v>
      </c>
      <c r="W34" s="167">
        <v>18</v>
      </c>
      <c r="X34" s="167"/>
      <c r="Y34" s="167"/>
      <c r="Z34" s="167"/>
      <c r="AA34" s="167"/>
      <c r="AB34" s="167"/>
      <c r="AC34" s="167"/>
      <c r="AD34" s="167"/>
      <c r="AE34" s="167"/>
      <c r="AF34" s="167"/>
      <c r="AG34" s="167"/>
      <c r="AH34" s="167"/>
      <c r="AI34" s="167"/>
      <c r="AJ34" s="167"/>
      <c r="AK34" s="167"/>
      <c r="AL34" s="167"/>
      <c r="AM34" s="167"/>
      <c r="AN34" s="167"/>
      <c r="AO34" s="167"/>
      <c r="AP34" s="167"/>
      <c r="AQ34" s="167"/>
      <c r="AR34" s="167"/>
      <c r="AS34" s="167"/>
      <c r="AT34" s="167"/>
      <c r="AU34" s="167"/>
      <c r="AV34" s="167"/>
      <c r="AW34" s="167"/>
      <c r="AX34" s="167"/>
      <c r="AY34" s="167"/>
      <c r="AZ34" s="167"/>
      <c r="BA34" s="167"/>
      <c r="BB34" s="167"/>
      <c r="BC34" s="167"/>
      <c r="BD34" s="167"/>
      <c r="BE34" s="167"/>
      <c r="BF34" s="167"/>
      <c r="BG34" s="167"/>
      <c r="BH34" s="167"/>
      <c r="BI34" s="167"/>
      <c r="BJ34" s="167"/>
      <c r="BK34" s="167"/>
      <c r="BL34" s="167"/>
      <c r="BM34" s="167"/>
      <c r="BN34" s="167"/>
      <c r="BO34" s="167"/>
      <c r="BP34" s="167"/>
      <c r="BQ34" s="167"/>
      <c r="BR34" s="167"/>
      <c r="BS34" s="167"/>
      <c r="BT34" s="167"/>
      <c r="BU34" s="167"/>
      <c r="BV34" s="167"/>
      <c r="BW34" s="167"/>
      <c r="BX34" s="167"/>
      <c r="BY34" s="167"/>
      <c r="BZ34" s="167"/>
      <c r="CA34" s="167"/>
      <c r="CB34" s="167"/>
      <c r="CC34" s="167"/>
      <c r="CD34" s="167"/>
      <c r="CE34" s="167"/>
      <c r="CF34" s="167"/>
      <c r="CG34" s="167"/>
      <c r="CH34" s="167"/>
      <c r="CI34" s="167"/>
      <c r="CJ34" s="167"/>
      <c r="CK34" s="167"/>
      <c r="CL34" s="167"/>
      <c r="CM34" s="167"/>
      <c r="CN34" s="167"/>
      <c r="CO34" s="167"/>
      <c r="CP34" s="167"/>
      <c r="CQ34" s="167">
        <f t="shared" si="0"/>
        <v>173</v>
      </c>
    </row>
    <row r="35" s="94" customFormat="1" spans="2:95">
      <c r="B35" s="164">
        <v>31</v>
      </c>
      <c r="C35" s="164" t="s">
        <v>366</v>
      </c>
      <c r="D35" s="169" t="s">
        <v>367</v>
      </c>
      <c r="E35" s="164" t="s">
        <v>363</v>
      </c>
      <c r="F35" s="167">
        <v>0.15</v>
      </c>
      <c r="G35" s="167"/>
      <c r="H35" s="167"/>
      <c r="I35" s="167"/>
      <c r="J35" s="167"/>
      <c r="K35" s="167"/>
      <c r="L35" s="167"/>
      <c r="M35" s="167"/>
      <c r="N35" s="167"/>
      <c r="O35" s="167"/>
      <c r="P35" s="167">
        <v>1.6</v>
      </c>
      <c r="Q35" s="167"/>
      <c r="R35" s="167"/>
      <c r="S35" s="167"/>
      <c r="T35" s="167">
        <v>6</v>
      </c>
      <c r="U35" s="167">
        <v>4.8</v>
      </c>
      <c r="V35" s="167">
        <v>4.9</v>
      </c>
      <c r="W35" s="167"/>
      <c r="X35" s="167"/>
      <c r="Y35" s="167"/>
      <c r="Z35" s="167"/>
      <c r="AA35" s="167"/>
      <c r="AB35" s="167"/>
      <c r="AC35" s="167"/>
      <c r="AD35" s="167"/>
      <c r="AE35" s="167"/>
      <c r="AF35" s="167"/>
      <c r="AG35" s="167"/>
      <c r="AH35" s="167"/>
      <c r="AI35" s="167"/>
      <c r="AJ35" s="167"/>
      <c r="AK35" s="167"/>
      <c r="AL35" s="167"/>
      <c r="AM35" s="167"/>
      <c r="AN35" s="167"/>
      <c r="AO35" s="167"/>
      <c r="AP35" s="167"/>
      <c r="AQ35" s="167"/>
      <c r="AR35" s="167"/>
      <c r="AS35" s="167"/>
      <c r="AT35" s="167"/>
      <c r="AU35" s="167"/>
      <c r="AV35" s="167"/>
      <c r="AW35" s="167"/>
      <c r="AX35" s="167"/>
      <c r="AY35" s="167"/>
      <c r="AZ35" s="167"/>
      <c r="BA35" s="167"/>
      <c r="BB35" s="167"/>
      <c r="BC35" s="167"/>
      <c r="BD35" s="167"/>
      <c r="BE35" s="167"/>
      <c r="BF35" s="167"/>
      <c r="BG35" s="167"/>
      <c r="BH35" s="167"/>
      <c r="BI35" s="167"/>
      <c r="BJ35" s="167"/>
      <c r="BK35" s="167"/>
      <c r="BL35" s="167"/>
      <c r="BM35" s="167"/>
      <c r="BN35" s="167"/>
      <c r="BO35" s="167"/>
      <c r="BP35" s="167"/>
      <c r="BQ35" s="167"/>
      <c r="BR35" s="167"/>
      <c r="BS35" s="167"/>
      <c r="BT35" s="167"/>
      <c r="BU35" s="167"/>
      <c r="BV35" s="167"/>
      <c r="BW35" s="167"/>
      <c r="BX35" s="167"/>
      <c r="BY35" s="167"/>
      <c r="BZ35" s="167"/>
      <c r="CA35" s="167"/>
      <c r="CB35" s="167"/>
      <c r="CC35" s="167"/>
      <c r="CD35" s="167"/>
      <c r="CE35" s="167"/>
      <c r="CF35" s="167"/>
      <c r="CG35" s="167"/>
      <c r="CH35" s="167"/>
      <c r="CI35" s="167"/>
      <c r="CJ35" s="167"/>
      <c r="CK35" s="167"/>
      <c r="CL35" s="167"/>
      <c r="CM35" s="167"/>
      <c r="CN35" s="167"/>
      <c r="CO35" s="167"/>
      <c r="CP35" s="167"/>
      <c r="CQ35" s="167">
        <f t="shared" si="0"/>
        <v>17.3</v>
      </c>
    </row>
    <row r="36" s="94" customFormat="1" spans="2:95">
      <c r="B36" s="164">
        <v>32</v>
      </c>
      <c r="C36" s="170" t="s">
        <v>368</v>
      </c>
      <c r="D36" s="171" t="s">
        <v>369</v>
      </c>
      <c r="E36" s="170" t="s">
        <v>363</v>
      </c>
      <c r="F36" s="167">
        <f>0.15*1.1</f>
        <v>0.165</v>
      </c>
      <c r="G36" s="167"/>
      <c r="H36" s="167"/>
      <c r="I36" s="167"/>
      <c r="J36" s="167"/>
      <c r="K36" s="167"/>
      <c r="L36" s="167"/>
      <c r="M36" s="167"/>
      <c r="N36" s="167"/>
      <c r="O36" s="167"/>
      <c r="P36" s="167">
        <v>0.1</v>
      </c>
      <c r="Q36" s="167"/>
      <c r="R36" s="167"/>
      <c r="S36" s="167"/>
      <c r="T36" s="167">
        <v>0.1</v>
      </c>
      <c r="U36" s="167">
        <v>0.1</v>
      </c>
      <c r="V36" s="167">
        <v>0.1</v>
      </c>
      <c r="W36" s="167"/>
      <c r="X36" s="167"/>
      <c r="Y36" s="167"/>
      <c r="Z36" s="167"/>
      <c r="AA36" s="167"/>
      <c r="AB36" s="167"/>
      <c r="AC36" s="167"/>
      <c r="AD36" s="167"/>
      <c r="AE36" s="167"/>
      <c r="AF36" s="167"/>
      <c r="AG36" s="167"/>
      <c r="AH36" s="167"/>
      <c r="AI36" s="167"/>
      <c r="AJ36" s="167"/>
      <c r="AK36" s="167"/>
      <c r="AL36" s="167"/>
      <c r="AM36" s="167"/>
      <c r="AN36" s="167"/>
      <c r="AO36" s="167"/>
      <c r="AP36" s="167"/>
      <c r="AQ36" s="167"/>
      <c r="AR36" s="167"/>
      <c r="AS36" s="167"/>
      <c r="AT36" s="167"/>
      <c r="AU36" s="167"/>
      <c r="AV36" s="167"/>
      <c r="AW36" s="167"/>
      <c r="AX36" s="167"/>
      <c r="AY36" s="167"/>
      <c r="AZ36" s="167"/>
      <c r="BA36" s="167"/>
      <c r="BB36" s="167"/>
      <c r="BC36" s="167"/>
      <c r="BD36" s="167"/>
      <c r="BE36" s="167"/>
      <c r="BF36" s="167"/>
      <c r="BG36" s="167"/>
      <c r="BH36" s="167"/>
      <c r="BI36" s="167"/>
      <c r="BJ36" s="167"/>
      <c r="BK36" s="167"/>
      <c r="BL36" s="167"/>
      <c r="BM36" s="167"/>
      <c r="BN36" s="167"/>
      <c r="BO36" s="167"/>
      <c r="BP36" s="167"/>
      <c r="BQ36" s="167"/>
      <c r="BR36" s="167"/>
      <c r="BS36" s="167"/>
      <c r="BT36" s="167"/>
      <c r="BU36" s="167"/>
      <c r="BV36" s="167"/>
      <c r="BW36" s="167"/>
      <c r="BX36" s="167"/>
      <c r="BY36" s="167"/>
      <c r="BZ36" s="167"/>
      <c r="CA36" s="167"/>
      <c r="CB36" s="167"/>
      <c r="CC36" s="167"/>
      <c r="CD36" s="167"/>
      <c r="CE36" s="167"/>
      <c r="CF36" s="167"/>
      <c r="CG36" s="167"/>
      <c r="CH36" s="167"/>
      <c r="CI36" s="167"/>
      <c r="CJ36" s="167"/>
      <c r="CK36" s="167"/>
      <c r="CL36" s="167"/>
      <c r="CM36" s="167"/>
      <c r="CN36" s="167"/>
      <c r="CO36" s="167"/>
      <c r="CP36" s="167"/>
      <c r="CQ36" s="167">
        <f t="shared" si="0"/>
        <v>0.4</v>
      </c>
    </row>
    <row r="37" s="94" customFormat="1" spans="2:95">
      <c r="B37" s="164">
        <v>33</v>
      </c>
      <c r="C37" s="170" t="s">
        <v>370</v>
      </c>
      <c r="D37" s="171" t="s">
        <v>371</v>
      </c>
      <c r="E37" s="170" t="s">
        <v>363</v>
      </c>
      <c r="F37" s="181">
        <f>0.18*0.4</f>
        <v>0.072</v>
      </c>
      <c r="G37" s="167"/>
      <c r="H37" s="167"/>
      <c r="I37" s="167"/>
      <c r="J37" s="167"/>
      <c r="K37" s="167"/>
      <c r="L37" s="167">
        <v>6.5</v>
      </c>
      <c r="M37" s="167">
        <v>18</v>
      </c>
      <c r="N37" s="167"/>
      <c r="O37" s="167"/>
      <c r="P37" s="167"/>
      <c r="Q37" s="167"/>
      <c r="R37" s="167"/>
      <c r="S37" s="167"/>
      <c r="T37" s="167"/>
      <c r="U37" s="167"/>
      <c r="V37" s="167"/>
      <c r="W37" s="167"/>
      <c r="X37" s="167"/>
      <c r="Y37" s="167"/>
      <c r="Z37" s="167"/>
      <c r="AA37" s="167"/>
      <c r="AB37" s="167"/>
      <c r="AC37" s="167"/>
      <c r="AD37" s="167"/>
      <c r="AE37" s="167"/>
      <c r="AF37" s="167"/>
      <c r="AG37" s="167"/>
      <c r="AH37" s="167"/>
      <c r="AI37" s="167"/>
      <c r="AJ37" s="167"/>
      <c r="AK37" s="167"/>
      <c r="AL37" s="167"/>
      <c r="AM37" s="167"/>
      <c r="AN37" s="167"/>
      <c r="AO37" s="167"/>
      <c r="AP37" s="167"/>
      <c r="AQ37" s="167"/>
      <c r="AR37" s="167"/>
      <c r="AS37" s="167"/>
      <c r="AT37" s="167"/>
      <c r="AU37" s="167"/>
      <c r="AV37" s="167"/>
      <c r="AW37" s="167"/>
      <c r="AX37" s="167"/>
      <c r="AY37" s="167"/>
      <c r="AZ37" s="167"/>
      <c r="BA37" s="167"/>
      <c r="BB37" s="167"/>
      <c r="BC37" s="167"/>
      <c r="BD37" s="167"/>
      <c r="BE37" s="167"/>
      <c r="BF37" s="167"/>
      <c r="BG37" s="167"/>
      <c r="BH37" s="167"/>
      <c r="BI37" s="167"/>
      <c r="BJ37" s="167"/>
      <c r="BK37" s="167"/>
      <c r="BL37" s="167"/>
      <c r="BM37" s="167"/>
      <c r="BN37" s="167"/>
      <c r="BO37" s="167"/>
      <c r="BP37" s="167"/>
      <c r="BQ37" s="167"/>
      <c r="BR37" s="167"/>
      <c r="BS37" s="167"/>
      <c r="BT37" s="167"/>
      <c r="BU37" s="167"/>
      <c r="BV37" s="167"/>
      <c r="BW37" s="167"/>
      <c r="BX37" s="167"/>
      <c r="BY37" s="167"/>
      <c r="BZ37" s="167"/>
      <c r="CA37" s="167"/>
      <c r="CB37" s="167"/>
      <c r="CC37" s="167"/>
      <c r="CD37" s="167"/>
      <c r="CE37" s="167"/>
      <c r="CF37" s="167"/>
      <c r="CG37" s="167"/>
      <c r="CH37" s="167"/>
      <c r="CI37" s="167"/>
      <c r="CJ37" s="167"/>
      <c r="CK37" s="167"/>
      <c r="CL37" s="167"/>
      <c r="CM37" s="167"/>
      <c r="CN37" s="167"/>
      <c r="CO37" s="167"/>
      <c r="CP37" s="167"/>
      <c r="CQ37" s="167">
        <f t="shared" si="0"/>
        <v>24.5</v>
      </c>
    </row>
    <row r="38" s="94" customFormat="1" spans="2:95">
      <c r="B38" s="164">
        <v>34</v>
      </c>
      <c r="C38" s="170" t="s">
        <v>372</v>
      </c>
      <c r="D38" s="171" t="s">
        <v>373</v>
      </c>
      <c r="E38" s="170" t="s">
        <v>315</v>
      </c>
      <c r="F38" s="167">
        <f>0.2*0.4</f>
        <v>0.08</v>
      </c>
      <c r="G38" s="167">
        <v>12</v>
      </c>
      <c r="H38" s="167">
        <v>12</v>
      </c>
      <c r="I38" s="167">
        <v>12</v>
      </c>
      <c r="J38" s="167">
        <v>12</v>
      </c>
      <c r="K38" s="167">
        <v>12</v>
      </c>
      <c r="L38" s="167">
        <v>12</v>
      </c>
      <c r="M38" s="167">
        <v>12</v>
      </c>
      <c r="N38" s="167">
        <v>20</v>
      </c>
      <c r="O38" s="167">
        <v>36</v>
      </c>
      <c r="P38" s="167">
        <v>12</v>
      </c>
      <c r="Q38" s="167">
        <v>12</v>
      </c>
      <c r="R38" s="167">
        <v>24</v>
      </c>
      <c r="S38" s="167">
        <v>12</v>
      </c>
      <c r="T38" s="167">
        <v>24</v>
      </c>
      <c r="U38" s="167">
        <v>24</v>
      </c>
      <c r="V38" s="167">
        <v>12</v>
      </c>
      <c r="W38" s="167">
        <v>12</v>
      </c>
      <c r="X38" s="167"/>
      <c r="Y38" s="167"/>
      <c r="Z38" s="167"/>
      <c r="AA38" s="167"/>
      <c r="AB38" s="167"/>
      <c r="AC38" s="167"/>
      <c r="AD38" s="167"/>
      <c r="AE38" s="167"/>
      <c r="AF38" s="167"/>
      <c r="AG38" s="167"/>
      <c r="AH38" s="167"/>
      <c r="AI38" s="167"/>
      <c r="AJ38" s="167"/>
      <c r="AK38" s="167"/>
      <c r="AL38" s="167"/>
      <c r="AM38" s="167"/>
      <c r="AN38" s="167"/>
      <c r="AO38" s="167"/>
      <c r="AP38" s="167"/>
      <c r="AQ38" s="167"/>
      <c r="AR38" s="167"/>
      <c r="AS38" s="167"/>
      <c r="AT38" s="167"/>
      <c r="AU38" s="167"/>
      <c r="AV38" s="167"/>
      <c r="AW38" s="167"/>
      <c r="AX38" s="167"/>
      <c r="AY38" s="167"/>
      <c r="AZ38" s="167"/>
      <c r="BA38" s="167"/>
      <c r="BB38" s="167"/>
      <c r="BC38" s="167"/>
      <c r="BD38" s="167"/>
      <c r="BE38" s="167"/>
      <c r="BF38" s="167"/>
      <c r="BG38" s="167"/>
      <c r="BH38" s="167"/>
      <c r="BI38" s="167"/>
      <c r="BJ38" s="167"/>
      <c r="BK38" s="167"/>
      <c r="BL38" s="167"/>
      <c r="BM38" s="167"/>
      <c r="BN38" s="167"/>
      <c r="BO38" s="167"/>
      <c r="BP38" s="167"/>
      <c r="BQ38" s="167"/>
      <c r="BR38" s="167"/>
      <c r="BS38" s="167"/>
      <c r="BT38" s="167"/>
      <c r="BU38" s="167"/>
      <c r="BV38" s="167"/>
      <c r="BW38" s="167"/>
      <c r="BX38" s="167"/>
      <c r="BY38" s="167"/>
      <c r="BZ38" s="167"/>
      <c r="CA38" s="167"/>
      <c r="CB38" s="167"/>
      <c r="CC38" s="167"/>
      <c r="CD38" s="167"/>
      <c r="CE38" s="167"/>
      <c r="CF38" s="167"/>
      <c r="CG38" s="167"/>
      <c r="CH38" s="167"/>
      <c r="CI38" s="167"/>
      <c r="CJ38" s="167"/>
      <c r="CK38" s="167"/>
      <c r="CL38" s="167"/>
      <c r="CM38" s="167"/>
      <c r="CN38" s="167"/>
      <c r="CO38" s="167"/>
      <c r="CP38" s="167"/>
      <c r="CQ38" s="167">
        <f t="shared" si="0"/>
        <v>272</v>
      </c>
    </row>
    <row r="39" s="94" customFormat="1" spans="2:95">
      <c r="B39" s="164">
        <v>35</v>
      </c>
      <c r="C39" s="170" t="s">
        <v>374</v>
      </c>
      <c r="D39" s="171" t="s">
        <v>375</v>
      </c>
      <c r="E39" s="170" t="s">
        <v>315</v>
      </c>
      <c r="F39" s="167">
        <v>0.2</v>
      </c>
      <c r="G39" s="167"/>
      <c r="H39" s="167"/>
      <c r="I39" s="167"/>
      <c r="J39" s="167"/>
      <c r="K39" s="167"/>
      <c r="L39" s="167"/>
      <c r="M39" s="167"/>
      <c r="N39" s="167"/>
      <c r="O39" s="167"/>
      <c r="P39" s="167">
        <v>1</v>
      </c>
      <c r="Q39" s="167"/>
      <c r="R39" s="167"/>
      <c r="S39" s="167"/>
      <c r="T39" s="167">
        <v>1</v>
      </c>
      <c r="U39" s="167">
        <v>1</v>
      </c>
      <c r="V39" s="167">
        <v>1</v>
      </c>
      <c r="W39" s="167"/>
      <c r="X39" s="167"/>
      <c r="Y39" s="167"/>
      <c r="Z39" s="167"/>
      <c r="AA39" s="167"/>
      <c r="AB39" s="167"/>
      <c r="AC39" s="167"/>
      <c r="AD39" s="167"/>
      <c r="AE39" s="167"/>
      <c r="AF39" s="167"/>
      <c r="AG39" s="167"/>
      <c r="AH39" s="167"/>
      <c r="AI39" s="167"/>
      <c r="AJ39" s="167"/>
      <c r="AK39" s="167"/>
      <c r="AL39" s="167"/>
      <c r="AM39" s="167"/>
      <c r="AN39" s="167"/>
      <c r="AO39" s="167"/>
      <c r="AP39" s="167"/>
      <c r="AQ39" s="167"/>
      <c r="AR39" s="167"/>
      <c r="AS39" s="167"/>
      <c r="AT39" s="167"/>
      <c r="AU39" s="167"/>
      <c r="AV39" s="167"/>
      <c r="AW39" s="167"/>
      <c r="AX39" s="167"/>
      <c r="AY39" s="167"/>
      <c r="AZ39" s="167"/>
      <c r="BA39" s="167"/>
      <c r="BB39" s="167"/>
      <c r="BC39" s="167"/>
      <c r="BD39" s="167"/>
      <c r="BE39" s="167"/>
      <c r="BF39" s="167"/>
      <c r="BG39" s="167"/>
      <c r="BH39" s="167"/>
      <c r="BI39" s="167"/>
      <c r="BJ39" s="167"/>
      <c r="BK39" s="167"/>
      <c r="BL39" s="167"/>
      <c r="BM39" s="167"/>
      <c r="BN39" s="167"/>
      <c r="BO39" s="167"/>
      <c r="BP39" s="167"/>
      <c r="BQ39" s="167"/>
      <c r="BR39" s="167"/>
      <c r="BS39" s="167"/>
      <c r="BT39" s="167"/>
      <c r="BU39" s="167"/>
      <c r="BV39" s="167"/>
      <c r="BW39" s="167"/>
      <c r="BX39" s="167"/>
      <c r="BY39" s="167"/>
      <c r="BZ39" s="167"/>
      <c r="CA39" s="167"/>
      <c r="CB39" s="167"/>
      <c r="CC39" s="167"/>
      <c r="CD39" s="167"/>
      <c r="CE39" s="167"/>
      <c r="CF39" s="167"/>
      <c r="CG39" s="167"/>
      <c r="CH39" s="167"/>
      <c r="CI39" s="167"/>
      <c r="CJ39" s="167"/>
      <c r="CK39" s="167"/>
      <c r="CL39" s="167"/>
      <c r="CM39" s="167"/>
      <c r="CN39" s="167"/>
      <c r="CO39" s="167"/>
      <c r="CP39" s="167"/>
      <c r="CQ39" s="167">
        <f t="shared" si="0"/>
        <v>4</v>
      </c>
    </row>
    <row r="40" s="94" customFormat="1" spans="2:95">
      <c r="B40" s="164">
        <v>36</v>
      </c>
      <c r="C40" s="170" t="s">
        <v>376</v>
      </c>
      <c r="D40" s="171" t="s">
        <v>377</v>
      </c>
      <c r="E40" s="170" t="s">
        <v>378</v>
      </c>
      <c r="F40" s="167">
        <v>0.03</v>
      </c>
      <c r="G40" s="167"/>
      <c r="H40" s="167"/>
      <c r="I40" s="167"/>
      <c r="J40" s="167"/>
      <c r="K40" s="167"/>
      <c r="L40" s="167"/>
      <c r="M40" s="167"/>
      <c r="N40" s="167"/>
      <c r="O40" s="167"/>
      <c r="P40" s="167">
        <v>21</v>
      </c>
      <c r="Q40" s="167"/>
      <c r="R40" s="167"/>
      <c r="S40" s="167"/>
      <c r="T40" s="167">
        <v>21</v>
      </c>
      <c r="U40" s="167">
        <v>21</v>
      </c>
      <c r="V40" s="167">
        <v>21</v>
      </c>
      <c r="W40" s="167"/>
      <c r="X40" s="167"/>
      <c r="Y40" s="167"/>
      <c r="Z40" s="167"/>
      <c r="AA40" s="167"/>
      <c r="AB40" s="167"/>
      <c r="AC40" s="167"/>
      <c r="AD40" s="167"/>
      <c r="AE40" s="167"/>
      <c r="AF40" s="167"/>
      <c r="AG40" s="167"/>
      <c r="AH40" s="167"/>
      <c r="AI40" s="167"/>
      <c r="AJ40" s="167"/>
      <c r="AK40" s="167"/>
      <c r="AL40" s="167"/>
      <c r="AM40" s="167"/>
      <c r="AN40" s="167"/>
      <c r="AO40" s="167"/>
      <c r="AP40" s="167"/>
      <c r="AQ40" s="167"/>
      <c r="AR40" s="167"/>
      <c r="AS40" s="167"/>
      <c r="AT40" s="167"/>
      <c r="AU40" s="167"/>
      <c r="AV40" s="167"/>
      <c r="AW40" s="167"/>
      <c r="AX40" s="167"/>
      <c r="AY40" s="167"/>
      <c r="AZ40" s="167"/>
      <c r="BA40" s="167"/>
      <c r="BB40" s="167"/>
      <c r="BC40" s="167"/>
      <c r="BD40" s="167"/>
      <c r="BE40" s="167"/>
      <c r="BF40" s="167"/>
      <c r="BG40" s="167"/>
      <c r="BH40" s="167"/>
      <c r="BI40" s="167"/>
      <c r="BJ40" s="167"/>
      <c r="BK40" s="167"/>
      <c r="BL40" s="167"/>
      <c r="BM40" s="167"/>
      <c r="BN40" s="167"/>
      <c r="BO40" s="167"/>
      <c r="BP40" s="167"/>
      <c r="BQ40" s="167"/>
      <c r="BR40" s="167"/>
      <c r="BS40" s="167"/>
      <c r="BT40" s="167"/>
      <c r="BU40" s="167"/>
      <c r="BV40" s="167"/>
      <c r="BW40" s="167"/>
      <c r="BX40" s="167"/>
      <c r="BY40" s="167"/>
      <c r="BZ40" s="167"/>
      <c r="CA40" s="167"/>
      <c r="CB40" s="167"/>
      <c r="CC40" s="167"/>
      <c r="CD40" s="167"/>
      <c r="CE40" s="167"/>
      <c r="CF40" s="167"/>
      <c r="CG40" s="167"/>
      <c r="CH40" s="167"/>
      <c r="CI40" s="167"/>
      <c r="CJ40" s="167"/>
      <c r="CK40" s="167"/>
      <c r="CL40" s="167"/>
      <c r="CM40" s="167"/>
      <c r="CN40" s="167"/>
      <c r="CO40" s="167"/>
      <c r="CP40" s="167"/>
      <c r="CQ40" s="167">
        <f t="shared" si="0"/>
        <v>84</v>
      </c>
    </row>
    <row r="41" s="94" customFormat="1" spans="2:95">
      <c r="B41" s="164">
        <v>37</v>
      </c>
      <c r="C41" s="172" t="s">
        <v>379</v>
      </c>
      <c r="D41" s="173" t="s">
        <v>380</v>
      </c>
      <c r="E41" s="172" t="s">
        <v>378</v>
      </c>
      <c r="F41" s="167">
        <f>0.3*0.4</f>
        <v>0.12</v>
      </c>
      <c r="G41" s="167"/>
      <c r="H41" s="167"/>
      <c r="I41" s="167"/>
      <c r="J41" s="167">
        <v>12</v>
      </c>
      <c r="K41" s="167"/>
      <c r="L41" s="167"/>
      <c r="M41" s="167"/>
      <c r="N41" s="167"/>
      <c r="O41" s="167"/>
      <c r="P41" s="167"/>
      <c r="Q41" s="167"/>
      <c r="R41" s="167"/>
      <c r="S41" s="167"/>
      <c r="T41" s="167">
        <v>12</v>
      </c>
      <c r="U41" s="167">
        <v>12</v>
      </c>
      <c r="V41" s="167">
        <v>12</v>
      </c>
      <c r="W41" s="167">
        <v>12</v>
      </c>
      <c r="X41" s="167"/>
      <c r="Y41" s="167"/>
      <c r="Z41" s="167"/>
      <c r="AA41" s="167"/>
      <c r="AB41" s="167"/>
      <c r="AC41" s="167"/>
      <c r="AD41" s="167"/>
      <c r="AE41" s="167"/>
      <c r="AF41" s="167"/>
      <c r="AG41" s="167"/>
      <c r="AH41" s="167"/>
      <c r="AI41" s="167"/>
      <c r="AJ41" s="167"/>
      <c r="AK41" s="167"/>
      <c r="AL41" s="167"/>
      <c r="AM41" s="167"/>
      <c r="AN41" s="167"/>
      <c r="AO41" s="167"/>
      <c r="AP41" s="167"/>
      <c r="AQ41" s="167"/>
      <c r="AR41" s="167"/>
      <c r="AS41" s="167"/>
      <c r="AT41" s="167"/>
      <c r="AU41" s="167"/>
      <c r="AV41" s="167"/>
      <c r="AW41" s="167"/>
      <c r="AX41" s="167"/>
      <c r="AY41" s="167"/>
      <c r="AZ41" s="167"/>
      <c r="BA41" s="167"/>
      <c r="BB41" s="167"/>
      <c r="BC41" s="167"/>
      <c r="BD41" s="167"/>
      <c r="BE41" s="167"/>
      <c r="BF41" s="167"/>
      <c r="BG41" s="167"/>
      <c r="BH41" s="167"/>
      <c r="BI41" s="167"/>
      <c r="BJ41" s="167"/>
      <c r="BK41" s="167"/>
      <c r="BL41" s="167"/>
      <c r="BM41" s="167"/>
      <c r="BN41" s="167"/>
      <c r="BO41" s="167"/>
      <c r="BP41" s="167"/>
      <c r="BQ41" s="167"/>
      <c r="BR41" s="167"/>
      <c r="BS41" s="167"/>
      <c r="BT41" s="167"/>
      <c r="BU41" s="167"/>
      <c r="BV41" s="167"/>
      <c r="BW41" s="167"/>
      <c r="BX41" s="167"/>
      <c r="BY41" s="167"/>
      <c r="BZ41" s="167"/>
      <c r="CA41" s="167"/>
      <c r="CB41" s="167"/>
      <c r="CC41" s="167"/>
      <c r="CD41" s="167"/>
      <c r="CE41" s="167"/>
      <c r="CF41" s="167"/>
      <c r="CG41" s="167"/>
      <c r="CH41" s="167"/>
      <c r="CI41" s="167"/>
      <c r="CJ41" s="167"/>
      <c r="CK41" s="167"/>
      <c r="CL41" s="167"/>
      <c r="CM41" s="167"/>
      <c r="CN41" s="167"/>
      <c r="CO41" s="167"/>
      <c r="CP41" s="167"/>
      <c r="CQ41" s="167">
        <f t="shared" si="0"/>
        <v>60</v>
      </c>
    </row>
    <row r="42" s="94" customFormat="1" spans="2:95">
      <c r="B42" s="164">
        <v>38</v>
      </c>
      <c r="C42" s="170" t="s">
        <v>372</v>
      </c>
      <c r="D42" s="171" t="s">
        <v>381</v>
      </c>
      <c r="E42" s="170" t="s">
        <v>315</v>
      </c>
      <c r="F42" s="167">
        <v>0.08</v>
      </c>
      <c r="G42" s="167"/>
      <c r="H42" s="167"/>
      <c r="I42" s="167"/>
      <c r="J42" s="167"/>
      <c r="K42" s="167"/>
      <c r="L42" s="167">
        <v>12</v>
      </c>
      <c r="M42" s="167">
        <v>12</v>
      </c>
      <c r="N42" s="167">
        <v>8</v>
      </c>
      <c r="O42" s="167">
        <v>24</v>
      </c>
      <c r="P42" s="167"/>
      <c r="Q42" s="167"/>
      <c r="R42" s="167">
        <v>12</v>
      </c>
      <c r="S42" s="167"/>
      <c r="T42" s="167">
        <v>12</v>
      </c>
      <c r="U42" s="167">
        <v>12</v>
      </c>
      <c r="V42" s="167"/>
      <c r="W42" s="167"/>
      <c r="X42" s="167"/>
      <c r="Y42" s="167"/>
      <c r="Z42" s="167"/>
      <c r="AA42" s="167"/>
      <c r="AB42" s="167"/>
      <c r="AC42" s="167"/>
      <c r="AD42" s="167"/>
      <c r="AE42" s="167"/>
      <c r="AF42" s="167"/>
      <c r="AG42" s="167"/>
      <c r="AH42" s="167"/>
      <c r="AI42" s="167"/>
      <c r="AJ42" s="167"/>
      <c r="AK42" s="167"/>
      <c r="AL42" s="167"/>
      <c r="AM42" s="167"/>
      <c r="AN42" s="167"/>
      <c r="AO42" s="167"/>
      <c r="AP42" s="167"/>
      <c r="AQ42" s="167"/>
      <c r="AR42" s="167"/>
      <c r="AS42" s="167"/>
      <c r="AT42" s="167"/>
      <c r="AU42" s="167"/>
      <c r="AV42" s="167"/>
      <c r="AW42" s="167"/>
      <c r="AX42" s="167"/>
      <c r="AY42" s="167"/>
      <c r="AZ42" s="167"/>
      <c r="BA42" s="167"/>
      <c r="BB42" s="167"/>
      <c r="BC42" s="167"/>
      <c r="BD42" s="167"/>
      <c r="BE42" s="167"/>
      <c r="BF42" s="167"/>
      <c r="BG42" s="167"/>
      <c r="BH42" s="167"/>
      <c r="BI42" s="167"/>
      <c r="BJ42" s="167"/>
      <c r="BK42" s="167"/>
      <c r="BL42" s="167"/>
      <c r="BM42" s="167"/>
      <c r="BN42" s="167"/>
      <c r="BO42" s="167"/>
      <c r="BP42" s="167"/>
      <c r="BQ42" s="167"/>
      <c r="BR42" s="167"/>
      <c r="BS42" s="167"/>
      <c r="BT42" s="167"/>
      <c r="BU42" s="167"/>
      <c r="BV42" s="167"/>
      <c r="BW42" s="167"/>
      <c r="BX42" s="167"/>
      <c r="BY42" s="167"/>
      <c r="BZ42" s="167"/>
      <c r="CA42" s="167"/>
      <c r="CB42" s="167"/>
      <c r="CC42" s="167"/>
      <c r="CD42" s="167"/>
      <c r="CE42" s="167"/>
      <c r="CF42" s="167"/>
      <c r="CG42" s="167"/>
      <c r="CH42" s="167"/>
      <c r="CI42" s="167"/>
      <c r="CJ42" s="167"/>
      <c r="CK42" s="167"/>
      <c r="CL42" s="167"/>
      <c r="CM42" s="167"/>
      <c r="CN42" s="167"/>
      <c r="CO42" s="167"/>
      <c r="CP42" s="167"/>
      <c r="CQ42" s="167">
        <f t="shared" si="0"/>
        <v>92</v>
      </c>
    </row>
    <row r="43" s="94" customFormat="1" spans="2:95">
      <c r="B43" s="164">
        <v>39</v>
      </c>
      <c r="C43" s="170" t="s">
        <v>382</v>
      </c>
      <c r="D43" s="171" t="s">
        <v>383</v>
      </c>
      <c r="E43" s="170" t="s">
        <v>378</v>
      </c>
      <c r="F43" s="167">
        <v>0.04</v>
      </c>
      <c r="G43" s="167">
        <v>45</v>
      </c>
      <c r="H43" s="167">
        <v>40</v>
      </c>
      <c r="I43" s="167">
        <v>160</v>
      </c>
      <c r="J43" s="167">
        <v>130</v>
      </c>
      <c r="K43" s="167">
        <v>70</v>
      </c>
      <c r="L43" s="167">
        <v>65</v>
      </c>
      <c r="M43" s="167">
        <v>80</v>
      </c>
      <c r="N43" s="167">
        <v>70</v>
      </c>
      <c r="O43" s="167">
        <v>210</v>
      </c>
      <c r="P43" s="167">
        <v>75</v>
      </c>
      <c r="Q43" s="167">
        <v>60</v>
      </c>
      <c r="R43" s="167">
        <v>160</v>
      </c>
      <c r="S43" s="167">
        <v>80</v>
      </c>
      <c r="T43" s="167">
        <v>40</v>
      </c>
      <c r="U43" s="167">
        <v>70</v>
      </c>
      <c r="V43" s="167">
        <v>75</v>
      </c>
      <c r="W43" s="167">
        <v>80</v>
      </c>
      <c r="X43" s="167"/>
      <c r="Y43" s="167"/>
      <c r="Z43" s="167"/>
      <c r="AA43" s="167"/>
      <c r="AB43" s="167"/>
      <c r="AC43" s="167"/>
      <c r="AD43" s="167"/>
      <c r="AE43" s="167"/>
      <c r="AF43" s="167"/>
      <c r="AG43" s="167"/>
      <c r="AH43" s="167"/>
      <c r="AI43" s="167"/>
      <c r="AJ43" s="167"/>
      <c r="AK43" s="167"/>
      <c r="AL43" s="167"/>
      <c r="AM43" s="167"/>
      <c r="AN43" s="167"/>
      <c r="AO43" s="167"/>
      <c r="AP43" s="167"/>
      <c r="AQ43" s="167"/>
      <c r="AR43" s="167"/>
      <c r="AS43" s="167"/>
      <c r="AT43" s="167"/>
      <c r="AU43" s="167"/>
      <c r="AV43" s="167"/>
      <c r="AW43" s="167"/>
      <c r="AX43" s="167"/>
      <c r="AY43" s="167"/>
      <c r="AZ43" s="167"/>
      <c r="BA43" s="167"/>
      <c r="BB43" s="167"/>
      <c r="BC43" s="167"/>
      <c r="BD43" s="167"/>
      <c r="BE43" s="167"/>
      <c r="BF43" s="167"/>
      <c r="BG43" s="167"/>
      <c r="BH43" s="167"/>
      <c r="BI43" s="167"/>
      <c r="BJ43" s="167"/>
      <c r="BK43" s="167"/>
      <c r="BL43" s="167"/>
      <c r="BM43" s="167"/>
      <c r="BN43" s="167"/>
      <c r="BO43" s="167"/>
      <c r="BP43" s="167"/>
      <c r="BQ43" s="167"/>
      <c r="BR43" s="167"/>
      <c r="BS43" s="167"/>
      <c r="BT43" s="167"/>
      <c r="BU43" s="167"/>
      <c r="BV43" s="167"/>
      <c r="BW43" s="167"/>
      <c r="BX43" s="167"/>
      <c r="BY43" s="167"/>
      <c r="BZ43" s="167"/>
      <c r="CA43" s="167"/>
      <c r="CB43" s="167"/>
      <c r="CC43" s="167"/>
      <c r="CD43" s="167"/>
      <c r="CE43" s="167"/>
      <c r="CF43" s="167"/>
      <c r="CG43" s="167"/>
      <c r="CH43" s="167"/>
      <c r="CI43" s="167"/>
      <c r="CJ43" s="167"/>
      <c r="CK43" s="167"/>
      <c r="CL43" s="167"/>
      <c r="CM43" s="167"/>
      <c r="CN43" s="167"/>
      <c r="CO43" s="167"/>
      <c r="CP43" s="167"/>
      <c r="CQ43" s="167">
        <f t="shared" si="0"/>
        <v>1510</v>
      </c>
    </row>
    <row r="44" s="94" customFormat="1" spans="2:95">
      <c r="B44" s="164">
        <v>40</v>
      </c>
      <c r="C44" s="170" t="s">
        <v>384</v>
      </c>
      <c r="D44" s="171" t="s">
        <v>385</v>
      </c>
      <c r="E44" s="170" t="s">
        <v>378</v>
      </c>
      <c r="F44" s="181">
        <f>0.04*0.4</f>
        <v>0.016</v>
      </c>
      <c r="G44" s="167"/>
      <c r="H44" s="167"/>
      <c r="I44" s="167"/>
      <c r="J44" s="167"/>
      <c r="K44" s="167"/>
      <c r="L44" s="167">
        <v>65</v>
      </c>
      <c r="M44" s="167">
        <v>80</v>
      </c>
      <c r="N44" s="167"/>
      <c r="O44" s="167"/>
      <c r="P44" s="167"/>
      <c r="Q44" s="167"/>
      <c r="R44" s="167"/>
      <c r="S44" s="167"/>
      <c r="T44" s="167"/>
      <c r="U44" s="167"/>
      <c r="V44" s="167"/>
      <c r="W44" s="167"/>
      <c r="X44" s="167"/>
      <c r="Y44" s="167"/>
      <c r="Z44" s="167"/>
      <c r="AA44" s="167"/>
      <c r="AB44" s="167"/>
      <c r="AC44" s="167"/>
      <c r="AD44" s="167"/>
      <c r="AE44" s="167"/>
      <c r="AF44" s="167"/>
      <c r="AG44" s="167"/>
      <c r="AH44" s="167"/>
      <c r="AI44" s="167"/>
      <c r="AJ44" s="167"/>
      <c r="AK44" s="167"/>
      <c r="AL44" s="167"/>
      <c r="AM44" s="167"/>
      <c r="AN44" s="167"/>
      <c r="AO44" s="167"/>
      <c r="AP44" s="167"/>
      <c r="AQ44" s="167"/>
      <c r="AR44" s="167"/>
      <c r="AS44" s="167"/>
      <c r="AT44" s="167"/>
      <c r="AU44" s="167"/>
      <c r="AV44" s="167"/>
      <c r="AW44" s="167"/>
      <c r="AX44" s="167"/>
      <c r="AY44" s="167"/>
      <c r="AZ44" s="167"/>
      <c r="BA44" s="167"/>
      <c r="BB44" s="167"/>
      <c r="BC44" s="167"/>
      <c r="BD44" s="167"/>
      <c r="BE44" s="167"/>
      <c r="BF44" s="167"/>
      <c r="BG44" s="167"/>
      <c r="BH44" s="167"/>
      <c r="BI44" s="167"/>
      <c r="BJ44" s="167"/>
      <c r="BK44" s="167"/>
      <c r="BL44" s="167"/>
      <c r="BM44" s="167"/>
      <c r="BN44" s="167"/>
      <c r="BO44" s="167"/>
      <c r="BP44" s="167"/>
      <c r="BQ44" s="167"/>
      <c r="BR44" s="167"/>
      <c r="BS44" s="167"/>
      <c r="BT44" s="167"/>
      <c r="BU44" s="167"/>
      <c r="BV44" s="167"/>
      <c r="BW44" s="167"/>
      <c r="BX44" s="167"/>
      <c r="BY44" s="167"/>
      <c r="BZ44" s="167"/>
      <c r="CA44" s="167"/>
      <c r="CB44" s="167"/>
      <c r="CC44" s="167"/>
      <c r="CD44" s="167"/>
      <c r="CE44" s="167"/>
      <c r="CF44" s="167"/>
      <c r="CG44" s="167"/>
      <c r="CH44" s="167"/>
      <c r="CI44" s="167"/>
      <c r="CJ44" s="167"/>
      <c r="CK44" s="167"/>
      <c r="CL44" s="167"/>
      <c r="CM44" s="167"/>
      <c r="CN44" s="167"/>
      <c r="CO44" s="167"/>
      <c r="CP44" s="167"/>
      <c r="CQ44" s="167">
        <f t="shared" si="0"/>
        <v>145</v>
      </c>
    </row>
    <row r="45" s="94" customFormat="1" spans="2:95">
      <c r="B45" s="164">
        <v>41</v>
      </c>
      <c r="C45" s="165" t="s">
        <v>386</v>
      </c>
      <c r="D45" s="166" t="s">
        <v>387</v>
      </c>
      <c r="E45" s="165" t="s">
        <v>388</v>
      </c>
      <c r="F45" s="167">
        <v>1.3</v>
      </c>
      <c r="G45" s="167">
        <v>1</v>
      </c>
      <c r="H45" s="167">
        <v>1</v>
      </c>
      <c r="I45" s="167">
        <v>1</v>
      </c>
      <c r="J45" s="167">
        <v>1</v>
      </c>
      <c r="K45" s="167">
        <v>1</v>
      </c>
      <c r="L45" s="167">
        <v>1</v>
      </c>
      <c r="M45" s="167">
        <v>1</v>
      </c>
      <c r="N45" s="167">
        <v>1</v>
      </c>
      <c r="O45" s="167">
        <v>1</v>
      </c>
      <c r="P45" s="167">
        <v>1</v>
      </c>
      <c r="Q45" s="167">
        <v>1</v>
      </c>
      <c r="R45" s="167">
        <v>1</v>
      </c>
      <c r="S45" s="167">
        <v>1</v>
      </c>
      <c r="T45" s="167">
        <v>1</v>
      </c>
      <c r="U45" s="167">
        <v>1</v>
      </c>
      <c r="V45" s="167">
        <v>1</v>
      </c>
      <c r="W45" s="167">
        <v>1</v>
      </c>
      <c r="X45" s="167"/>
      <c r="Y45" s="167"/>
      <c r="Z45" s="167"/>
      <c r="AA45" s="167"/>
      <c r="AB45" s="167"/>
      <c r="AC45" s="167"/>
      <c r="AD45" s="167"/>
      <c r="AE45" s="167"/>
      <c r="AF45" s="167"/>
      <c r="AG45" s="167"/>
      <c r="AH45" s="167"/>
      <c r="AI45" s="167"/>
      <c r="AJ45" s="167"/>
      <c r="AK45" s="167"/>
      <c r="AL45" s="167"/>
      <c r="AM45" s="167"/>
      <c r="AN45" s="167"/>
      <c r="AO45" s="167"/>
      <c r="AP45" s="167"/>
      <c r="AQ45" s="167"/>
      <c r="AR45" s="167"/>
      <c r="AS45" s="167"/>
      <c r="AT45" s="167"/>
      <c r="AU45" s="167"/>
      <c r="AV45" s="167"/>
      <c r="AW45" s="167"/>
      <c r="AX45" s="167"/>
      <c r="AY45" s="167"/>
      <c r="AZ45" s="167"/>
      <c r="BA45" s="167"/>
      <c r="BB45" s="167"/>
      <c r="BC45" s="167"/>
      <c r="BD45" s="167"/>
      <c r="BE45" s="167"/>
      <c r="BF45" s="167"/>
      <c r="BG45" s="167"/>
      <c r="BH45" s="167"/>
      <c r="BI45" s="167"/>
      <c r="BJ45" s="167"/>
      <c r="BK45" s="167"/>
      <c r="BL45" s="167"/>
      <c r="BM45" s="167"/>
      <c r="BN45" s="167"/>
      <c r="BO45" s="167"/>
      <c r="BP45" s="167"/>
      <c r="BQ45" s="167"/>
      <c r="BR45" s="167"/>
      <c r="BS45" s="167"/>
      <c r="BT45" s="167"/>
      <c r="BU45" s="167"/>
      <c r="BV45" s="167"/>
      <c r="BW45" s="167"/>
      <c r="BX45" s="167"/>
      <c r="BY45" s="167"/>
      <c r="BZ45" s="167"/>
      <c r="CA45" s="167"/>
      <c r="CB45" s="167"/>
      <c r="CC45" s="167"/>
      <c r="CD45" s="167"/>
      <c r="CE45" s="167"/>
      <c r="CF45" s="167"/>
      <c r="CG45" s="167"/>
      <c r="CH45" s="167"/>
      <c r="CI45" s="167"/>
      <c r="CJ45" s="167"/>
      <c r="CK45" s="167"/>
      <c r="CL45" s="167"/>
      <c r="CM45" s="167"/>
      <c r="CN45" s="167"/>
      <c r="CO45" s="167"/>
      <c r="CP45" s="167"/>
      <c r="CQ45" s="167">
        <f t="shared" si="0"/>
        <v>17</v>
      </c>
    </row>
    <row r="46" s="94" customFormat="1" spans="2:95">
      <c r="B46" s="164">
        <v>42</v>
      </c>
      <c r="C46" s="165" t="s">
        <v>389</v>
      </c>
      <c r="D46" s="166" t="s">
        <v>390</v>
      </c>
      <c r="E46" s="165" t="s">
        <v>388</v>
      </c>
      <c r="F46" s="167">
        <v>2.11</v>
      </c>
      <c r="G46" s="167">
        <v>1</v>
      </c>
      <c r="H46" s="167">
        <v>1</v>
      </c>
      <c r="I46" s="167">
        <v>1</v>
      </c>
      <c r="J46" s="167">
        <v>1</v>
      </c>
      <c r="K46" s="167">
        <v>1</v>
      </c>
      <c r="L46" s="167">
        <v>1</v>
      </c>
      <c r="M46" s="167">
        <v>1</v>
      </c>
      <c r="N46" s="167">
        <v>1</v>
      </c>
      <c r="O46" s="167">
        <v>1</v>
      </c>
      <c r="P46" s="167">
        <v>1</v>
      </c>
      <c r="Q46" s="167">
        <v>1</v>
      </c>
      <c r="R46" s="167">
        <v>1</v>
      </c>
      <c r="S46" s="167">
        <v>1</v>
      </c>
      <c r="T46" s="167">
        <v>1</v>
      </c>
      <c r="U46" s="167">
        <v>1</v>
      </c>
      <c r="V46" s="167">
        <v>1</v>
      </c>
      <c r="W46" s="167">
        <v>1</v>
      </c>
      <c r="X46" s="167"/>
      <c r="Y46" s="167"/>
      <c r="Z46" s="167"/>
      <c r="AA46" s="167"/>
      <c r="AB46" s="167"/>
      <c r="AC46" s="167"/>
      <c r="AD46" s="167"/>
      <c r="AE46" s="167"/>
      <c r="AF46" s="167"/>
      <c r="AG46" s="167"/>
      <c r="AH46" s="167"/>
      <c r="AI46" s="167"/>
      <c r="AJ46" s="167"/>
      <c r="AK46" s="167"/>
      <c r="AL46" s="167"/>
      <c r="AM46" s="167"/>
      <c r="AN46" s="167"/>
      <c r="AO46" s="167"/>
      <c r="AP46" s="167"/>
      <c r="AQ46" s="167"/>
      <c r="AR46" s="167"/>
      <c r="AS46" s="167"/>
      <c r="AT46" s="167"/>
      <c r="AU46" s="167"/>
      <c r="AV46" s="167"/>
      <c r="AW46" s="167"/>
      <c r="AX46" s="167"/>
      <c r="AY46" s="167"/>
      <c r="AZ46" s="167"/>
      <c r="BA46" s="167"/>
      <c r="BB46" s="167"/>
      <c r="BC46" s="167"/>
      <c r="BD46" s="167"/>
      <c r="BE46" s="167"/>
      <c r="BF46" s="167"/>
      <c r="BG46" s="167"/>
      <c r="BH46" s="167"/>
      <c r="BI46" s="167"/>
      <c r="BJ46" s="167"/>
      <c r="BK46" s="167"/>
      <c r="BL46" s="167"/>
      <c r="BM46" s="167"/>
      <c r="BN46" s="167"/>
      <c r="BO46" s="167"/>
      <c r="BP46" s="167"/>
      <c r="BQ46" s="167"/>
      <c r="BR46" s="167"/>
      <c r="BS46" s="167"/>
      <c r="BT46" s="167"/>
      <c r="BU46" s="167"/>
      <c r="BV46" s="167"/>
      <c r="BW46" s="167"/>
      <c r="BX46" s="167"/>
      <c r="BY46" s="167"/>
      <c r="BZ46" s="167"/>
      <c r="CA46" s="167"/>
      <c r="CB46" s="167"/>
      <c r="CC46" s="167"/>
      <c r="CD46" s="167"/>
      <c r="CE46" s="167"/>
      <c r="CF46" s="167"/>
      <c r="CG46" s="167"/>
      <c r="CH46" s="167"/>
      <c r="CI46" s="167"/>
      <c r="CJ46" s="167"/>
      <c r="CK46" s="167"/>
      <c r="CL46" s="167"/>
      <c r="CM46" s="167"/>
      <c r="CN46" s="167"/>
      <c r="CO46" s="167"/>
      <c r="CP46" s="167"/>
      <c r="CQ46" s="167">
        <f t="shared" si="0"/>
        <v>17</v>
      </c>
    </row>
    <row r="47" s="94" customFormat="1" spans="2:95">
      <c r="B47" s="164">
        <v>43</v>
      </c>
      <c r="C47" s="165" t="s">
        <v>391</v>
      </c>
      <c r="D47" s="166" t="s">
        <v>392</v>
      </c>
      <c r="E47" s="165" t="s">
        <v>354</v>
      </c>
      <c r="F47" s="167">
        <v>1.692</v>
      </c>
      <c r="G47" s="167">
        <v>3</v>
      </c>
      <c r="H47" s="167">
        <v>3</v>
      </c>
      <c r="I47" s="167">
        <v>3</v>
      </c>
      <c r="J47" s="167">
        <v>3</v>
      </c>
      <c r="K47" s="167">
        <v>3</v>
      </c>
      <c r="L47" s="167">
        <v>3</v>
      </c>
      <c r="M47" s="167">
        <v>3</v>
      </c>
      <c r="N47" s="167">
        <v>3</v>
      </c>
      <c r="O47" s="167">
        <v>3</v>
      </c>
      <c r="P47" s="167">
        <v>3</v>
      </c>
      <c r="Q47" s="167">
        <v>3</v>
      </c>
      <c r="R47" s="167">
        <v>3</v>
      </c>
      <c r="S47" s="167">
        <v>3</v>
      </c>
      <c r="T47" s="167">
        <v>3</v>
      </c>
      <c r="U47" s="167">
        <v>3</v>
      </c>
      <c r="V47" s="167">
        <v>3</v>
      </c>
      <c r="W47" s="167">
        <v>3</v>
      </c>
      <c r="X47" s="167"/>
      <c r="Y47" s="167"/>
      <c r="Z47" s="167"/>
      <c r="AA47" s="167"/>
      <c r="AB47" s="167"/>
      <c r="AC47" s="167"/>
      <c r="AD47" s="167"/>
      <c r="AE47" s="167"/>
      <c r="AF47" s="167"/>
      <c r="AG47" s="167"/>
      <c r="AH47" s="167"/>
      <c r="AI47" s="167"/>
      <c r="AJ47" s="167"/>
      <c r="AK47" s="167"/>
      <c r="AL47" s="167"/>
      <c r="AM47" s="167"/>
      <c r="AN47" s="167"/>
      <c r="AO47" s="167"/>
      <c r="AP47" s="167"/>
      <c r="AQ47" s="167"/>
      <c r="AR47" s="167"/>
      <c r="AS47" s="167"/>
      <c r="AT47" s="167"/>
      <c r="AU47" s="167"/>
      <c r="AV47" s="167"/>
      <c r="AW47" s="167"/>
      <c r="AX47" s="167"/>
      <c r="AY47" s="167"/>
      <c r="AZ47" s="167"/>
      <c r="BA47" s="167"/>
      <c r="BB47" s="167"/>
      <c r="BC47" s="167"/>
      <c r="BD47" s="167"/>
      <c r="BE47" s="167"/>
      <c r="BF47" s="167"/>
      <c r="BG47" s="167"/>
      <c r="BH47" s="167"/>
      <c r="BI47" s="167"/>
      <c r="BJ47" s="167"/>
      <c r="BK47" s="167"/>
      <c r="BL47" s="167"/>
      <c r="BM47" s="167"/>
      <c r="BN47" s="167"/>
      <c r="BO47" s="167"/>
      <c r="BP47" s="167"/>
      <c r="BQ47" s="167"/>
      <c r="BR47" s="167"/>
      <c r="BS47" s="167"/>
      <c r="BT47" s="167"/>
      <c r="BU47" s="167"/>
      <c r="BV47" s="167"/>
      <c r="BW47" s="167"/>
      <c r="BX47" s="167"/>
      <c r="BY47" s="167"/>
      <c r="BZ47" s="167"/>
      <c r="CA47" s="167"/>
      <c r="CB47" s="167"/>
      <c r="CC47" s="167"/>
      <c r="CD47" s="167"/>
      <c r="CE47" s="167"/>
      <c r="CF47" s="167"/>
      <c r="CG47" s="167"/>
      <c r="CH47" s="167"/>
      <c r="CI47" s="167"/>
      <c r="CJ47" s="167"/>
      <c r="CK47" s="167"/>
      <c r="CL47" s="167"/>
      <c r="CM47" s="167"/>
      <c r="CN47" s="167"/>
      <c r="CO47" s="167"/>
      <c r="CP47" s="167"/>
      <c r="CQ47" s="167">
        <f t="shared" si="0"/>
        <v>51</v>
      </c>
    </row>
    <row r="48" s="94" customFormat="1" spans="1:95">
      <c r="A48" s="94" t="s">
        <v>393</v>
      </c>
      <c r="B48" s="164">
        <v>44</v>
      </c>
      <c r="C48" s="165" t="s">
        <v>394</v>
      </c>
      <c r="D48" s="166" t="s">
        <v>395</v>
      </c>
      <c r="E48" s="165" t="s">
        <v>363</v>
      </c>
      <c r="F48" s="167">
        <v>0.3</v>
      </c>
      <c r="G48" s="167">
        <v>0.9</v>
      </c>
      <c r="H48" s="167">
        <v>0.9</v>
      </c>
      <c r="I48" s="167">
        <v>0.9</v>
      </c>
      <c r="J48" s="167">
        <v>0.9</v>
      </c>
      <c r="K48" s="167">
        <v>0.9</v>
      </c>
      <c r="L48" s="167">
        <v>0.9</v>
      </c>
      <c r="M48" s="167">
        <v>0.9</v>
      </c>
      <c r="N48" s="167">
        <v>0.9</v>
      </c>
      <c r="O48" s="167">
        <v>0.9</v>
      </c>
      <c r="P48" s="167"/>
      <c r="Q48" s="167">
        <v>0.9</v>
      </c>
      <c r="R48" s="167">
        <v>0.9</v>
      </c>
      <c r="S48" s="167">
        <v>0.9</v>
      </c>
      <c r="T48" s="167"/>
      <c r="U48" s="167"/>
      <c r="V48" s="167">
        <v>0.9</v>
      </c>
      <c r="W48" s="167">
        <v>0.9</v>
      </c>
      <c r="X48" s="167"/>
      <c r="Y48" s="167"/>
      <c r="Z48" s="167"/>
      <c r="AA48" s="167"/>
      <c r="AB48" s="167"/>
      <c r="AC48" s="167"/>
      <c r="AD48" s="167"/>
      <c r="AE48" s="167"/>
      <c r="AF48" s="167"/>
      <c r="AG48" s="167"/>
      <c r="AH48" s="167"/>
      <c r="AI48" s="167"/>
      <c r="AJ48" s="167"/>
      <c r="AK48" s="167"/>
      <c r="AL48" s="167"/>
      <c r="AM48" s="167"/>
      <c r="AN48" s="167"/>
      <c r="AO48" s="167"/>
      <c r="AP48" s="167"/>
      <c r="AQ48" s="167"/>
      <c r="AR48" s="167"/>
      <c r="AS48" s="167"/>
      <c r="AT48" s="167"/>
      <c r="AU48" s="167"/>
      <c r="AV48" s="167"/>
      <c r="AW48" s="167"/>
      <c r="AX48" s="167"/>
      <c r="AY48" s="167"/>
      <c r="AZ48" s="167"/>
      <c r="BA48" s="167"/>
      <c r="BB48" s="167"/>
      <c r="BC48" s="167"/>
      <c r="BD48" s="167"/>
      <c r="BE48" s="167"/>
      <c r="BF48" s="167"/>
      <c r="BG48" s="167"/>
      <c r="BH48" s="167"/>
      <c r="BI48" s="167"/>
      <c r="BJ48" s="167"/>
      <c r="BK48" s="167"/>
      <c r="BL48" s="167"/>
      <c r="BM48" s="167"/>
      <c r="BN48" s="167"/>
      <c r="BO48" s="167"/>
      <c r="BP48" s="167"/>
      <c r="BQ48" s="167"/>
      <c r="BR48" s="167"/>
      <c r="BS48" s="167"/>
      <c r="BT48" s="167"/>
      <c r="BU48" s="167"/>
      <c r="BV48" s="167"/>
      <c r="BW48" s="167"/>
      <c r="BX48" s="167"/>
      <c r="BY48" s="167"/>
      <c r="BZ48" s="167"/>
      <c r="CA48" s="167"/>
      <c r="CB48" s="167"/>
      <c r="CC48" s="167"/>
      <c r="CD48" s="167"/>
      <c r="CE48" s="167"/>
      <c r="CF48" s="167"/>
      <c r="CG48" s="167"/>
      <c r="CH48" s="167"/>
      <c r="CI48" s="167"/>
      <c r="CJ48" s="167"/>
      <c r="CK48" s="167"/>
      <c r="CL48" s="167"/>
      <c r="CM48" s="167"/>
      <c r="CN48" s="167"/>
      <c r="CO48" s="167"/>
      <c r="CP48" s="167"/>
      <c r="CQ48" s="167">
        <f t="shared" si="0"/>
        <v>12.6</v>
      </c>
    </row>
    <row r="49" s="94" customFormat="1" spans="2:95">
      <c r="B49" s="164">
        <v>45</v>
      </c>
      <c r="C49" s="170" t="s">
        <v>396</v>
      </c>
      <c r="D49" s="171" t="s">
        <v>397</v>
      </c>
      <c r="E49" s="170" t="s">
        <v>318</v>
      </c>
      <c r="F49" s="167">
        <v>1.8</v>
      </c>
      <c r="G49" s="167"/>
      <c r="H49" s="167"/>
      <c r="I49" s="167"/>
      <c r="J49" s="167"/>
      <c r="K49" s="167"/>
      <c r="L49" s="167"/>
      <c r="M49" s="167"/>
      <c r="N49" s="167"/>
      <c r="O49" s="167"/>
      <c r="P49" s="167">
        <v>1</v>
      </c>
      <c r="Q49" s="167"/>
      <c r="R49" s="167"/>
      <c r="S49" s="167"/>
      <c r="T49" s="167">
        <v>1</v>
      </c>
      <c r="U49" s="167">
        <v>1</v>
      </c>
      <c r="V49" s="167">
        <v>1</v>
      </c>
      <c r="W49" s="167"/>
      <c r="X49" s="167"/>
      <c r="Y49" s="167"/>
      <c r="Z49" s="167"/>
      <c r="AA49" s="167"/>
      <c r="AB49" s="167"/>
      <c r="AC49" s="167"/>
      <c r="AD49" s="167"/>
      <c r="AE49" s="167"/>
      <c r="AF49" s="167"/>
      <c r="AG49" s="167"/>
      <c r="AH49" s="167"/>
      <c r="AI49" s="167"/>
      <c r="AJ49" s="167"/>
      <c r="AK49" s="167"/>
      <c r="AL49" s="167"/>
      <c r="AM49" s="167"/>
      <c r="AN49" s="167"/>
      <c r="AO49" s="167"/>
      <c r="AP49" s="167"/>
      <c r="AQ49" s="167"/>
      <c r="AR49" s="167"/>
      <c r="AS49" s="167"/>
      <c r="AT49" s="167"/>
      <c r="AU49" s="167"/>
      <c r="AV49" s="167"/>
      <c r="AW49" s="167"/>
      <c r="AX49" s="167"/>
      <c r="AY49" s="167"/>
      <c r="AZ49" s="167"/>
      <c r="BA49" s="167"/>
      <c r="BB49" s="167"/>
      <c r="BC49" s="167"/>
      <c r="BD49" s="167"/>
      <c r="BE49" s="167"/>
      <c r="BF49" s="167"/>
      <c r="BG49" s="167"/>
      <c r="BH49" s="167"/>
      <c r="BI49" s="167"/>
      <c r="BJ49" s="167"/>
      <c r="BK49" s="167"/>
      <c r="BL49" s="167"/>
      <c r="BM49" s="167"/>
      <c r="BN49" s="167"/>
      <c r="BO49" s="167"/>
      <c r="BP49" s="167"/>
      <c r="BQ49" s="167"/>
      <c r="BR49" s="167"/>
      <c r="BS49" s="167"/>
      <c r="BT49" s="167"/>
      <c r="BU49" s="167"/>
      <c r="BV49" s="167"/>
      <c r="BW49" s="167"/>
      <c r="BX49" s="167"/>
      <c r="BY49" s="167"/>
      <c r="BZ49" s="167"/>
      <c r="CA49" s="167"/>
      <c r="CB49" s="167"/>
      <c r="CC49" s="167"/>
      <c r="CD49" s="167"/>
      <c r="CE49" s="167"/>
      <c r="CF49" s="167"/>
      <c r="CG49" s="167"/>
      <c r="CH49" s="167"/>
      <c r="CI49" s="167"/>
      <c r="CJ49" s="167"/>
      <c r="CK49" s="167"/>
      <c r="CL49" s="167"/>
      <c r="CM49" s="167"/>
      <c r="CN49" s="167"/>
      <c r="CO49" s="167"/>
      <c r="CP49" s="167"/>
      <c r="CQ49" s="167">
        <f t="shared" si="0"/>
        <v>4</v>
      </c>
    </row>
    <row r="50" s="94" customFormat="1" spans="2:95">
      <c r="B50" s="164">
        <v>46</v>
      </c>
      <c r="C50" s="182" t="s">
        <v>398</v>
      </c>
      <c r="D50" s="183" t="s">
        <v>399</v>
      </c>
      <c r="E50" s="184" t="s">
        <v>333</v>
      </c>
      <c r="F50" s="185">
        <v>0.25</v>
      </c>
      <c r="G50" s="167"/>
      <c r="H50" s="167"/>
      <c r="I50" s="167"/>
      <c r="J50" s="167"/>
      <c r="K50" s="167"/>
      <c r="L50" s="167"/>
      <c r="M50" s="167"/>
      <c r="N50" s="167"/>
      <c r="O50" s="167"/>
      <c r="P50" s="167">
        <v>1</v>
      </c>
      <c r="Q50" s="167"/>
      <c r="R50" s="167"/>
      <c r="S50" s="167"/>
      <c r="T50" s="167">
        <v>1</v>
      </c>
      <c r="U50" s="167">
        <v>1</v>
      </c>
      <c r="V50" s="167">
        <v>1</v>
      </c>
      <c r="W50" s="167"/>
      <c r="X50" s="167"/>
      <c r="Y50" s="167"/>
      <c r="Z50" s="167"/>
      <c r="AA50" s="167"/>
      <c r="AB50" s="167"/>
      <c r="AC50" s="167"/>
      <c r="AD50" s="167"/>
      <c r="AE50" s="167"/>
      <c r="AF50" s="167"/>
      <c r="AG50" s="167"/>
      <c r="AH50" s="167"/>
      <c r="AI50" s="167"/>
      <c r="AJ50" s="167"/>
      <c r="AK50" s="167"/>
      <c r="AL50" s="167"/>
      <c r="AM50" s="167"/>
      <c r="AN50" s="167"/>
      <c r="AO50" s="167"/>
      <c r="AP50" s="167"/>
      <c r="AQ50" s="167"/>
      <c r="AR50" s="167"/>
      <c r="AS50" s="167"/>
      <c r="AT50" s="167"/>
      <c r="AU50" s="167"/>
      <c r="AV50" s="167"/>
      <c r="AW50" s="167"/>
      <c r="AX50" s="167"/>
      <c r="AY50" s="167"/>
      <c r="AZ50" s="167"/>
      <c r="BA50" s="167"/>
      <c r="BB50" s="167"/>
      <c r="BC50" s="167"/>
      <c r="BD50" s="167"/>
      <c r="BE50" s="167"/>
      <c r="BF50" s="167"/>
      <c r="BG50" s="167"/>
      <c r="BH50" s="167"/>
      <c r="BI50" s="167"/>
      <c r="BJ50" s="167"/>
      <c r="BK50" s="167"/>
      <c r="BL50" s="167"/>
      <c r="BM50" s="167"/>
      <c r="BN50" s="167"/>
      <c r="BO50" s="167"/>
      <c r="BP50" s="167"/>
      <c r="BQ50" s="167"/>
      <c r="BR50" s="167"/>
      <c r="BS50" s="167"/>
      <c r="BT50" s="167"/>
      <c r="BU50" s="167"/>
      <c r="BV50" s="167"/>
      <c r="BW50" s="167"/>
      <c r="BX50" s="167"/>
      <c r="BY50" s="167"/>
      <c r="BZ50" s="167"/>
      <c r="CA50" s="167"/>
      <c r="CB50" s="167"/>
      <c r="CC50" s="167"/>
      <c r="CD50" s="167"/>
      <c r="CE50" s="167"/>
      <c r="CF50" s="167"/>
      <c r="CG50" s="167"/>
      <c r="CH50" s="167"/>
      <c r="CI50" s="167"/>
      <c r="CJ50" s="167"/>
      <c r="CK50" s="167"/>
      <c r="CL50" s="167"/>
      <c r="CM50" s="167"/>
      <c r="CN50" s="167"/>
      <c r="CO50" s="167"/>
      <c r="CP50" s="167"/>
      <c r="CQ50" s="167">
        <f t="shared" si="0"/>
        <v>4</v>
      </c>
    </row>
    <row r="51" s="94" customFormat="1" spans="2:95">
      <c r="B51" s="164">
        <v>47</v>
      </c>
      <c r="C51" s="172" t="s">
        <v>400</v>
      </c>
      <c r="D51" s="173" t="s">
        <v>401</v>
      </c>
      <c r="E51" s="172" t="s">
        <v>360</v>
      </c>
      <c r="F51" s="185">
        <v>0.1</v>
      </c>
      <c r="G51" s="167">
        <v>6</v>
      </c>
      <c r="H51" s="167">
        <v>6</v>
      </c>
      <c r="I51" s="167">
        <v>6</v>
      </c>
      <c r="J51" s="167">
        <v>6</v>
      </c>
      <c r="K51" s="167">
        <v>6</v>
      </c>
      <c r="L51" s="167">
        <v>6</v>
      </c>
      <c r="M51" s="167">
        <v>6</v>
      </c>
      <c r="N51" s="167">
        <v>6</v>
      </c>
      <c r="O51" s="167">
        <v>6</v>
      </c>
      <c r="P51" s="167">
        <v>6</v>
      </c>
      <c r="Q51" s="167">
        <v>6</v>
      </c>
      <c r="R51" s="167">
        <v>6</v>
      </c>
      <c r="S51" s="167">
        <v>6</v>
      </c>
      <c r="T51" s="167">
        <v>6</v>
      </c>
      <c r="U51" s="167">
        <v>6</v>
      </c>
      <c r="V51" s="167">
        <v>6</v>
      </c>
      <c r="W51" s="167">
        <v>6</v>
      </c>
      <c r="X51" s="167"/>
      <c r="Y51" s="167"/>
      <c r="Z51" s="167"/>
      <c r="AA51" s="167"/>
      <c r="AB51" s="167"/>
      <c r="AC51" s="167"/>
      <c r="AD51" s="167"/>
      <c r="AE51" s="167"/>
      <c r="AF51" s="167"/>
      <c r="AG51" s="167"/>
      <c r="AH51" s="167"/>
      <c r="AI51" s="167"/>
      <c r="AJ51" s="167"/>
      <c r="AK51" s="167"/>
      <c r="AL51" s="167"/>
      <c r="AM51" s="167"/>
      <c r="AN51" s="167"/>
      <c r="AO51" s="167"/>
      <c r="AP51" s="167"/>
      <c r="AQ51" s="167"/>
      <c r="AR51" s="167"/>
      <c r="AS51" s="167"/>
      <c r="AT51" s="167"/>
      <c r="AU51" s="167"/>
      <c r="AV51" s="167"/>
      <c r="AW51" s="167"/>
      <c r="AX51" s="167"/>
      <c r="AY51" s="167"/>
      <c r="AZ51" s="167"/>
      <c r="BA51" s="167"/>
      <c r="BB51" s="167"/>
      <c r="BC51" s="167"/>
      <c r="BD51" s="167"/>
      <c r="BE51" s="167"/>
      <c r="BF51" s="167"/>
      <c r="BG51" s="167"/>
      <c r="BH51" s="167"/>
      <c r="BI51" s="167"/>
      <c r="BJ51" s="167"/>
      <c r="BK51" s="167"/>
      <c r="BL51" s="167"/>
      <c r="BM51" s="167"/>
      <c r="BN51" s="167"/>
      <c r="BO51" s="167"/>
      <c r="BP51" s="167"/>
      <c r="BQ51" s="167"/>
      <c r="BR51" s="167"/>
      <c r="BS51" s="167"/>
      <c r="BT51" s="167"/>
      <c r="BU51" s="167"/>
      <c r="BV51" s="167"/>
      <c r="BW51" s="167"/>
      <c r="BX51" s="167"/>
      <c r="BY51" s="167"/>
      <c r="BZ51" s="167"/>
      <c r="CA51" s="167"/>
      <c r="CB51" s="167"/>
      <c r="CC51" s="167"/>
      <c r="CD51" s="167"/>
      <c r="CE51" s="167"/>
      <c r="CF51" s="167"/>
      <c r="CG51" s="167"/>
      <c r="CH51" s="167"/>
      <c r="CI51" s="167"/>
      <c r="CJ51" s="167"/>
      <c r="CK51" s="167"/>
      <c r="CL51" s="167"/>
      <c r="CM51" s="167"/>
      <c r="CN51" s="167"/>
      <c r="CO51" s="167"/>
      <c r="CP51" s="167"/>
      <c r="CQ51" s="167">
        <f t="shared" si="0"/>
        <v>102</v>
      </c>
    </row>
    <row r="52" s="94" customFormat="1" spans="1:95">
      <c r="A52" s="94" t="s">
        <v>402</v>
      </c>
      <c r="B52" s="164">
        <v>48</v>
      </c>
      <c r="C52" s="172" t="s">
        <v>403</v>
      </c>
      <c r="D52" s="173" t="s">
        <v>404</v>
      </c>
      <c r="E52" s="172" t="s">
        <v>405</v>
      </c>
      <c r="F52" s="176">
        <v>0.17</v>
      </c>
      <c r="G52" s="167"/>
      <c r="H52" s="167"/>
      <c r="I52" s="167"/>
      <c r="J52" s="167"/>
      <c r="K52" s="167"/>
      <c r="L52" s="167"/>
      <c r="M52" s="167"/>
      <c r="N52" s="167"/>
      <c r="O52" s="167"/>
      <c r="P52" s="167"/>
      <c r="Q52" s="167">
        <v>40</v>
      </c>
      <c r="R52" s="167"/>
      <c r="S52" s="167"/>
      <c r="T52" s="167"/>
      <c r="U52" s="167"/>
      <c r="V52" s="167"/>
      <c r="W52" s="167"/>
      <c r="X52" s="167"/>
      <c r="Y52" s="167"/>
      <c r="Z52" s="167"/>
      <c r="AA52" s="167"/>
      <c r="AB52" s="167"/>
      <c r="AC52" s="167"/>
      <c r="AD52" s="167"/>
      <c r="AE52" s="167"/>
      <c r="AF52" s="167"/>
      <c r="AG52" s="167"/>
      <c r="AH52" s="167"/>
      <c r="AI52" s="167"/>
      <c r="AJ52" s="167"/>
      <c r="AK52" s="167"/>
      <c r="AL52" s="167"/>
      <c r="AM52" s="167"/>
      <c r="AN52" s="167"/>
      <c r="AO52" s="167"/>
      <c r="AP52" s="167"/>
      <c r="AQ52" s="167"/>
      <c r="AR52" s="167"/>
      <c r="AS52" s="167"/>
      <c r="AT52" s="167"/>
      <c r="AU52" s="167"/>
      <c r="AV52" s="167"/>
      <c r="AW52" s="167"/>
      <c r="AX52" s="167"/>
      <c r="AY52" s="167"/>
      <c r="AZ52" s="167"/>
      <c r="BA52" s="167"/>
      <c r="BB52" s="167"/>
      <c r="BC52" s="167"/>
      <c r="BD52" s="167"/>
      <c r="BE52" s="167"/>
      <c r="BF52" s="167"/>
      <c r="BG52" s="167"/>
      <c r="BH52" s="167"/>
      <c r="BI52" s="167"/>
      <c r="BJ52" s="167"/>
      <c r="BK52" s="167"/>
      <c r="BL52" s="167"/>
      <c r="BM52" s="167"/>
      <c r="BN52" s="167"/>
      <c r="BO52" s="167"/>
      <c r="BP52" s="167"/>
      <c r="BQ52" s="167"/>
      <c r="BR52" s="167"/>
      <c r="BS52" s="167"/>
      <c r="BT52" s="167"/>
      <c r="BU52" s="167"/>
      <c r="BV52" s="167"/>
      <c r="BW52" s="167"/>
      <c r="BX52" s="167"/>
      <c r="BY52" s="167"/>
      <c r="BZ52" s="167"/>
      <c r="CA52" s="167"/>
      <c r="CB52" s="167"/>
      <c r="CC52" s="167"/>
      <c r="CD52" s="167"/>
      <c r="CE52" s="167"/>
      <c r="CF52" s="167"/>
      <c r="CG52" s="167"/>
      <c r="CH52" s="167"/>
      <c r="CI52" s="167"/>
      <c r="CJ52" s="167"/>
      <c r="CK52" s="167"/>
      <c r="CL52" s="167"/>
      <c r="CM52" s="167"/>
      <c r="CN52" s="167"/>
      <c r="CO52" s="167"/>
      <c r="CP52" s="167"/>
      <c r="CQ52" s="167">
        <f t="shared" si="0"/>
        <v>40</v>
      </c>
    </row>
    <row r="53" s="94" customFormat="1" spans="1:95">
      <c r="A53" s="94" t="s">
        <v>402</v>
      </c>
      <c r="B53" s="164">
        <v>49</v>
      </c>
      <c r="C53" s="165" t="s">
        <v>406</v>
      </c>
      <c r="D53" s="166" t="s">
        <v>407</v>
      </c>
      <c r="E53" s="165" t="s">
        <v>405</v>
      </c>
      <c r="F53" s="167">
        <v>0.12</v>
      </c>
      <c r="G53" s="167"/>
      <c r="H53" s="167"/>
      <c r="I53" s="167"/>
      <c r="J53" s="167"/>
      <c r="K53" s="167"/>
      <c r="L53" s="167"/>
      <c r="M53" s="167"/>
      <c r="N53" s="167">
        <v>0.6</v>
      </c>
      <c r="O53" s="167"/>
      <c r="P53" s="167">
        <v>0.6</v>
      </c>
      <c r="Q53" s="167">
        <v>0.6</v>
      </c>
      <c r="R53" s="167"/>
      <c r="S53" s="167"/>
      <c r="T53" s="167"/>
      <c r="U53" s="167">
        <v>0.6</v>
      </c>
      <c r="V53" s="167"/>
      <c r="W53" s="167"/>
      <c r="X53" s="167"/>
      <c r="Y53" s="167"/>
      <c r="Z53" s="167"/>
      <c r="AA53" s="167"/>
      <c r="AB53" s="167"/>
      <c r="AC53" s="167"/>
      <c r="AD53" s="167"/>
      <c r="AE53" s="167"/>
      <c r="AF53" s="167"/>
      <c r="AG53" s="167"/>
      <c r="AH53" s="167"/>
      <c r="AI53" s="167"/>
      <c r="AJ53" s="167"/>
      <c r="AK53" s="167"/>
      <c r="AL53" s="167"/>
      <c r="AM53" s="167"/>
      <c r="AN53" s="167"/>
      <c r="AO53" s="167"/>
      <c r="AP53" s="167"/>
      <c r="AQ53" s="167"/>
      <c r="AR53" s="167"/>
      <c r="AS53" s="167"/>
      <c r="AT53" s="167"/>
      <c r="AU53" s="167"/>
      <c r="AV53" s="167"/>
      <c r="AW53" s="167"/>
      <c r="AX53" s="167"/>
      <c r="AY53" s="167"/>
      <c r="AZ53" s="167"/>
      <c r="BA53" s="167"/>
      <c r="BB53" s="167"/>
      <c r="BC53" s="167"/>
      <c r="BD53" s="167"/>
      <c r="BE53" s="167"/>
      <c r="BF53" s="167"/>
      <c r="BG53" s="167"/>
      <c r="BH53" s="167"/>
      <c r="BI53" s="167"/>
      <c r="BJ53" s="167"/>
      <c r="BK53" s="167"/>
      <c r="BL53" s="167"/>
      <c r="BM53" s="167"/>
      <c r="BN53" s="167"/>
      <c r="BO53" s="167"/>
      <c r="BP53" s="167"/>
      <c r="BQ53" s="167"/>
      <c r="BR53" s="167"/>
      <c r="BS53" s="167"/>
      <c r="BT53" s="167"/>
      <c r="BU53" s="167"/>
      <c r="BV53" s="167"/>
      <c r="BW53" s="167"/>
      <c r="BX53" s="167"/>
      <c r="BY53" s="167"/>
      <c r="BZ53" s="167"/>
      <c r="CA53" s="167"/>
      <c r="CB53" s="167"/>
      <c r="CC53" s="167"/>
      <c r="CD53" s="167"/>
      <c r="CE53" s="167"/>
      <c r="CF53" s="167"/>
      <c r="CG53" s="167"/>
      <c r="CH53" s="167"/>
      <c r="CI53" s="167"/>
      <c r="CJ53" s="167"/>
      <c r="CK53" s="167"/>
      <c r="CL53" s="167"/>
      <c r="CM53" s="167"/>
      <c r="CN53" s="167"/>
      <c r="CO53" s="167"/>
      <c r="CP53" s="167"/>
      <c r="CQ53" s="167">
        <f t="shared" si="0"/>
        <v>2.4</v>
      </c>
    </row>
    <row r="54" hidden="1" spans="2:95">
      <c r="B54" s="164">
        <v>51</v>
      </c>
      <c r="C54" s="170"/>
      <c r="D54" s="186"/>
      <c r="E54" s="170"/>
      <c r="F54" s="167"/>
      <c r="G54" s="167"/>
      <c r="H54" s="167"/>
      <c r="I54" s="167"/>
      <c r="J54" s="167"/>
      <c r="K54" s="167"/>
      <c r="L54" s="167"/>
      <c r="M54" s="167"/>
      <c r="N54" s="167"/>
      <c r="O54" s="167"/>
      <c r="P54" s="167"/>
      <c r="Q54" s="167"/>
      <c r="R54" s="167"/>
      <c r="S54" s="167"/>
      <c r="T54" s="167"/>
      <c r="U54" s="167"/>
      <c r="V54" s="167"/>
      <c r="W54" s="167"/>
      <c r="X54" s="167"/>
      <c r="Y54" s="167"/>
      <c r="Z54" s="167"/>
      <c r="AA54" s="167"/>
      <c r="AB54" s="167"/>
      <c r="AC54" s="167"/>
      <c r="AD54" s="167"/>
      <c r="AE54" s="167"/>
      <c r="AF54" s="167"/>
      <c r="AG54" s="167"/>
      <c r="AH54" s="167"/>
      <c r="AI54" s="167"/>
      <c r="AJ54" s="167"/>
      <c r="AK54" s="167"/>
      <c r="AL54" s="167"/>
      <c r="AM54" s="167"/>
      <c r="AN54" s="167"/>
      <c r="AO54" s="167"/>
      <c r="AP54" s="167"/>
      <c r="AQ54" s="167"/>
      <c r="AR54" s="167"/>
      <c r="AS54" s="167"/>
      <c r="AT54" s="167"/>
      <c r="AU54" s="167"/>
      <c r="AV54" s="167"/>
      <c r="AW54" s="167"/>
      <c r="AX54" s="167"/>
      <c r="AY54" s="167"/>
      <c r="AZ54" s="167"/>
      <c r="BA54" s="167"/>
      <c r="BB54" s="167"/>
      <c r="BC54" s="167"/>
      <c r="BD54" s="167"/>
      <c r="BE54" s="167"/>
      <c r="BF54" s="167"/>
      <c r="BG54" s="167"/>
      <c r="BH54" s="167"/>
      <c r="BI54" s="167"/>
      <c r="BJ54" s="167"/>
      <c r="BK54" s="167"/>
      <c r="BL54" s="167"/>
      <c r="BM54" s="167"/>
      <c r="BN54" s="167"/>
      <c r="BO54" s="167"/>
      <c r="BP54" s="167"/>
      <c r="BQ54" s="167"/>
      <c r="BR54" s="167"/>
      <c r="BS54" s="167"/>
      <c r="BT54" s="167"/>
      <c r="BU54" s="167"/>
      <c r="BV54" s="167"/>
      <c r="BW54" s="167"/>
      <c r="BX54" s="167"/>
      <c r="BY54" s="167"/>
      <c r="BZ54" s="167"/>
      <c r="CA54" s="167"/>
      <c r="CB54" s="167"/>
      <c r="CC54" s="167"/>
      <c r="CD54" s="167"/>
      <c r="CE54" s="167"/>
      <c r="CF54" s="167"/>
      <c r="CG54" s="167"/>
      <c r="CH54" s="167"/>
      <c r="CI54" s="167"/>
      <c r="CJ54" s="167"/>
      <c r="CK54" s="167"/>
      <c r="CL54" s="167"/>
      <c r="CM54" s="167"/>
      <c r="CN54" s="167"/>
      <c r="CO54" s="167"/>
      <c r="CP54" s="167"/>
      <c r="CQ54" s="167">
        <f t="shared" si="0"/>
        <v>0</v>
      </c>
    </row>
    <row r="55" hidden="1" spans="2:95">
      <c r="B55" s="164">
        <v>52</v>
      </c>
      <c r="C55" s="170"/>
      <c r="D55" s="186"/>
      <c r="E55" s="170"/>
      <c r="F55" s="167"/>
      <c r="G55" s="167"/>
      <c r="H55" s="167"/>
      <c r="I55" s="167"/>
      <c r="J55" s="167"/>
      <c r="K55" s="167"/>
      <c r="L55" s="167"/>
      <c r="M55" s="167"/>
      <c r="N55" s="167"/>
      <c r="O55" s="167"/>
      <c r="P55" s="167"/>
      <c r="Q55" s="167"/>
      <c r="R55" s="167"/>
      <c r="S55" s="167"/>
      <c r="T55" s="167"/>
      <c r="U55" s="167"/>
      <c r="V55" s="167"/>
      <c r="W55" s="167"/>
      <c r="X55" s="167"/>
      <c r="Y55" s="167"/>
      <c r="Z55" s="167"/>
      <c r="AA55" s="167"/>
      <c r="AB55" s="167"/>
      <c r="AC55" s="167"/>
      <c r="AD55" s="167"/>
      <c r="AE55" s="167"/>
      <c r="AF55" s="167"/>
      <c r="AG55" s="167"/>
      <c r="AH55" s="167"/>
      <c r="AI55" s="167"/>
      <c r="AJ55" s="167"/>
      <c r="AK55" s="167"/>
      <c r="AL55" s="167"/>
      <c r="AM55" s="167"/>
      <c r="AN55" s="167"/>
      <c r="AO55" s="167"/>
      <c r="AP55" s="167"/>
      <c r="AQ55" s="167"/>
      <c r="AR55" s="167"/>
      <c r="AS55" s="167"/>
      <c r="AT55" s="167"/>
      <c r="AU55" s="167"/>
      <c r="AV55" s="167"/>
      <c r="AW55" s="167"/>
      <c r="AX55" s="167"/>
      <c r="AY55" s="167"/>
      <c r="AZ55" s="167"/>
      <c r="BA55" s="167"/>
      <c r="BB55" s="167"/>
      <c r="BC55" s="167"/>
      <c r="BD55" s="167"/>
      <c r="BE55" s="167"/>
      <c r="BF55" s="167"/>
      <c r="BG55" s="167"/>
      <c r="BH55" s="167"/>
      <c r="BI55" s="167"/>
      <c r="BJ55" s="167"/>
      <c r="BK55" s="167"/>
      <c r="BL55" s="167"/>
      <c r="BM55" s="167"/>
      <c r="BN55" s="167"/>
      <c r="BO55" s="167"/>
      <c r="BP55" s="167"/>
      <c r="BQ55" s="167"/>
      <c r="BR55" s="167"/>
      <c r="BS55" s="167"/>
      <c r="BT55" s="167"/>
      <c r="BU55" s="167"/>
      <c r="BV55" s="167"/>
      <c r="BW55" s="167"/>
      <c r="BX55" s="167"/>
      <c r="BY55" s="167"/>
      <c r="BZ55" s="167"/>
      <c r="CA55" s="167"/>
      <c r="CB55" s="167"/>
      <c r="CC55" s="167"/>
      <c r="CD55" s="167"/>
      <c r="CE55" s="167"/>
      <c r="CF55" s="167"/>
      <c r="CG55" s="167"/>
      <c r="CH55" s="167"/>
      <c r="CI55" s="167"/>
      <c r="CJ55" s="167"/>
      <c r="CK55" s="167"/>
      <c r="CL55" s="167"/>
      <c r="CM55" s="167"/>
      <c r="CN55" s="167"/>
      <c r="CO55" s="167"/>
      <c r="CP55" s="167"/>
      <c r="CQ55" s="167">
        <f t="shared" si="0"/>
        <v>0</v>
      </c>
    </row>
    <row r="56" hidden="1" spans="2:95">
      <c r="B56" s="164">
        <v>53</v>
      </c>
      <c r="C56" s="170"/>
      <c r="D56" s="186"/>
      <c r="E56" s="170"/>
      <c r="F56" s="167"/>
      <c r="G56" s="167"/>
      <c r="H56" s="167"/>
      <c r="I56" s="167"/>
      <c r="J56" s="167"/>
      <c r="K56" s="167"/>
      <c r="L56" s="167"/>
      <c r="M56" s="167"/>
      <c r="N56" s="167"/>
      <c r="O56" s="167"/>
      <c r="P56" s="167"/>
      <c r="Q56" s="167"/>
      <c r="R56" s="167"/>
      <c r="S56" s="167"/>
      <c r="T56" s="167"/>
      <c r="U56" s="167"/>
      <c r="V56" s="167"/>
      <c r="W56" s="167"/>
      <c r="X56" s="167"/>
      <c r="Y56" s="167"/>
      <c r="Z56" s="167"/>
      <c r="AA56" s="167"/>
      <c r="AB56" s="167"/>
      <c r="AC56" s="167"/>
      <c r="AD56" s="167"/>
      <c r="AE56" s="167"/>
      <c r="AF56" s="167"/>
      <c r="AG56" s="167"/>
      <c r="AH56" s="167"/>
      <c r="AI56" s="167"/>
      <c r="AJ56" s="167"/>
      <c r="AK56" s="167"/>
      <c r="AL56" s="167"/>
      <c r="AM56" s="167"/>
      <c r="AN56" s="167"/>
      <c r="AO56" s="167"/>
      <c r="AP56" s="167"/>
      <c r="AQ56" s="167"/>
      <c r="AR56" s="167"/>
      <c r="AS56" s="167"/>
      <c r="AT56" s="167"/>
      <c r="AU56" s="167"/>
      <c r="AV56" s="167"/>
      <c r="AW56" s="167"/>
      <c r="AX56" s="167"/>
      <c r="AY56" s="167"/>
      <c r="AZ56" s="167"/>
      <c r="BA56" s="167"/>
      <c r="BB56" s="167"/>
      <c r="BC56" s="167"/>
      <c r="BD56" s="167"/>
      <c r="BE56" s="167"/>
      <c r="BF56" s="167"/>
      <c r="BG56" s="167"/>
      <c r="BH56" s="167"/>
      <c r="BI56" s="167"/>
      <c r="BJ56" s="167"/>
      <c r="BK56" s="167"/>
      <c r="BL56" s="167"/>
      <c r="BM56" s="167"/>
      <c r="BN56" s="167"/>
      <c r="BO56" s="167"/>
      <c r="BP56" s="167"/>
      <c r="BQ56" s="167"/>
      <c r="BR56" s="167"/>
      <c r="BS56" s="167"/>
      <c r="BT56" s="167"/>
      <c r="BU56" s="167"/>
      <c r="BV56" s="167"/>
      <c r="BW56" s="167"/>
      <c r="BX56" s="167"/>
      <c r="BY56" s="167"/>
      <c r="BZ56" s="167"/>
      <c r="CA56" s="167"/>
      <c r="CB56" s="167"/>
      <c r="CC56" s="167"/>
      <c r="CD56" s="167"/>
      <c r="CE56" s="167"/>
      <c r="CF56" s="167"/>
      <c r="CG56" s="167"/>
      <c r="CH56" s="167"/>
      <c r="CI56" s="167"/>
      <c r="CJ56" s="167"/>
      <c r="CK56" s="167"/>
      <c r="CL56" s="167"/>
      <c r="CM56" s="167"/>
      <c r="CN56" s="167"/>
      <c r="CO56" s="167"/>
      <c r="CP56" s="167"/>
      <c r="CQ56" s="167">
        <f t="shared" si="0"/>
        <v>0</v>
      </c>
    </row>
    <row r="57" hidden="1" spans="2:95">
      <c r="B57" s="164">
        <v>54</v>
      </c>
      <c r="C57" s="170"/>
      <c r="D57" s="186"/>
      <c r="E57" s="170"/>
      <c r="F57" s="167"/>
      <c r="G57" s="167"/>
      <c r="H57" s="167"/>
      <c r="I57" s="167"/>
      <c r="J57" s="167"/>
      <c r="K57" s="167"/>
      <c r="L57" s="167"/>
      <c r="M57" s="167"/>
      <c r="N57" s="167"/>
      <c r="O57" s="167"/>
      <c r="P57" s="167"/>
      <c r="Q57" s="167"/>
      <c r="R57" s="167"/>
      <c r="S57" s="167"/>
      <c r="T57" s="167"/>
      <c r="U57" s="167"/>
      <c r="V57" s="167"/>
      <c r="W57" s="167"/>
      <c r="X57" s="167"/>
      <c r="Y57" s="167"/>
      <c r="Z57" s="167"/>
      <c r="AA57" s="167"/>
      <c r="AB57" s="167"/>
      <c r="AC57" s="167"/>
      <c r="AD57" s="167"/>
      <c r="AE57" s="167"/>
      <c r="AF57" s="167"/>
      <c r="AG57" s="167"/>
      <c r="AH57" s="167"/>
      <c r="AI57" s="167"/>
      <c r="AJ57" s="167"/>
      <c r="AK57" s="167"/>
      <c r="AL57" s="167"/>
      <c r="AM57" s="167"/>
      <c r="AN57" s="167"/>
      <c r="AO57" s="167"/>
      <c r="AP57" s="167"/>
      <c r="AQ57" s="167"/>
      <c r="AR57" s="167"/>
      <c r="AS57" s="167"/>
      <c r="AT57" s="167"/>
      <c r="AU57" s="167"/>
      <c r="AV57" s="167"/>
      <c r="AW57" s="167"/>
      <c r="AX57" s="167"/>
      <c r="AY57" s="167"/>
      <c r="AZ57" s="167"/>
      <c r="BA57" s="167"/>
      <c r="BB57" s="167"/>
      <c r="BC57" s="167"/>
      <c r="BD57" s="167"/>
      <c r="BE57" s="167"/>
      <c r="BF57" s="167"/>
      <c r="BG57" s="167"/>
      <c r="BH57" s="167"/>
      <c r="BI57" s="167"/>
      <c r="BJ57" s="167"/>
      <c r="BK57" s="167"/>
      <c r="BL57" s="167"/>
      <c r="BM57" s="167"/>
      <c r="BN57" s="167"/>
      <c r="BO57" s="167"/>
      <c r="BP57" s="167"/>
      <c r="BQ57" s="167"/>
      <c r="BR57" s="167"/>
      <c r="BS57" s="167"/>
      <c r="BT57" s="167"/>
      <c r="BU57" s="167"/>
      <c r="BV57" s="167"/>
      <c r="BW57" s="167"/>
      <c r="BX57" s="167"/>
      <c r="BY57" s="167"/>
      <c r="BZ57" s="167"/>
      <c r="CA57" s="167"/>
      <c r="CB57" s="167"/>
      <c r="CC57" s="167"/>
      <c r="CD57" s="167"/>
      <c r="CE57" s="167"/>
      <c r="CF57" s="167"/>
      <c r="CG57" s="167"/>
      <c r="CH57" s="167"/>
      <c r="CI57" s="167"/>
      <c r="CJ57" s="167"/>
      <c r="CK57" s="167"/>
      <c r="CL57" s="167"/>
      <c r="CM57" s="167"/>
      <c r="CN57" s="167"/>
      <c r="CO57" s="167"/>
      <c r="CP57" s="167"/>
      <c r="CQ57" s="167">
        <f t="shared" si="0"/>
        <v>0</v>
      </c>
    </row>
    <row r="58" hidden="1" spans="2:95">
      <c r="B58" s="164">
        <v>55</v>
      </c>
      <c r="C58" s="170"/>
      <c r="D58" s="186"/>
      <c r="E58" s="170"/>
      <c r="F58" s="167"/>
      <c r="G58" s="167"/>
      <c r="H58" s="167"/>
      <c r="I58" s="167"/>
      <c r="J58" s="167"/>
      <c r="K58" s="167"/>
      <c r="L58" s="167"/>
      <c r="M58" s="167"/>
      <c r="N58" s="167"/>
      <c r="O58" s="167"/>
      <c r="P58" s="167"/>
      <c r="Q58" s="167"/>
      <c r="R58" s="167"/>
      <c r="S58" s="167"/>
      <c r="T58" s="167"/>
      <c r="U58" s="167"/>
      <c r="V58" s="167"/>
      <c r="W58" s="167"/>
      <c r="X58" s="167"/>
      <c r="Y58" s="167"/>
      <c r="Z58" s="167"/>
      <c r="AA58" s="167"/>
      <c r="AB58" s="167"/>
      <c r="AC58" s="167"/>
      <c r="AD58" s="167"/>
      <c r="AE58" s="167"/>
      <c r="AF58" s="167"/>
      <c r="AG58" s="167"/>
      <c r="AH58" s="167"/>
      <c r="AI58" s="167"/>
      <c r="AJ58" s="167"/>
      <c r="AK58" s="167"/>
      <c r="AL58" s="167"/>
      <c r="AM58" s="167"/>
      <c r="AN58" s="167"/>
      <c r="AO58" s="167"/>
      <c r="AP58" s="167"/>
      <c r="AQ58" s="167"/>
      <c r="AR58" s="167"/>
      <c r="AS58" s="167"/>
      <c r="AT58" s="167"/>
      <c r="AU58" s="167"/>
      <c r="AV58" s="167"/>
      <c r="AW58" s="167"/>
      <c r="AX58" s="167"/>
      <c r="AY58" s="167"/>
      <c r="AZ58" s="167"/>
      <c r="BA58" s="167"/>
      <c r="BB58" s="167"/>
      <c r="BC58" s="167"/>
      <c r="BD58" s="167"/>
      <c r="BE58" s="167"/>
      <c r="BF58" s="167"/>
      <c r="BG58" s="167"/>
      <c r="BH58" s="167"/>
      <c r="BI58" s="167"/>
      <c r="BJ58" s="167"/>
      <c r="BK58" s="167"/>
      <c r="BL58" s="167"/>
      <c r="BM58" s="167"/>
      <c r="BN58" s="167"/>
      <c r="BO58" s="167"/>
      <c r="BP58" s="167"/>
      <c r="BQ58" s="167"/>
      <c r="BR58" s="167"/>
      <c r="BS58" s="167"/>
      <c r="BT58" s="167"/>
      <c r="BU58" s="167"/>
      <c r="BV58" s="167"/>
      <c r="BW58" s="167"/>
      <c r="BX58" s="167"/>
      <c r="BY58" s="167"/>
      <c r="BZ58" s="167"/>
      <c r="CA58" s="167"/>
      <c r="CB58" s="167"/>
      <c r="CC58" s="167"/>
      <c r="CD58" s="167"/>
      <c r="CE58" s="167"/>
      <c r="CF58" s="167"/>
      <c r="CG58" s="167"/>
      <c r="CH58" s="167"/>
      <c r="CI58" s="167"/>
      <c r="CJ58" s="167"/>
      <c r="CK58" s="167"/>
      <c r="CL58" s="167"/>
      <c r="CM58" s="167"/>
      <c r="CN58" s="167"/>
      <c r="CO58" s="167"/>
      <c r="CP58" s="167"/>
      <c r="CQ58" s="167">
        <f t="shared" si="0"/>
        <v>0</v>
      </c>
    </row>
    <row r="59" hidden="1" spans="2:95">
      <c r="B59" s="164">
        <v>56</v>
      </c>
      <c r="C59" s="170"/>
      <c r="D59" s="186"/>
      <c r="E59" s="170"/>
      <c r="F59" s="167"/>
      <c r="G59" s="167"/>
      <c r="H59" s="167"/>
      <c r="I59" s="167"/>
      <c r="J59" s="167"/>
      <c r="K59" s="167"/>
      <c r="L59" s="167"/>
      <c r="M59" s="167"/>
      <c r="N59" s="167"/>
      <c r="O59" s="167"/>
      <c r="P59" s="167"/>
      <c r="Q59" s="167"/>
      <c r="R59" s="167"/>
      <c r="S59" s="167"/>
      <c r="T59" s="167"/>
      <c r="U59" s="167"/>
      <c r="V59" s="167"/>
      <c r="W59" s="167"/>
      <c r="X59" s="167"/>
      <c r="Y59" s="167"/>
      <c r="Z59" s="167"/>
      <c r="AA59" s="167"/>
      <c r="AB59" s="167"/>
      <c r="AC59" s="167"/>
      <c r="AD59" s="167"/>
      <c r="AE59" s="167"/>
      <c r="AF59" s="167"/>
      <c r="AG59" s="167"/>
      <c r="AH59" s="167"/>
      <c r="AI59" s="167"/>
      <c r="AJ59" s="167"/>
      <c r="AK59" s="167"/>
      <c r="AL59" s="167"/>
      <c r="AM59" s="167"/>
      <c r="AN59" s="167"/>
      <c r="AO59" s="167"/>
      <c r="AP59" s="167"/>
      <c r="AQ59" s="167"/>
      <c r="AR59" s="167"/>
      <c r="AS59" s="167"/>
      <c r="AT59" s="167"/>
      <c r="AU59" s="167"/>
      <c r="AV59" s="167"/>
      <c r="AW59" s="167"/>
      <c r="AX59" s="167"/>
      <c r="AY59" s="167"/>
      <c r="AZ59" s="167"/>
      <c r="BA59" s="167"/>
      <c r="BB59" s="167"/>
      <c r="BC59" s="167"/>
      <c r="BD59" s="167"/>
      <c r="BE59" s="167"/>
      <c r="BF59" s="167"/>
      <c r="BG59" s="167"/>
      <c r="BH59" s="167"/>
      <c r="BI59" s="167"/>
      <c r="BJ59" s="167"/>
      <c r="BK59" s="167"/>
      <c r="BL59" s="167"/>
      <c r="BM59" s="167"/>
      <c r="BN59" s="167"/>
      <c r="BO59" s="167"/>
      <c r="BP59" s="167"/>
      <c r="BQ59" s="167"/>
      <c r="BR59" s="167"/>
      <c r="BS59" s="167"/>
      <c r="BT59" s="167"/>
      <c r="BU59" s="167"/>
      <c r="BV59" s="167"/>
      <c r="BW59" s="167"/>
      <c r="BX59" s="167"/>
      <c r="BY59" s="167"/>
      <c r="BZ59" s="167"/>
      <c r="CA59" s="167"/>
      <c r="CB59" s="167"/>
      <c r="CC59" s="167"/>
      <c r="CD59" s="167"/>
      <c r="CE59" s="167"/>
      <c r="CF59" s="167"/>
      <c r="CG59" s="167"/>
      <c r="CH59" s="167"/>
      <c r="CI59" s="167"/>
      <c r="CJ59" s="167"/>
      <c r="CK59" s="167"/>
      <c r="CL59" s="167"/>
      <c r="CM59" s="167"/>
      <c r="CN59" s="167"/>
      <c r="CO59" s="167"/>
      <c r="CP59" s="167"/>
      <c r="CQ59" s="167">
        <f t="shared" si="0"/>
        <v>0</v>
      </c>
    </row>
    <row r="60" hidden="1" spans="2:95">
      <c r="B60" s="164">
        <v>57</v>
      </c>
      <c r="C60" s="170"/>
      <c r="D60" s="186"/>
      <c r="E60" s="170"/>
      <c r="F60" s="167"/>
      <c r="G60" s="167"/>
      <c r="H60" s="167"/>
      <c r="I60" s="167"/>
      <c r="J60" s="167"/>
      <c r="K60" s="167"/>
      <c r="L60" s="167"/>
      <c r="M60" s="167"/>
      <c r="N60" s="167"/>
      <c r="O60" s="167"/>
      <c r="P60" s="167"/>
      <c r="Q60" s="167"/>
      <c r="R60" s="167"/>
      <c r="S60" s="167"/>
      <c r="T60" s="167"/>
      <c r="U60" s="167"/>
      <c r="V60" s="167"/>
      <c r="W60" s="167"/>
      <c r="X60" s="167"/>
      <c r="Y60" s="167"/>
      <c r="Z60" s="167"/>
      <c r="AA60" s="167"/>
      <c r="AB60" s="167"/>
      <c r="AC60" s="167"/>
      <c r="AD60" s="167"/>
      <c r="AE60" s="167"/>
      <c r="AF60" s="167"/>
      <c r="AG60" s="167"/>
      <c r="AH60" s="167"/>
      <c r="AI60" s="167"/>
      <c r="AJ60" s="167"/>
      <c r="AK60" s="167"/>
      <c r="AL60" s="167"/>
      <c r="AM60" s="167"/>
      <c r="AN60" s="167"/>
      <c r="AO60" s="167"/>
      <c r="AP60" s="167"/>
      <c r="AQ60" s="167"/>
      <c r="AR60" s="167"/>
      <c r="AS60" s="167"/>
      <c r="AT60" s="167"/>
      <c r="AU60" s="167"/>
      <c r="AV60" s="167"/>
      <c r="AW60" s="167"/>
      <c r="AX60" s="167"/>
      <c r="AY60" s="167"/>
      <c r="AZ60" s="167"/>
      <c r="BA60" s="167"/>
      <c r="BB60" s="167"/>
      <c r="BC60" s="167"/>
      <c r="BD60" s="167"/>
      <c r="BE60" s="167"/>
      <c r="BF60" s="167"/>
      <c r="BG60" s="167"/>
      <c r="BH60" s="167"/>
      <c r="BI60" s="167"/>
      <c r="BJ60" s="167"/>
      <c r="BK60" s="167"/>
      <c r="BL60" s="167"/>
      <c r="BM60" s="167"/>
      <c r="BN60" s="167"/>
      <c r="BO60" s="167"/>
      <c r="BP60" s="167"/>
      <c r="BQ60" s="167"/>
      <c r="BR60" s="167"/>
      <c r="BS60" s="167"/>
      <c r="BT60" s="167"/>
      <c r="BU60" s="167"/>
      <c r="BV60" s="167"/>
      <c r="BW60" s="167"/>
      <c r="BX60" s="167"/>
      <c r="BY60" s="167"/>
      <c r="BZ60" s="167"/>
      <c r="CA60" s="167"/>
      <c r="CB60" s="167"/>
      <c r="CC60" s="167"/>
      <c r="CD60" s="167"/>
      <c r="CE60" s="167"/>
      <c r="CF60" s="167"/>
      <c r="CG60" s="167"/>
      <c r="CH60" s="167"/>
      <c r="CI60" s="167"/>
      <c r="CJ60" s="167"/>
      <c r="CK60" s="167"/>
      <c r="CL60" s="167"/>
      <c r="CM60" s="167"/>
      <c r="CN60" s="167"/>
      <c r="CO60" s="167"/>
      <c r="CP60" s="167"/>
      <c r="CQ60" s="167">
        <f t="shared" si="0"/>
        <v>0</v>
      </c>
    </row>
    <row r="61" s="94" customFormat="1" hidden="1" spans="2:95">
      <c r="B61" s="164">
        <v>58</v>
      </c>
      <c r="C61" s="187"/>
      <c r="D61" s="188"/>
      <c r="E61" s="189"/>
      <c r="F61" s="190"/>
      <c r="G61" s="167"/>
      <c r="H61" s="167"/>
      <c r="I61" s="167"/>
      <c r="J61" s="167"/>
      <c r="K61" s="167"/>
      <c r="L61" s="167"/>
      <c r="M61" s="167"/>
      <c r="N61" s="167"/>
      <c r="O61" s="167"/>
      <c r="P61" s="167"/>
      <c r="Q61" s="167"/>
      <c r="R61" s="167"/>
      <c r="S61" s="167"/>
      <c r="T61" s="167"/>
      <c r="U61" s="167"/>
      <c r="V61" s="167"/>
      <c r="W61" s="167"/>
      <c r="X61" s="167"/>
      <c r="Y61" s="167"/>
      <c r="Z61" s="167"/>
      <c r="AA61" s="167"/>
      <c r="AB61" s="167"/>
      <c r="AC61" s="167"/>
      <c r="AD61" s="167"/>
      <c r="AE61" s="167"/>
      <c r="AF61" s="167"/>
      <c r="AG61" s="167"/>
      <c r="AH61" s="167"/>
      <c r="AI61" s="167"/>
      <c r="AJ61" s="167"/>
      <c r="AK61" s="167"/>
      <c r="AL61" s="167"/>
      <c r="AM61" s="167"/>
      <c r="AN61" s="167"/>
      <c r="AO61" s="167"/>
      <c r="AP61" s="167"/>
      <c r="AQ61" s="167"/>
      <c r="AR61" s="167"/>
      <c r="AS61" s="167"/>
      <c r="AT61" s="167"/>
      <c r="AU61" s="167"/>
      <c r="AV61" s="167"/>
      <c r="AW61" s="167"/>
      <c r="AX61" s="167"/>
      <c r="AY61" s="167"/>
      <c r="AZ61" s="167"/>
      <c r="BA61" s="167"/>
      <c r="BB61" s="167"/>
      <c r="BC61" s="167"/>
      <c r="BD61" s="167"/>
      <c r="BE61" s="167"/>
      <c r="BF61" s="167"/>
      <c r="BG61" s="167"/>
      <c r="BH61" s="167"/>
      <c r="BI61" s="167"/>
      <c r="BJ61" s="167"/>
      <c r="BK61" s="167"/>
      <c r="BL61" s="167"/>
      <c r="BM61" s="167"/>
      <c r="BN61" s="167"/>
      <c r="BO61" s="167"/>
      <c r="BP61" s="167"/>
      <c r="BQ61" s="167"/>
      <c r="BR61" s="167"/>
      <c r="BS61" s="167"/>
      <c r="BT61" s="167"/>
      <c r="BU61" s="167"/>
      <c r="BV61" s="167"/>
      <c r="BW61" s="167"/>
      <c r="BX61" s="167"/>
      <c r="BY61" s="167"/>
      <c r="BZ61" s="167"/>
      <c r="CA61" s="167"/>
      <c r="CB61" s="167"/>
      <c r="CC61" s="167"/>
      <c r="CD61" s="167"/>
      <c r="CE61" s="167"/>
      <c r="CF61" s="167"/>
      <c r="CG61" s="167"/>
      <c r="CH61" s="167"/>
      <c r="CI61" s="167"/>
      <c r="CJ61" s="167"/>
      <c r="CK61" s="167"/>
      <c r="CL61" s="167"/>
      <c r="CM61" s="167"/>
      <c r="CN61" s="167"/>
      <c r="CO61" s="167"/>
      <c r="CP61" s="167"/>
      <c r="CQ61" s="167">
        <f t="shared" si="0"/>
        <v>0</v>
      </c>
    </row>
    <row r="62" s="94" customFormat="1" hidden="1" spans="2:95">
      <c r="B62" s="164">
        <v>59</v>
      </c>
      <c r="C62" s="187"/>
      <c r="D62" s="188"/>
      <c r="E62" s="189"/>
      <c r="F62" s="190"/>
      <c r="G62" s="167"/>
      <c r="H62" s="167"/>
      <c r="I62" s="167"/>
      <c r="J62" s="167"/>
      <c r="K62" s="167"/>
      <c r="L62" s="167"/>
      <c r="M62" s="167"/>
      <c r="N62" s="167"/>
      <c r="O62" s="167"/>
      <c r="P62" s="167"/>
      <c r="Q62" s="167"/>
      <c r="R62" s="167"/>
      <c r="S62" s="167"/>
      <c r="T62" s="192"/>
      <c r="U62" s="167"/>
      <c r="V62" s="167"/>
      <c r="W62" s="192"/>
      <c r="X62" s="167"/>
      <c r="Y62" s="167"/>
      <c r="Z62" s="167"/>
      <c r="AA62" s="167"/>
      <c r="AB62" s="167"/>
      <c r="AC62" s="167"/>
      <c r="AD62" s="167"/>
      <c r="AE62" s="167"/>
      <c r="AF62" s="167"/>
      <c r="AG62" s="167"/>
      <c r="AH62" s="167"/>
      <c r="AI62" s="167"/>
      <c r="AJ62" s="167"/>
      <c r="AL62" s="167"/>
      <c r="AM62" s="167"/>
      <c r="AN62" s="167"/>
      <c r="AO62" s="167"/>
      <c r="AP62" s="167"/>
      <c r="AQ62" s="167"/>
      <c r="AR62" s="167"/>
      <c r="AS62" s="167"/>
      <c r="AT62" s="167"/>
      <c r="AU62" s="167"/>
      <c r="AV62" s="167"/>
      <c r="AW62" s="167"/>
      <c r="AX62" s="167"/>
      <c r="AY62" s="167"/>
      <c r="AZ62" s="167"/>
      <c r="BA62" s="167"/>
      <c r="BB62" s="167"/>
      <c r="BC62" s="167"/>
      <c r="BD62" s="167"/>
      <c r="BE62" s="167"/>
      <c r="BF62" s="167"/>
      <c r="BG62" s="167"/>
      <c r="BH62" s="167"/>
      <c r="BJ62" s="167"/>
      <c r="BK62" s="167"/>
      <c r="BL62" s="167"/>
      <c r="BM62" s="167"/>
      <c r="BN62" s="167"/>
      <c r="BO62" s="167"/>
      <c r="BP62" s="167"/>
      <c r="BQ62" s="167"/>
      <c r="BR62" s="167"/>
      <c r="BS62" s="167"/>
      <c r="BT62" s="167"/>
      <c r="BU62" s="167"/>
      <c r="BV62" s="167"/>
      <c r="BW62" s="167"/>
      <c r="BX62" s="167"/>
      <c r="BY62" s="167"/>
      <c r="BZ62" s="167"/>
      <c r="CA62" s="167"/>
      <c r="CB62" s="167"/>
      <c r="CD62" s="167"/>
      <c r="CE62" s="167"/>
      <c r="CF62" s="167"/>
      <c r="CG62" s="167"/>
      <c r="CH62" s="167"/>
      <c r="CI62" s="167"/>
      <c r="CJ62" s="167"/>
      <c r="CK62" s="167"/>
      <c r="CL62" s="167"/>
      <c r="CM62" s="167"/>
      <c r="CN62" s="167"/>
      <c r="CO62" s="167"/>
      <c r="CP62" s="167"/>
      <c r="CQ62" s="167">
        <f t="shared" si="0"/>
        <v>0</v>
      </c>
    </row>
    <row r="63" s="94" customFormat="1" hidden="1" spans="2:95">
      <c r="B63" s="164">
        <v>60</v>
      </c>
      <c r="C63" s="187"/>
      <c r="D63" s="188"/>
      <c r="E63" s="189"/>
      <c r="F63" s="190"/>
      <c r="G63" s="167"/>
      <c r="H63" s="167"/>
      <c r="I63" s="167"/>
      <c r="J63" s="167"/>
      <c r="K63" s="167"/>
      <c r="L63" s="167"/>
      <c r="M63" s="167"/>
      <c r="N63" s="167"/>
      <c r="O63" s="167"/>
      <c r="P63" s="167"/>
      <c r="Q63" s="167"/>
      <c r="R63" s="167"/>
      <c r="S63" s="167"/>
      <c r="T63" s="192"/>
      <c r="U63" s="167"/>
      <c r="V63" s="167"/>
      <c r="W63" s="192"/>
      <c r="X63" s="167"/>
      <c r="Y63" s="167"/>
      <c r="Z63" s="167"/>
      <c r="AA63" s="167"/>
      <c r="AB63" s="167"/>
      <c r="AC63" s="167"/>
      <c r="AD63" s="167"/>
      <c r="AE63" s="167"/>
      <c r="AF63" s="167"/>
      <c r="AG63" s="167"/>
      <c r="AH63" s="167"/>
      <c r="AI63" s="167"/>
      <c r="AJ63" s="167"/>
      <c r="AL63" s="167"/>
      <c r="AM63" s="167"/>
      <c r="AN63" s="167"/>
      <c r="AO63" s="167"/>
      <c r="AP63" s="167"/>
      <c r="AQ63" s="167"/>
      <c r="AR63" s="167"/>
      <c r="AS63" s="167"/>
      <c r="AT63" s="167"/>
      <c r="AU63" s="167"/>
      <c r="AV63" s="167"/>
      <c r="AW63" s="167"/>
      <c r="AX63" s="167"/>
      <c r="AY63" s="167"/>
      <c r="AZ63" s="167"/>
      <c r="BA63" s="167"/>
      <c r="BB63" s="167"/>
      <c r="BC63" s="167"/>
      <c r="BD63" s="167"/>
      <c r="BE63" s="167"/>
      <c r="BF63" s="167"/>
      <c r="BG63" s="167"/>
      <c r="BH63" s="167"/>
      <c r="BJ63" s="167"/>
      <c r="BK63" s="167"/>
      <c r="BL63" s="167"/>
      <c r="BM63" s="167"/>
      <c r="BN63" s="167"/>
      <c r="BO63" s="167"/>
      <c r="BP63" s="167"/>
      <c r="BQ63" s="167"/>
      <c r="BR63" s="167"/>
      <c r="BS63" s="167"/>
      <c r="BT63" s="167"/>
      <c r="BU63" s="167"/>
      <c r="BV63" s="167"/>
      <c r="BW63" s="167"/>
      <c r="BX63" s="167"/>
      <c r="BY63" s="167"/>
      <c r="BZ63" s="167"/>
      <c r="CA63" s="167"/>
      <c r="CB63" s="167"/>
      <c r="CD63" s="167"/>
      <c r="CE63" s="167"/>
      <c r="CF63" s="167"/>
      <c r="CG63" s="167"/>
      <c r="CH63" s="167"/>
      <c r="CI63" s="167"/>
      <c r="CJ63" s="167"/>
      <c r="CK63" s="167"/>
      <c r="CL63" s="167"/>
      <c r="CM63" s="167"/>
      <c r="CN63" s="167"/>
      <c r="CO63" s="167"/>
      <c r="CP63" s="167"/>
      <c r="CQ63" s="167">
        <f t="shared" si="0"/>
        <v>0</v>
      </c>
    </row>
    <row r="64" s="94" customFormat="1" hidden="1" spans="2:95">
      <c r="B64" s="164">
        <v>61</v>
      </c>
      <c r="C64" s="191"/>
      <c r="D64" s="188"/>
      <c r="E64" s="189"/>
      <c r="F64" s="190"/>
      <c r="G64" s="167"/>
      <c r="H64" s="167"/>
      <c r="I64" s="167"/>
      <c r="J64" s="167"/>
      <c r="K64" s="167"/>
      <c r="L64" s="167"/>
      <c r="M64" s="167"/>
      <c r="N64" s="167"/>
      <c r="O64" s="167"/>
      <c r="P64" s="167"/>
      <c r="Q64" s="167"/>
      <c r="R64" s="167"/>
      <c r="S64" s="167"/>
      <c r="T64" s="192"/>
      <c r="U64" s="167"/>
      <c r="V64" s="167"/>
      <c r="W64" s="192"/>
      <c r="X64" s="167"/>
      <c r="Y64" s="167"/>
      <c r="Z64" s="167"/>
      <c r="AA64" s="167"/>
      <c r="AB64" s="167"/>
      <c r="AC64" s="167"/>
      <c r="AD64" s="167"/>
      <c r="AE64" s="167"/>
      <c r="AF64" s="167"/>
      <c r="AG64" s="167"/>
      <c r="AH64" s="167"/>
      <c r="AI64" s="167"/>
      <c r="AJ64" s="167"/>
      <c r="AL64" s="167"/>
      <c r="AM64" s="167"/>
      <c r="AN64" s="167"/>
      <c r="AO64" s="167"/>
      <c r="AP64" s="167"/>
      <c r="AQ64" s="167"/>
      <c r="AR64" s="167"/>
      <c r="AS64" s="167"/>
      <c r="AT64" s="167"/>
      <c r="AU64" s="167"/>
      <c r="AV64" s="167"/>
      <c r="AW64" s="167"/>
      <c r="AX64" s="167"/>
      <c r="AY64" s="167"/>
      <c r="AZ64" s="167"/>
      <c r="BA64" s="167"/>
      <c r="BB64" s="167"/>
      <c r="BC64" s="167"/>
      <c r="BD64" s="167"/>
      <c r="BE64" s="167"/>
      <c r="BF64" s="167"/>
      <c r="BG64" s="167"/>
      <c r="BH64" s="167"/>
      <c r="BJ64" s="167"/>
      <c r="BK64" s="167"/>
      <c r="BL64" s="167"/>
      <c r="BM64" s="167"/>
      <c r="BN64" s="167"/>
      <c r="BO64" s="167"/>
      <c r="BP64" s="167"/>
      <c r="BQ64" s="167"/>
      <c r="BR64" s="167"/>
      <c r="BS64" s="167"/>
      <c r="BT64" s="167"/>
      <c r="BU64" s="167"/>
      <c r="BV64" s="167"/>
      <c r="BW64" s="167"/>
      <c r="BX64" s="167"/>
      <c r="BY64" s="167"/>
      <c r="BZ64" s="167"/>
      <c r="CA64" s="167"/>
      <c r="CB64" s="167"/>
      <c r="CD64" s="167"/>
      <c r="CE64" s="167"/>
      <c r="CF64" s="167"/>
      <c r="CG64" s="167"/>
      <c r="CH64" s="167"/>
      <c r="CI64" s="167"/>
      <c r="CJ64" s="167"/>
      <c r="CK64" s="167"/>
      <c r="CL64" s="167"/>
      <c r="CM64" s="167"/>
      <c r="CN64" s="167"/>
      <c r="CO64" s="167"/>
      <c r="CP64" s="167"/>
      <c r="CQ64" s="167">
        <f t="shared" si="0"/>
        <v>0</v>
      </c>
    </row>
    <row r="65" s="150" customFormat="1" spans="2:95">
      <c r="B65" s="164"/>
      <c r="C65" s="167"/>
      <c r="D65" s="167" t="s">
        <v>289</v>
      </c>
      <c r="E65" s="167"/>
      <c r="F65" s="167"/>
      <c r="G65" s="196" cm="1">
        <f t="array" ref="G65">ROUND(SUMPRODUCT($F$5:$F$64,G5:G64),4)</f>
        <v>49.403</v>
      </c>
      <c r="H65" s="196" cm="1">
        <f t="array" ref="H65">ROUND(SUMPRODUCT($F$5:$F$64,H5:H64),4)</f>
        <v>48.906</v>
      </c>
      <c r="I65" s="196" cm="1">
        <f t="array" ref="I65">ROUND(SUMPRODUCT($F$5:$F$64,I5:I64),4)</f>
        <v>47.517</v>
      </c>
      <c r="J65" s="196" cm="1">
        <f t="array" ref="J65">ROUND(SUMPRODUCT($F$5:$F$64,J5:J64),4)</f>
        <v>47.361</v>
      </c>
      <c r="K65" s="196" cm="1">
        <f t="array" ref="K65">ROUND(SUMPRODUCT($F$5:$F$64,K5:K64),4)</f>
        <v>59.937</v>
      </c>
      <c r="L65" s="196" cm="1">
        <f t="array" ref="L65">ROUND(SUMPRODUCT($F$5:$F$64,L5:L64),4)</f>
        <v>75.173</v>
      </c>
      <c r="M65" s="196" cm="1">
        <f t="array" ref="M65">ROUND(SUMPRODUCT($F$5:$F$64,M5:M64),4)</f>
        <v>75.057</v>
      </c>
      <c r="N65" s="196" cm="1">
        <f t="array" ref="N65">ROUND(SUMPRODUCT($F$5:$F$64,N5:N64),4)</f>
        <v>74.133</v>
      </c>
      <c r="O65" s="196" cm="1">
        <f t="array" ref="O65">ROUND(SUMPRODUCT($F$5:$F$64,O5:O64),4)</f>
        <v>80.999</v>
      </c>
      <c r="P65" s="196" cm="1">
        <f t="array" ref="P65">ROUND(SUMPRODUCT($F$5:$F$64,P5:P64),4)</f>
        <v>42.4455</v>
      </c>
      <c r="Q65" s="196" cm="1">
        <f t="array" ref="Q65">ROUND(SUMPRODUCT($F$5:$F$64,Q5:Q64),4)</f>
        <v>51.601</v>
      </c>
      <c r="R65" s="196" cm="1">
        <f t="array" ref="R65">ROUND(SUMPRODUCT($F$5:$F$64,R5:R64),4)</f>
        <v>88.689</v>
      </c>
      <c r="S65" s="196" cm="1">
        <f t="array" ref="S65">ROUND(SUMPRODUCT($F$5:$F$64,S5:S64),4)</f>
        <v>28.702</v>
      </c>
      <c r="T65" s="196" cm="1">
        <f t="array" ref="T65">ROUND(SUMPRODUCT($F$5:$F$64,T5:T64),4)</f>
        <v>78.6265</v>
      </c>
      <c r="U65" s="196" cm="1">
        <f t="array" ref="U65">ROUND(SUMPRODUCT($F$5:$F$64,U5:U64),4)</f>
        <v>91.0465</v>
      </c>
      <c r="V65" s="196" cm="1">
        <f t="array" ref="V65">ROUND(SUMPRODUCT($F$5:$F$64,V5:V64),4)</f>
        <v>54.5695</v>
      </c>
      <c r="W65" s="196" cm="1">
        <f t="array" ref="W65">ROUND(SUMPRODUCT($F$5:$F$64,W5:W64),4)</f>
        <v>57.232</v>
      </c>
      <c r="X65" s="196">
        <f t="shared" ref="T65:CE65" si="1">ROUND(SUMPRODUCT($F$7:$F$64,X7:X64),4)</f>
        <v>0</v>
      </c>
      <c r="Y65" s="196">
        <f t="shared" si="1"/>
        <v>0</v>
      </c>
      <c r="Z65" s="196">
        <f t="shared" si="1"/>
        <v>0</v>
      </c>
      <c r="AA65" s="196">
        <f t="shared" si="1"/>
        <v>0</v>
      </c>
      <c r="AB65" s="196">
        <f t="shared" si="1"/>
        <v>0</v>
      </c>
      <c r="AC65" s="196">
        <f t="shared" si="1"/>
        <v>0</v>
      </c>
      <c r="AD65" s="196">
        <f t="shared" si="1"/>
        <v>0</v>
      </c>
      <c r="AE65" s="196">
        <f t="shared" si="1"/>
        <v>0</v>
      </c>
      <c r="AF65" s="196">
        <f t="shared" si="1"/>
        <v>0</v>
      </c>
      <c r="AG65" s="196">
        <f t="shared" si="1"/>
        <v>0</v>
      </c>
      <c r="AH65" s="196">
        <f t="shared" si="1"/>
        <v>0</v>
      </c>
      <c r="AI65" s="196">
        <f t="shared" si="1"/>
        <v>0</v>
      </c>
      <c r="AJ65" s="196">
        <f t="shared" si="1"/>
        <v>0</v>
      </c>
      <c r="AK65" s="196">
        <f t="shared" si="1"/>
        <v>0</v>
      </c>
      <c r="AL65" s="196">
        <f t="shared" si="1"/>
        <v>0</v>
      </c>
      <c r="AM65" s="196">
        <f t="shared" si="1"/>
        <v>0</v>
      </c>
      <c r="AN65" s="196">
        <f t="shared" si="1"/>
        <v>0</v>
      </c>
      <c r="AO65" s="196">
        <f t="shared" si="1"/>
        <v>0</v>
      </c>
      <c r="AP65" s="196">
        <f t="shared" si="1"/>
        <v>0</v>
      </c>
      <c r="AQ65" s="196">
        <f t="shared" si="1"/>
        <v>0</v>
      </c>
      <c r="AR65" s="196">
        <f t="shared" si="1"/>
        <v>0</v>
      </c>
      <c r="AS65" s="196">
        <f t="shared" si="1"/>
        <v>0</v>
      </c>
      <c r="AT65" s="196">
        <f t="shared" si="1"/>
        <v>0</v>
      </c>
      <c r="AU65" s="196">
        <f t="shared" si="1"/>
        <v>0</v>
      </c>
      <c r="AV65" s="196">
        <f t="shared" si="1"/>
        <v>0</v>
      </c>
      <c r="AW65" s="196">
        <f t="shared" si="1"/>
        <v>0</v>
      </c>
      <c r="AX65" s="196">
        <f t="shared" si="1"/>
        <v>0</v>
      </c>
      <c r="AY65" s="196">
        <f t="shared" si="1"/>
        <v>0</v>
      </c>
      <c r="AZ65" s="196">
        <f t="shared" si="1"/>
        <v>0</v>
      </c>
      <c r="BA65" s="196">
        <f t="shared" si="1"/>
        <v>0</v>
      </c>
      <c r="BB65" s="196">
        <f t="shared" si="1"/>
        <v>0</v>
      </c>
      <c r="BC65" s="196">
        <f t="shared" si="1"/>
        <v>0</v>
      </c>
      <c r="BD65" s="196">
        <f t="shared" si="1"/>
        <v>0</v>
      </c>
      <c r="BE65" s="196">
        <f t="shared" si="1"/>
        <v>0</v>
      </c>
      <c r="BF65" s="196">
        <f t="shared" si="1"/>
        <v>0</v>
      </c>
      <c r="BG65" s="196">
        <f t="shared" si="1"/>
        <v>0</v>
      </c>
      <c r="BH65" s="196">
        <f t="shared" si="1"/>
        <v>0</v>
      </c>
      <c r="BI65" s="196">
        <f t="shared" si="1"/>
        <v>0</v>
      </c>
      <c r="BJ65" s="196">
        <f t="shared" si="1"/>
        <v>0</v>
      </c>
      <c r="BK65" s="196">
        <f t="shared" si="1"/>
        <v>0</v>
      </c>
      <c r="BL65" s="196">
        <f t="shared" si="1"/>
        <v>0</v>
      </c>
      <c r="BM65" s="196">
        <f t="shared" si="1"/>
        <v>0</v>
      </c>
      <c r="BN65" s="196">
        <f t="shared" si="1"/>
        <v>0</v>
      </c>
      <c r="BO65" s="196">
        <f t="shared" si="1"/>
        <v>0</v>
      </c>
      <c r="BP65" s="196">
        <f t="shared" si="1"/>
        <v>0</v>
      </c>
      <c r="BQ65" s="196">
        <f t="shared" si="1"/>
        <v>0</v>
      </c>
      <c r="BR65" s="196">
        <f t="shared" si="1"/>
        <v>0</v>
      </c>
      <c r="BS65" s="196">
        <f t="shared" si="1"/>
        <v>0</v>
      </c>
      <c r="BT65" s="196">
        <f t="shared" si="1"/>
        <v>0</v>
      </c>
      <c r="BU65" s="196">
        <f t="shared" si="1"/>
        <v>0</v>
      </c>
      <c r="BV65" s="196">
        <f t="shared" si="1"/>
        <v>0</v>
      </c>
      <c r="BW65" s="196">
        <f t="shared" si="1"/>
        <v>0</v>
      </c>
      <c r="BX65" s="196">
        <f t="shared" si="1"/>
        <v>0</v>
      </c>
      <c r="BY65" s="196">
        <f t="shared" si="1"/>
        <v>0</v>
      </c>
      <c r="BZ65" s="196">
        <f t="shared" si="1"/>
        <v>0</v>
      </c>
      <c r="CA65" s="196">
        <f t="shared" si="1"/>
        <v>0</v>
      </c>
      <c r="CB65" s="196">
        <f t="shared" si="1"/>
        <v>0</v>
      </c>
      <c r="CC65" s="196">
        <f t="shared" si="1"/>
        <v>0</v>
      </c>
      <c r="CD65" s="196">
        <f t="shared" si="1"/>
        <v>0</v>
      </c>
      <c r="CE65" s="196">
        <f t="shared" si="1"/>
        <v>0</v>
      </c>
      <c r="CF65" s="196">
        <f t="shared" ref="CF65:CP65" si="2">ROUND(SUMPRODUCT($F$7:$F$64,CF7:CF64),4)</f>
        <v>0</v>
      </c>
      <c r="CG65" s="196">
        <f t="shared" si="2"/>
        <v>0</v>
      </c>
      <c r="CH65" s="196">
        <f t="shared" si="2"/>
        <v>0</v>
      </c>
      <c r="CI65" s="196">
        <f t="shared" si="2"/>
        <v>0</v>
      </c>
      <c r="CJ65" s="196">
        <f t="shared" si="2"/>
        <v>0</v>
      </c>
      <c r="CK65" s="196">
        <f t="shared" si="2"/>
        <v>0</v>
      </c>
      <c r="CL65" s="196">
        <f t="shared" si="2"/>
        <v>0</v>
      </c>
      <c r="CM65" s="196">
        <f t="shared" si="2"/>
        <v>0</v>
      </c>
      <c r="CN65" s="196">
        <f t="shared" si="2"/>
        <v>0</v>
      </c>
      <c r="CO65" s="196">
        <f t="shared" si="2"/>
        <v>0</v>
      </c>
      <c r="CP65" s="196">
        <f t="shared" si="2"/>
        <v>0</v>
      </c>
      <c r="CQ65" s="167">
        <f t="shared" si="0"/>
        <v>1051.398</v>
      </c>
    </row>
    <row r="66" spans="16:17">
      <c r="P66" s="94" t="s">
        <v>65</v>
      </c>
      <c r="Q66" s="94" t="s">
        <v>65</v>
      </c>
    </row>
  </sheetData>
  <autoFilter xmlns:etc="http://www.wps.cn/officeDocument/2017/etCustomData" ref="B4:CQ66" etc:filterBottomFollowUsedRange="0">
    <extLst/>
  </autoFilter>
  <mergeCells count="6">
    <mergeCell ref="B1:B3"/>
    <mergeCell ref="C1:C3"/>
    <mergeCell ref="D1:D3"/>
    <mergeCell ref="E1:E3"/>
    <mergeCell ref="F1:F3"/>
    <mergeCell ref="CQ1:CQ2"/>
  </mergeCells>
  <conditionalFormatting sqref="C6">
    <cfRule type="duplicateValues" dxfId="2" priority="3"/>
  </conditionalFormatting>
  <conditionalFormatting sqref="C13">
    <cfRule type="duplicateValues" dxfId="2" priority="2"/>
  </conditionalFormatting>
  <conditionalFormatting sqref="C20">
    <cfRule type="duplicateValues" dxfId="2" priority="4"/>
  </conditionalFormatting>
  <conditionalFormatting sqref="C23">
    <cfRule type="duplicateValues" dxfId="2" priority="6"/>
  </conditionalFormatting>
  <conditionalFormatting sqref="C28">
    <cfRule type="duplicateValues" dxfId="2" priority="1"/>
  </conditionalFormatting>
  <conditionalFormatting sqref="C52">
    <cfRule type="duplicateValues" dxfId="2" priority="5"/>
  </conditionalFormatting>
  <conditionalFormatting sqref="C1:C3">
    <cfRule type="duplicateValues" dxfId="0" priority="20"/>
  </conditionalFormatting>
  <conditionalFormatting sqref="C1:C5 C7:C12 C21:C22 C29:C51 C24:C27 C53:C1048576 C14:C19">
    <cfRule type="duplicateValues" dxfId="2" priority="7"/>
  </conditionalFormatting>
  <conditionalFormatting sqref="AW2:BS2 BX2:CP2">
    <cfRule type="duplicateValues" dxfId="0" priority="9"/>
  </conditionalFormatting>
  <pageMargins left="0.7" right="0.7" top="0.75" bottom="0.75" header="0.3" footer="0.3"/>
  <pageSetup paperSize="9" scale="35" orientation="landscape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>
    <pageSetUpPr fitToPage="1"/>
  </sheetPr>
  <dimension ref="A1:CR7"/>
  <sheetViews>
    <sheetView view="pageBreakPreview" zoomScale="90" zoomScaleNormal="100" workbookViewId="0">
      <selection activeCell="C5" sqref="C5"/>
    </sheetView>
  </sheetViews>
  <sheetFormatPr defaultColWidth="9" defaultRowHeight="13.85" outlineLevelRow="6"/>
  <cols>
    <col min="3" max="3" width="35.4159292035398" customWidth="1"/>
    <col min="5" max="5" width="17.5044247787611" customWidth="1"/>
    <col min="8" max="24" width="9.88495575221239" customWidth="1"/>
    <col min="25" max="95" width="9.88495575221239" hidden="1" customWidth="1"/>
    <col min="96" max="96" width="7.63716814159292" customWidth="1"/>
    <col min="97" max="99" width="9.88495575221239"/>
  </cols>
  <sheetData>
    <row r="1" s="133" customFormat="1" ht="12" customHeight="1" spans="1:96">
      <c r="A1" s="76" t="s">
        <v>16</v>
      </c>
      <c r="B1" s="77" t="s">
        <v>285</v>
      </c>
      <c r="C1" s="77" t="s">
        <v>286</v>
      </c>
      <c r="D1" s="76" t="s">
        <v>287</v>
      </c>
      <c r="E1" s="136" t="s">
        <v>408</v>
      </c>
      <c r="F1" s="136" t="s">
        <v>409</v>
      </c>
      <c r="G1" s="136"/>
      <c r="H1" s="79">
        <v>1</v>
      </c>
      <c r="I1" s="79">
        <v>2</v>
      </c>
      <c r="J1" s="79">
        <v>3</v>
      </c>
      <c r="K1" s="79">
        <v>4</v>
      </c>
      <c r="L1" s="79">
        <v>5</v>
      </c>
      <c r="M1" s="79">
        <v>6</v>
      </c>
      <c r="N1" s="79">
        <v>7</v>
      </c>
      <c r="O1" s="79">
        <v>8</v>
      </c>
      <c r="P1" s="79">
        <v>9</v>
      </c>
      <c r="Q1" s="79">
        <v>10</v>
      </c>
      <c r="R1" s="79">
        <v>11</v>
      </c>
      <c r="S1" s="79">
        <v>12</v>
      </c>
      <c r="T1" s="79">
        <v>13</v>
      </c>
      <c r="U1" s="79">
        <v>14</v>
      </c>
      <c r="V1" s="79">
        <v>15</v>
      </c>
      <c r="W1" s="79">
        <v>16</v>
      </c>
      <c r="X1" s="79">
        <v>17</v>
      </c>
      <c r="Y1" s="79">
        <v>18</v>
      </c>
      <c r="Z1" s="79">
        <v>19</v>
      </c>
      <c r="AA1" s="79">
        <v>20</v>
      </c>
      <c r="AB1" s="79">
        <v>21</v>
      </c>
      <c r="AC1" s="79">
        <v>22</v>
      </c>
      <c r="AD1" s="79">
        <v>23</v>
      </c>
      <c r="AE1" s="79">
        <v>24</v>
      </c>
      <c r="AF1" s="79">
        <v>25</v>
      </c>
      <c r="AG1" s="79">
        <v>26</v>
      </c>
      <c r="AH1" s="79">
        <v>27</v>
      </c>
      <c r="AI1" s="79">
        <v>28</v>
      </c>
      <c r="AJ1" s="79">
        <v>29</v>
      </c>
      <c r="AK1" s="79">
        <v>30</v>
      </c>
      <c r="AL1" s="79">
        <v>31</v>
      </c>
      <c r="AM1" s="79">
        <v>32</v>
      </c>
      <c r="AN1" s="79">
        <v>33</v>
      </c>
      <c r="AO1" s="79">
        <v>34</v>
      </c>
      <c r="AP1" s="79">
        <v>35</v>
      </c>
      <c r="AQ1" s="79">
        <v>36</v>
      </c>
      <c r="AR1" s="79">
        <v>37</v>
      </c>
      <c r="AS1" s="79">
        <v>38</v>
      </c>
      <c r="AT1" s="79">
        <v>39</v>
      </c>
      <c r="AU1" s="79">
        <v>40</v>
      </c>
      <c r="AV1" s="79">
        <v>41</v>
      </c>
      <c r="AW1" s="79">
        <v>42</v>
      </c>
      <c r="AX1" s="79">
        <v>43</v>
      </c>
      <c r="AY1" s="79">
        <v>44</v>
      </c>
      <c r="AZ1" s="79">
        <v>45</v>
      </c>
      <c r="BA1" s="79">
        <v>46</v>
      </c>
      <c r="BB1" s="79">
        <v>47</v>
      </c>
      <c r="BC1" s="79">
        <v>48</v>
      </c>
      <c r="BD1" s="79">
        <v>49</v>
      </c>
      <c r="BE1" s="79">
        <v>50</v>
      </c>
      <c r="BF1" s="79">
        <v>51</v>
      </c>
      <c r="BG1" s="79">
        <v>52</v>
      </c>
      <c r="BH1" s="79">
        <v>53</v>
      </c>
      <c r="BI1" s="79">
        <v>54</v>
      </c>
      <c r="BJ1" s="79">
        <v>55</v>
      </c>
      <c r="BK1" s="79">
        <v>56</v>
      </c>
      <c r="BL1" s="79">
        <v>57</v>
      </c>
      <c r="BM1" s="79">
        <v>58</v>
      </c>
      <c r="BN1" s="79">
        <v>59</v>
      </c>
      <c r="BO1" s="79">
        <v>60</v>
      </c>
      <c r="BP1" s="79">
        <v>61</v>
      </c>
      <c r="BQ1" s="79">
        <v>62</v>
      </c>
      <c r="BR1" s="79">
        <v>63</v>
      </c>
      <c r="BS1" s="79">
        <v>64</v>
      </c>
      <c r="BT1" s="79">
        <v>65</v>
      </c>
      <c r="BU1" s="79">
        <v>66</v>
      </c>
      <c r="BV1" s="79">
        <v>67</v>
      </c>
      <c r="BW1" s="79">
        <v>68</v>
      </c>
      <c r="BX1" s="79">
        <v>69</v>
      </c>
      <c r="BY1" s="79">
        <v>70</v>
      </c>
      <c r="BZ1" s="79">
        <v>71</v>
      </c>
      <c r="CA1" s="79">
        <v>72</v>
      </c>
      <c r="CB1" s="79">
        <v>73</v>
      </c>
      <c r="CC1" s="79">
        <v>74</v>
      </c>
      <c r="CD1" s="79">
        <v>75</v>
      </c>
      <c r="CE1" s="79">
        <v>76</v>
      </c>
      <c r="CF1" s="79">
        <v>77</v>
      </c>
      <c r="CG1" s="79">
        <v>78</v>
      </c>
      <c r="CH1" s="79">
        <v>79</v>
      </c>
      <c r="CI1" s="79">
        <v>80</v>
      </c>
      <c r="CJ1" s="79">
        <v>81</v>
      </c>
      <c r="CK1" s="79">
        <v>82</v>
      </c>
      <c r="CL1" s="79">
        <v>83</v>
      </c>
      <c r="CM1" s="79">
        <v>84</v>
      </c>
      <c r="CN1" s="79">
        <v>85</v>
      </c>
      <c r="CO1" s="79">
        <v>86</v>
      </c>
      <c r="CP1" s="79">
        <v>87</v>
      </c>
      <c r="CQ1" s="79">
        <v>88</v>
      </c>
      <c r="CR1" s="147"/>
    </row>
    <row r="2" s="134" customFormat="1" ht="96" customHeight="1" spans="1:96">
      <c r="A2" s="80"/>
      <c r="B2" s="81"/>
      <c r="C2" s="81"/>
      <c r="D2" s="80"/>
      <c r="E2" s="136"/>
      <c r="F2" s="137" t="s">
        <v>410</v>
      </c>
      <c r="G2" s="137" t="s">
        <v>411</v>
      </c>
      <c r="H2" s="82" t="str">
        <f>表3!G2</f>
        <v>CBN-江门鹤山市连城C-RAN1（江门鹤山三连工业区二）U-Z5H</v>
      </c>
      <c r="I2" s="82" t="str">
        <f>表3!H2</f>
        <v>CBN-江门鹤山路管所（江门鹤山裕兴雨具）U-Z5H</v>
      </c>
      <c r="J2" s="82" t="str">
        <f>表3!I2</f>
        <v>CBN-江门鹤山市鹤城二（江门鹤山创美）U-Z5H</v>
      </c>
      <c r="K2" s="82" t="str">
        <f>表3!J2</f>
        <v>CBN-江门鹤山福迳（江门鹤山甘牛集团）U-Z5H</v>
      </c>
      <c r="L2" s="82" t="str">
        <f>表3!K2</f>
        <v>CBN-江门蓬江区滨江新区1二（江门新昌公园）U-Z5H</v>
      </c>
      <c r="M2" s="82" t="str">
        <f>表3!L2</f>
        <v>CBN-江门鹤山浩龙（江门鹤山鹤城联东（设备替换））U-Z5H</v>
      </c>
      <c r="N2" s="82" t="str">
        <f>表3!M2</f>
        <v>CBN-江门礼乐新丰（江门江海东海路（设备替换））U-Z5H</v>
      </c>
      <c r="O2" s="82" t="str">
        <f>表3!N2</f>
        <v>CBN-江门轻轨礼乐站（江门捷宏一品）U-Z5H</v>
      </c>
      <c r="P2" s="82" t="str">
        <f>表3!O2</f>
        <v>CBN-江门汇聪电子（江门白水带山脚）U-Z5H</v>
      </c>
      <c r="Q2" s="82" t="str">
        <f>表3!P2</f>
        <v>CBN-江门鹤山大朗（江门鹤山址山昆中石北）U-Z5H</v>
      </c>
      <c r="R2" s="82" t="str">
        <f>表3!Q2</f>
        <v>CBN-江门荷塘（江门蓬江技师荷塘校区）U-Z5H</v>
      </c>
      <c r="S2" s="82" t="str">
        <f>表3!R2</f>
        <v>CBN-江门益晖印刷（江门永达顺（新））U-Z5H</v>
      </c>
      <c r="T2" s="82" t="str">
        <f>表3!S2</f>
        <v>CBN-江门三堡（江门蓬江元岭村西）U-Z5H</v>
      </c>
      <c r="U2" s="82" t="str">
        <f>表3!T2</f>
        <v>CBN-江门鹤山大富（江门鹤山大墩村）U-Z5H</v>
      </c>
      <c r="V2" s="82" t="str">
        <f>表3!U2</f>
        <v>CBN-江门鹤山平岭（江门鹤山共和平岭山顶村）U-Z5H</v>
      </c>
      <c r="W2" s="82" t="str">
        <f>表3!V2</f>
        <v>CBN-江门柏年（江门江海连海二路）U-Z5H</v>
      </c>
      <c r="X2" s="82" t="str">
        <f>表3!W2</f>
        <v>CBN-江门鹤山新民（江门鹤山共和新联油漆）U-Z5H</v>
      </c>
      <c r="Y2" s="82">
        <f>表3!X2</f>
        <v>0</v>
      </c>
      <c r="Z2" s="82">
        <f>表3!Y2</f>
        <v>0</v>
      </c>
      <c r="AA2" s="82">
        <f>表3!Z2</f>
        <v>0</v>
      </c>
      <c r="AB2" s="82">
        <f>表3!AA2</f>
        <v>0</v>
      </c>
      <c r="AC2" s="82">
        <f>表3!AB2</f>
        <v>0</v>
      </c>
      <c r="AD2" s="82">
        <f>表3!AC2</f>
        <v>0</v>
      </c>
      <c r="AE2" s="82">
        <f>表3!AD2</f>
        <v>0</v>
      </c>
      <c r="AF2" s="82">
        <f>表3!AE2</f>
        <v>0</v>
      </c>
      <c r="AG2" s="82">
        <f>表3!AF2</f>
        <v>0</v>
      </c>
      <c r="AH2" s="82">
        <f>表3!AG2</f>
        <v>0</v>
      </c>
      <c r="AI2" s="82">
        <f>表3!AH2</f>
        <v>0</v>
      </c>
      <c r="AJ2" s="82">
        <f>表3!AI2</f>
        <v>0</v>
      </c>
      <c r="AK2" s="82">
        <f>表3!AJ2</f>
        <v>0</v>
      </c>
      <c r="AL2" s="82">
        <f>表3!AK2</f>
        <v>0</v>
      </c>
      <c r="AM2" s="82">
        <f>表3!AL2</f>
        <v>0</v>
      </c>
      <c r="AN2" s="82">
        <f>表3!AM2</f>
        <v>0</v>
      </c>
      <c r="AO2" s="82">
        <f>表3!AN2</f>
        <v>0</v>
      </c>
      <c r="AP2" s="82">
        <f>表3!AO2</f>
        <v>0</v>
      </c>
      <c r="AQ2" s="82">
        <f>表3!AP2</f>
        <v>0</v>
      </c>
      <c r="AR2" s="82">
        <f>表3!AQ2</f>
        <v>0</v>
      </c>
      <c r="AS2" s="82">
        <f>表3!AR2</f>
        <v>0</v>
      </c>
      <c r="AT2" s="82">
        <f>表3!AS2</f>
        <v>0</v>
      </c>
      <c r="AU2" s="82">
        <f>表3!AT2</f>
        <v>0</v>
      </c>
      <c r="AV2" s="82">
        <f>表3!AU2</f>
        <v>0</v>
      </c>
      <c r="AW2" s="82">
        <f>表3!AV2</f>
        <v>0</v>
      </c>
      <c r="AX2" s="82">
        <f>表3!AW2</f>
        <v>0</v>
      </c>
      <c r="AY2" s="82">
        <f>表3!AX2</f>
        <v>0</v>
      </c>
      <c r="AZ2" s="82">
        <f>表3!AY2</f>
        <v>0</v>
      </c>
      <c r="BA2" s="82">
        <f>表3!AZ2</f>
        <v>0</v>
      </c>
      <c r="BB2" s="82">
        <f>表3!BA2</f>
        <v>0</v>
      </c>
      <c r="BC2" s="82">
        <f>表3!BB2</f>
        <v>0</v>
      </c>
      <c r="BD2" s="82">
        <f>表3!BC2</f>
        <v>0</v>
      </c>
      <c r="BE2" s="82">
        <f>表3!BD2</f>
        <v>0</v>
      </c>
      <c r="BF2" s="82">
        <f>表3!BE2</f>
        <v>0</v>
      </c>
      <c r="BG2" s="82">
        <f>表3!BF2</f>
        <v>0</v>
      </c>
      <c r="BH2" s="82">
        <f>表3!BG2</f>
        <v>0</v>
      </c>
      <c r="BI2" s="82">
        <f>表3!BH2</f>
        <v>0</v>
      </c>
      <c r="BJ2" s="82">
        <f>表3!BI2</f>
        <v>0</v>
      </c>
      <c r="BK2" s="82">
        <f>表3!BJ2</f>
        <v>0</v>
      </c>
      <c r="BL2" s="82">
        <f>表3!BK2</f>
        <v>0</v>
      </c>
      <c r="BM2" s="82">
        <f>表3!BL2</f>
        <v>0</v>
      </c>
      <c r="BN2" s="82">
        <f>表3!BM2</f>
        <v>0</v>
      </c>
      <c r="BO2" s="82">
        <f>表3!BN2</f>
        <v>0</v>
      </c>
      <c r="BP2" s="82">
        <f>表3!BO2</f>
        <v>0</v>
      </c>
      <c r="BQ2" s="82">
        <f>表3!BP2</f>
        <v>0</v>
      </c>
      <c r="BR2" s="82">
        <f>表3!BQ2</f>
        <v>0</v>
      </c>
      <c r="BS2" s="82">
        <f>表3!BR2</f>
        <v>0</v>
      </c>
      <c r="BT2" s="82">
        <f>表3!BS2</f>
        <v>0</v>
      </c>
      <c r="BU2" s="82">
        <f>表3!BT2</f>
        <v>0</v>
      </c>
      <c r="BV2" s="82">
        <f>表3!BU2</f>
        <v>0</v>
      </c>
      <c r="BW2" s="82">
        <f>表3!BV2</f>
        <v>0</v>
      </c>
      <c r="BX2" s="82">
        <f>表3!BW2</f>
        <v>0</v>
      </c>
      <c r="BY2" s="82">
        <f>表3!BX2</f>
        <v>0</v>
      </c>
      <c r="BZ2" s="82">
        <f>表3!BY2</f>
        <v>0</v>
      </c>
      <c r="CA2" s="82">
        <f>表3!BZ2</f>
        <v>0</v>
      </c>
      <c r="CB2" s="82">
        <f>表3!CA2</f>
        <v>0</v>
      </c>
      <c r="CC2" s="82">
        <f>表3!CB2</f>
        <v>0</v>
      </c>
      <c r="CD2" s="82">
        <f>表3!CC2</f>
        <v>0</v>
      </c>
      <c r="CE2" s="82">
        <f>表3!CD2</f>
        <v>0</v>
      </c>
      <c r="CF2" s="82">
        <f>表3!CE2</f>
        <v>0</v>
      </c>
      <c r="CG2" s="82">
        <f>表3!CF2</f>
        <v>0</v>
      </c>
      <c r="CH2" s="82">
        <f>表3!CG2</f>
        <v>0</v>
      </c>
      <c r="CI2" s="82">
        <f>表3!CH2</f>
        <v>0</v>
      </c>
      <c r="CJ2" s="82">
        <f>表3!CI2</f>
        <v>0</v>
      </c>
      <c r="CK2" s="82">
        <f>表3!CJ2</f>
        <v>0</v>
      </c>
      <c r="CL2" s="82">
        <f>表3!CK2</f>
        <v>0</v>
      </c>
      <c r="CM2" s="82">
        <f>表3!CL2</f>
        <v>0</v>
      </c>
      <c r="CN2" s="82">
        <f>表3!CM2</f>
        <v>0</v>
      </c>
      <c r="CO2" s="82">
        <f>表3!CN2</f>
        <v>0</v>
      </c>
      <c r="CP2" s="82">
        <f>表3!CO2</f>
        <v>0</v>
      </c>
      <c r="CQ2" s="82">
        <f>表3!CP2</f>
        <v>0</v>
      </c>
      <c r="CR2" s="136" t="s">
        <v>412</v>
      </c>
    </row>
    <row r="3" s="134" customFormat="1" ht="12.75" spans="1:96">
      <c r="A3" s="83"/>
      <c r="B3" s="84"/>
      <c r="C3" s="84"/>
      <c r="D3" s="83"/>
      <c r="E3" s="136"/>
      <c r="F3" s="137"/>
      <c r="G3" s="137"/>
      <c r="H3" s="85" t="s">
        <v>413</v>
      </c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 s="85"/>
      <c r="BH3" s="85"/>
      <c r="BI3" s="85"/>
      <c r="BJ3" s="85"/>
      <c r="BK3" s="85"/>
      <c r="BL3" s="85"/>
      <c r="BM3" s="85"/>
      <c r="BN3" s="85"/>
      <c r="BO3" s="85"/>
      <c r="BP3" s="85"/>
      <c r="BQ3" s="85"/>
      <c r="BR3" s="85"/>
      <c r="BS3" s="85"/>
      <c r="BT3" s="85"/>
      <c r="BU3" s="85"/>
      <c r="BV3" s="85"/>
      <c r="BW3" s="85"/>
      <c r="BX3" s="85"/>
      <c r="BY3" s="85"/>
      <c r="BZ3" s="85"/>
      <c r="CA3" s="85"/>
      <c r="CB3" s="85"/>
      <c r="CC3" s="85"/>
      <c r="CD3" s="85"/>
      <c r="CE3" s="85"/>
      <c r="CF3" s="85"/>
      <c r="CG3" s="85"/>
      <c r="CH3" s="85"/>
      <c r="CI3" s="85"/>
      <c r="CJ3" s="85"/>
      <c r="CK3" s="85"/>
      <c r="CL3" s="85"/>
      <c r="CM3" s="85"/>
      <c r="CN3" s="85"/>
      <c r="CO3" s="85"/>
      <c r="CP3" s="85"/>
      <c r="CQ3" s="85"/>
      <c r="CR3" s="85" t="s">
        <v>413</v>
      </c>
    </row>
    <row r="4" s="134" customFormat="1" ht="23.45" customHeight="1" spans="1:96">
      <c r="A4" s="86" t="s">
        <v>175</v>
      </c>
      <c r="B4" s="86" t="s">
        <v>414</v>
      </c>
      <c r="C4" s="86" t="s">
        <v>415</v>
      </c>
      <c r="D4" s="87" t="s">
        <v>416</v>
      </c>
      <c r="E4" s="138" t="s">
        <v>179</v>
      </c>
      <c r="F4" s="138" t="s">
        <v>417</v>
      </c>
      <c r="G4" s="138" t="s">
        <v>180</v>
      </c>
      <c r="H4" s="87" t="s">
        <v>181</v>
      </c>
      <c r="I4" s="87"/>
      <c r="J4" s="87"/>
      <c r="K4" s="87"/>
      <c r="L4" s="87"/>
      <c r="M4" s="87"/>
      <c r="N4" s="87"/>
      <c r="O4" s="87"/>
      <c r="P4" s="87"/>
      <c r="Q4" s="87"/>
      <c r="R4" s="87"/>
      <c r="S4" s="87"/>
      <c r="T4" s="87"/>
      <c r="U4" s="87"/>
      <c r="V4" s="87"/>
      <c r="W4" s="87"/>
      <c r="X4" s="87"/>
      <c r="Y4" s="87"/>
      <c r="Z4" s="87"/>
      <c r="AA4" s="87"/>
      <c r="AB4" s="87"/>
      <c r="AC4" s="87"/>
      <c r="AD4" s="87"/>
      <c r="AE4" s="87"/>
      <c r="AF4" s="87"/>
      <c r="AG4" s="87"/>
      <c r="AH4" s="87"/>
      <c r="AI4" s="87"/>
      <c r="AJ4" s="87"/>
      <c r="AK4" s="87"/>
      <c r="AL4" s="87"/>
      <c r="AM4" s="87"/>
      <c r="AN4" s="87"/>
      <c r="AO4" s="87"/>
      <c r="AP4" s="87"/>
      <c r="AQ4" s="87"/>
      <c r="AR4" s="87"/>
      <c r="AS4" s="87"/>
      <c r="AT4" s="87"/>
      <c r="AU4" s="87"/>
      <c r="AV4" s="87"/>
      <c r="AW4" s="87"/>
      <c r="AX4" s="87"/>
      <c r="AY4" s="87"/>
      <c r="AZ4" s="87"/>
      <c r="BA4" s="87"/>
      <c r="BB4" s="87"/>
      <c r="BC4" s="87"/>
      <c r="BD4" s="87"/>
      <c r="BE4" s="87"/>
      <c r="BF4" s="87"/>
      <c r="BG4" s="87"/>
      <c r="BH4" s="87"/>
      <c r="BI4" s="87"/>
      <c r="BJ4" s="87"/>
      <c r="BK4" s="87"/>
      <c r="BL4" s="87"/>
      <c r="BM4" s="87"/>
      <c r="BN4" s="87"/>
      <c r="BO4" s="87"/>
      <c r="BP4" s="87"/>
      <c r="BQ4" s="87"/>
      <c r="BR4" s="87"/>
      <c r="BS4" s="87"/>
      <c r="BT4" s="87"/>
      <c r="BU4" s="87"/>
      <c r="BV4" s="87"/>
      <c r="BW4" s="87"/>
      <c r="BX4" s="87"/>
      <c r="BY4" s="87"/>
      <c r="BZ4" s="87"/>
      <c r="CA4" s="87"/>
      <c r="CB4" s="87"/>
      <c r="CC4" s="87"/>
      <c r="CD4" s="87"/>
      <c r="CE4" s="87"/>
      <c r="CF4" s="87"/>
      <c r="CG4" s="87"/>
      <c r="CH4" s="87"/>
      <c r="CI4" s="87"/>
      <c r="CJ4" s="87"/>
      <c r="CK4" s="87"/>
      <c r="CL4" s="87"/>
      <c r="CM4" s="87"/>
      <c r="CN4" s="87"/>
      <c r="CO4" s="87"/>
      <c r="CP4" s="87"/>
      <c r="CQ4" s="87"/>
      <c r="CR4" s="87" t="s">
        <v>182</v>
      </c>
    </row>
    <row r="5" s="135" customFormat="1" ht="23.45" customHeight="1" spans="1:96">
      <c r="A5" s="139">
        <v>4</v>
      </c>
      <c r="B5" s="140" t="s">
        <v>400</v>
      </c>
      <c r="C5" s="141" t="s">
        <v>401</v>
      </c>
      <c r="D5" s="142" t="s">
        <v>360</v>
      </c>
      <c r="E5" s="142" t="s">
        <v>418</v>
      </c>
      <c r="F5" s="143">
        <v>0.1</v>
      </c>
      <c r="G5" s="144">
        <v>894</v>
      </c>
      <c r="H5" s="143">
        <f>表3!G51</f>
        <v>6</v>
      </c>
      <c r="I5" s="143">
        <f>表3!H51</f>
        <v>6</v>
      </c>
      <c r="J5" s="143">
        <f>表3!I51</f>
        <v>6</v>
      </c>
      <c r="K5" s="143">
        <f>表3!J51</f>
        <v>6</v>
      </c>
      <c r="L5" s="143">
        <f>表3!K51</f>
        <v>6</v>
      </c>
      <c r="M5" s="143">
        <f>表3!L51</f>
        <v>6</v>
      </c>
      <c r="N5" s="143">
        <f>表3!M51</f>
        <v>6</v>
      </c>
      <c r="O5" s="143">
        <f>表3!N51</f>
        <v>6</v>
      </c>
      <c r="P5" s="143">
        <f>表3!O51</f>
        <v>6</v>
      </c>
      <c r="Q5" s="143">
        <f>表3!P51</f>
        <v>6</v>
      </c>
      <c r="R5" s="143">
        <f>表3!Q51</f>
        <v>6</v>
      </c>
      <c r="S5" s="143">
        <f>表3!R51</f>
        <v>6</v>
      </c>
      <c r="T5" s="143">
        <f>表3!S51</f>
        <v>6</v>
      </c>
      <c r="U5" s="143">
        <f>表3!T51</f>
        <v>6</v>
      </c>
      <c r="V5" s="143">
        <f>表3!U51</f>
        <v>6</v>
      </c>
      <c r="W5" s="143">
        <f>表3!V51</f>
        <v>6</v>
      </c>
      <c r="X5" s="143">
        <f>表3!W51</f>
        <v>6</v>
      </c>
      <c r="Y5" s="143">
        <f>表3!X51</f>
        <v>0</v>
      </c>
      <c r="Z5" s="143">
        <f>表3!Y51</f>
        <v>0</v>
      </c>
      <c r="AA5" s="143">
        <f>表3!Z48</f>
        <v>0</v>
      </c>
      <c r="AB5" s="143">
        <f>表3!AA48</f>
        <v>0</v>
      </c>
      <c r="AC5" s="143">
        <f>表3!AB48</f>
        <v>0</v>
      </c>
      <c r="AD5" s="143">
        <f>表3!AC48</f>
        <v>0</v>
      </c>
      <c r="AE5" s="143">
        <f>表3!AD48</f>
        <v>0</v>
      </c>
      <c r="AF5" s="143">
        <f>表3!AE48</f>
        <v>0</v>
      </c>
      <c r="AG5" s="143">
        <f>表3!AF48</f>
        <v>0</v>
      </c>
      <c r="AH5" s="143">
        <f>表3!AG48</f>
        <v>0</v>
      </c>
      <c r="AI5" s="143">
        <f>表3!AH48</f>
        <v>0</v>
      </c>
      <c r="AJ5" s="143">
        <f>表3!AI48</f>
        <v>0</v>
      </c>
      <c r="AK5" s="143">
        <f>表3!AJ48</f>
        <v>0</v>
      </c>
      <c r="AL5" s="143">
        <f>表3!AK48</f>
        <v>0</v>
      </c>
      <c r="AM5" s="143">
        <f>表3!AL48</f>
        <v>0</v>
      </c>
      <c r="AN5" s="143">
        <f>表3!AM48</f>
        <v>0</v>
      </c>
      <c r="AO5" s="143">
        <f>表3!AN48</f>
        <v>0</v>
      </c>
      <c r="AP5" s="143">
        <f>表3!AO48</f>
        <v>0</v>
      </c>
      <c r="AQ5" s="143">
        <f>表3!AP48</f>
        <v>0</v>
      </c>
      <c r="AR5" s="143">
        <f>表3!AQ48</f>
        <v>0</v>
      </c>
      <c r="AS5" s="143">
        <f>表3!AR48</f>
        <v>0</v>
      </c>
      <c r="AT5" s="143">
        <f>表3!AS48</f>
        <v>0</v>
      </c>
      <c r="AU5" s="143">
        <f>表3!AT48</f>
        <v>0</v>
      </c>
      <c r="AV5" s="143">
        <f>表3!AU48</f>
        <v>0</v>
      </c>
      <c r="AW5" s="143">
        <f>表3!AV48</f>
        <v>0</v>
      </c>
      <c r="AX5" s="143">
        <f>表3!AW48</f>
        <v>0</v>
      </c>
      <c r="AY5" s="143">
        <f>表3!AX48</f>
        <v>0</v>
      </c>
      <c r="AZ5" s="143">
        <f>表3!AY48</f>
        <v>0</v>
      </c>
      <c r="BA5" s="143">
        <f>表3!AZ48</f>
        <v>0</v>
      </c>
      <c r="BB5" s="143">
        <f>表3!BA48</f>
        <v>0</v>
      </c>
      <c r="BC5" s="143">
        <f>表3!BB48</f>
        <v>0</v>
      </c>
      <c r="BD5" s="143">
        <f>表3!BC48</f>
        <v>0</v>
      </c>
      <c r="BE5" s="143">
        <f>表3!BD48</f>
        <v>0</v>
      </c>
      <c r="BF5" s="143">
        <f>表3!BE48</f>
        <v>0</v>
      </c>
      <c r="BG5" s="143">
        <f>表3!BF48</f>
        <v>0</v>
      </c>
      <c r="BH5" s="143">
        <f>表3!BG48</f>
        <v>0</v>
      </c>
      <c r="BI5" s="143">
        <f>表3!BH48</f>
        <v>0</v>
      </c>
      <c r="BJ5" s="143">
        <f>表3!BI48</f>
        <v>0</v>
      </c>
      <c r="BK5" s="143">
        <f>表3!BJ48</f>
        <v>0</v>
      </c>
      <c r="BL5" s="143">
        <f>表3!BK48</f>
        <v>0</v>
      </c>
      <c r="BM5" s="143">
        <f>表3!BL48</f>
        <v>0</v>
      </c>
      <c r="BN5" s="143">
        <f>表3!BM48</f>
        <v>0</v>
      </c>
      <c r="BO5" s="143">
        <f>表3!BN48</f>
        <v>0</v>
      </c>
      <c r="BP5" s="143">
        <f>表3!BO48</f>
        <v>0</v>
      </c>
      <c r="BQ5" s="143">
        <f>表3!BP48</f>
        <v>0</v>
      </c>
      <c r="BR5" s="143">
        <f>表3!BQ48</f>
        <v>0</v>
      </c>
      <c r="BS5" s="143">
        <f>表3!BR48</f>
        <v>0</v>
      </c>
      <c r="BT5" s="143">
        <f>表3!BS48</f>
        <v>0</v>
      </c>
      <c r="BU5" s="143">
        <f>表3!BT48</f>
        <v>0</v>
      </c>
      <c r="BV5" s="143">
        <f>表3!BU48</f>
        <v>0</v>
      </c>
      <c r="BW5" s="143">
        <f>表3!BV48</f>
        <v>0</v>
      </c>
      <c r="BX5" s="143">
        <f>表3!BW48</f>
        <v>0</v>
      </c>
      <c r="BY5" s="143">
        <f>表3!BX48</f>
        <v>0</v>
      </c>
      <c r="BZ5" s="143">
        <f>表3!BY48</f>
        <v>0</v>
      </c>
      <c r="CA5" s="143">
        <f>表3!BZ48</f>
        <v>0</v>
      </c>
      <c r="CB5" s="143">
        <f>表3!CA48</f>
        <v>0</v>
      </c>
      <c r="CC5" s="143">
        <f>表3!CB48</f>
        <v>0</v>
      </c>
      <c r="CD5" s="143">
        <f>表3!CC48</f>
        <v>0</v>
      </c>
      <c r="CE5" s="143">
        <f>表3!CD48</f>
        <v>0</v>
      </c>
      <c r="CF5" s="143">
        <f>表3!CE48</f>
        <v>0</v>
      </c>
      <c r="CG5" s="143">
        <f>表3!CF48</f>
        <v>0</v>
      </c>
      <c r="CH5" s="143">
        <f>表3!CG48</f>
        <v>0</v>
      </c>
      <c r="CI5" s="143">
        <f>表3!CH48</f>
        <v>0</v>
      </c>
      <c r="CJ5" s="143">
        <f>表3!CI48</f>
        <v>0</v>
      </c>
      <c r="CK5" s="143">
        <f>表3!CJ48</f>
        <v>0</v>
      </c>
      <c r="CL5" s="143">
        <f>表3!CK48</f>
        <v>0</v>
      </c>
      <c r="CM5" s="143">
        <f>表3!CL48</f>
        <v>0</v>
      </c>
      <c r="CN5" s="143">
        <f>表3!CM48</f>
        <v>0</v>
      </c>
      <c r="CO5" s="143">
        <f>表3!CN48</f>
        <v>0</v>
      </c>
      <c r="CP5" s="143">
        <f>表3!CO48</f>
        <v>0</v>
      </c>
      <c r="CQ5" s="143">
        <f>表3!CP48</f>
        <v>0</v>
      </c>
      <c r="CR5" s="88">
        <f>SUM(H5:CQ5)</f>
        <v>102</v>
      </c>
    </row>
    <row r="6" s="135" customFormat="1" ht="23.45" customHeight="1" spans="1:96">
      <c r="A6" s="139">
        <v>5</v>
      </c>
      <c r="B6" s="145"/>
      <c r="C6" s="142"/>
      <c r="D6" s="142"/>
      <c r="E6" s="142"/>
      <c r="F6" s="143"/>
      <c r="G6" s="143"/>
      <c r="H6" s="143"/>
      <c r="I6" s="143"/>
      <c r="J6" s="143"/>
      <c r="K6" s="143"/>
      <c r="L6" s="143"/>
      <c r="M6" s="143"/>
      <c r="N6" s="143"/>
      <c r="O6" s="143"/>
      <c r="P6" s="143"/>
      <c r="Q6" s="143"/>
      <c r="R6" s="143"/>
      <c r="S6" s="143"/>
      <c r="T6" s="143"/>
      <c r="U6" s="143"/>
      <c r="V6" s="143"/>
      <c r="W6" s="143"/>
      <c r="X6" s="143"/>
      <c r="Y6" s="143"/>
      <c r="Z6" s="143"/>
      <c r="AA6" s="143">
        <f t="shared" ref="AA6:AK6" si="0">AA5</f>
        <v>0</v>
      </c>
      <c r="AB6" s="143">
        <f t="shared" si="0"/>
        <v>0</v>
      </c>
      <c r="AC6" s="143">
        <f t="shared" si="0"/>
        <v>0</v>
      </c>
      <c r="AD6" s="143">
        <f t="shared" si="0"/>
        <v>0</v>
      </c>
      <c r="AE6" s="143">
        <f t="shared" si="0"/>
        <v>0</v>
      </c>
      <c r="AF6" s="143">
        <f t="shared" si="0"/>
        <v>0</v>
      </c>
      <c r="AG6" s="143">
        <f t="shared" si="0"/>
        <v>0</v>
      </c>
      <c r="AH6" s="143">
        <f t="shared" si="0"/>
        <v>0</v>
      </c>
      <c r="AI6" s="143">
        <f t="shared" si="0"/>
        <v>0</v>
      </c>
      <c r="AJ6" s="143">
        <f t="shared" si="0"/>
        <v>0</v>
      </c>
      <c r="AK6" s="143">
        <f t="shared" si="0"/>
        <v>0</v>
      </c>
      <c r="AL6" s="143">
        <f t="shared" ref="AL6:BA6" si="1">AL5</f>
        <v>0</v>
      </c>
      <c r="AM6" s="143">
        <f t="shared" si="1"/>
        <v>0</v>
      </c>
      <c r="AN6" s="143">
        <f t="shared" si="1"/>
        <v>0</v>
      </c>
      <c r="AO6" s="143">
        <f t="shared" si="1"/>
        <v>0</v>
      </c>
      <c r="AP6" s="143">
        <f t="shared" si="1"/>
        <v>0</v>
      </c>
      <c r="AQ6" s="143">
        <f t="shared" si="1"/>
        <v>0</v>
      </c>
      <c r="AR6" s="143">
        <f t="shared" si="1"/>
        <v>0</v>
      </c>
      <c r="AS6" s="143">
        <f t="shared" si="1"/>
        <v>0</v>
      </c>
      <c r="AT6" s="143">
        <f t="shared" si="1"/>
        <v>0</v>
      </c>
      <c r="AU6" s="143">
        <f t="shared" si="1"/>
        <v>0</v>
      </c>
      <c r="AV6" s="143">
        <f t="shared" si="1"/>
        <v>0</v>
      </c>
      <c r="AW6" s="143">
        <f t="shared" si="1"/>
        <v>0</v>
      </c>
      <c r="AX6" s="143">
        <f t="shared" si="1"/>
        <v>0</v>
      </c>
      <c r="AY6" s="143">
        <f t="shared" si="1"/>
        <v>0</v>
      </c>
      <c r="AZ6" s="143">
        <f t="shared" si="1"/>
        <v>0</v>
      </c>
      <c r="BA6" s="143">
        <f t="shared" ref="BA6:CQ6" si="2">BA5</f>
        <v>0</v>
      </c>
      <c r="BB6" s="143">
        <f t="shared" si="2"/>
        <v>0</v>
      </c>
      <c r="BC6" s="143">
        <f t="shared" si="2"/>
        <v>0</v>
      </c>
      <c r="BD6" s="143">
        <f t="shared" si="2"/>
        <v>0</v>
      </c>
      <c r="BE6" s="143">
        <f t="shared" si="2"/>
        <v>0</v>
      </c>
      <c r="BF6" s="143">
        <f t="shared" si="2"/>
        <v>0</v>
      </c>
      <c r="BG6" s="143">
        <f t="shared" si="2"/>
        <v>0</v>
      </c>
      <c r="BH6" s="143">
        <f t="shared" si="2"/>
        <v>0</v>
      </c>
      <c r="BI6" s="143">
        <f t="shared" si="2"/>
        <v>0</v>
      </c>
      <c r="BJ6" s="143">
        <f t="shared" si="2"/>
        <v>0</v>
      </c>
      <c r="BK6" s="143">
        <f t="shared" si="2"/>
        <v>0</v>
      </c>
      <c r="BL6" s="143">
        <f t="shared" si="2"/>
        <v>0</v>
      </c>
      <c r="BM6" s="143">
        <f t="shared" si="2"/>
        <v>0</v>
      </c>
      <c r="BN6" s="143">
        <f t="shared" si="2"/>
        <v>0</v>
      </c>
      <c r="BO6" s="143">
        <f t="shared" si="2"/>
        <v>0</v>
      </c>
      <c r="BP6" s="143">
        <f t="shared" si="2"/>
        <v>0</v>
      </c>
      <c r="BQ6" s="143">
        <f t="shared" si="2"/>
        <v>0</v>
      </c>
      <c r="BR6" s="143">
        <f t="shared" si="2"/>
        <v>0</v>
      </c>
      <c r="BS6" s="143">
        <f t="shared" si="2"/>
        <v>0</v>
      </c>
      <c r="BT6" s="143">
        <f t="shared" si="2"/>
        <v>0</v>
      </c>
      <c r="BU6" s="143">
        <f t="shared" si="2"/>
        <v>0</v>
      </c>
      <c r="BV6" s="143">
        <f t="shared" si="2"/>
        <v>0</v>
      </c>
      <c r="BW6" s="143">
        <f t="shared" si="2"/>
        <v>0</v>
      </c>
      <c r="BX6" s="143">
        <f t="shared" si="2"/>
        <v>0</v>
      </c>
      <c r="BY6" s="143">
        <f t="shared" si="2"/>
        <v>0</v>
      </c>
      <c r="BZ6" s="143">
        <f t="shared" si="2"/>
        <v>0</v>
      </c>
      <c r="CA6" s="143">
        <f t="shared" si="2"/>
        <v>0</v>
      </c>
      <c r="CB6" s="143">
        <f t="shared" si="2"/>
        <v>0</v>
      </c>
      <c r="CC6" s="143">
        <f t="shared" si="2"/>
        <v>0</v>
      </c>
      <c r="CD6" s="143">
        <f t="shared" si="2"/>
        <v>0</v>
      </c>
      <c r="CE6" s="143">
        <f t="shared" si="2"/>
        <v>0</v>
      </c>
      <c r="CF6" s="143">
        <f t="shared" si="2"/>
        <v>0</v>
      </c>
      <c r="CG6" s="143">
        <f t="shared" si="2"/>
        <v>0</v>
      </c>
      <c r="CH6" s="143">
        <f t="shared" si="2"/>
        <v>0</v>
      </c>
      <c r="CI6" s="143">
        <f t="shared" si="2"/>
        <v>0</v>
      </c>
      <c r="CJ6" s="143">
        <f t="shared" si="2"/>
        <v>0</v>
      </c>
      <c r="CK6" s="143">
        <f t="shared" si="2"/>
        <v>0</v>
      </c>
      <c r="CL6" s="143">
        <f t="shared" si="2"/>
        <v>0</v>
      </c>
      <c r="CM6" s="143">
        <f t="shared" si="2"/>
        <v>0</v>
      </c>
      <c r="CN6" s="143">
        <f t="shared" si="2"/>
        <v>0</v>
      </c>
      <c r="CO6" s="143">
        <f t="shared" si="2"/>
        <v>0</v>
      </c>
      <c r="CP6" s="143">
        <f t="shared" si="2"/>
        <v>0</v>
      </c>
      <c r="CQ6" s="143">
        <f t="shared" si="2"/>
        <v>0</v>
      </c>
      <c r="CR6" s="88">
        <f>SUM(H6:CQ6)</f>
        <v>0</v>
      </c>
    </row>
    <row r="7" s="5" customFormat="1" ht="20.45" customHeight="1" spans="1:96">
      <c r="A7" s="146"/>
      <c r="B7" s="89" t="s">
        <v>289</v>
      </c>
      <c r="C7" s="89"/>
      <c r="D7" s="146"/>
      <c r="E7" s="146"/>
      <c r="F7" s="146"/>
      <c r="G7" s="146"/>
      <c r="H7" s="146">
        <f t="shared" ref="H7:P7" si="3">ROUND(SUMPRODUCT($G$5:$G$6,$F$5:$F$6,H5:H6),4)</f>
        <v>536.4</v>
      </c>
      <c r="I7" s="146">
        <f t="shared" si="3"/>
        <v>536.4</v>
      </c>
      <c r="J7" s="146">
        <f t="shared" si="3"/>
        <v>536.4</v>
      </c>
      <c r="K7" s="146">
        <f t="shared" si="3"/>
        <v>536.4</v>
      </c>
      <c r="L7" s="146">
        <f t="shared" si="3"/>
        <v>536.4</v>
      </c>
      <c r="M7" s="146">
        <f t="shared" si="3"/>
        <v>536.4</v>
      </c>
      <c r="N7" s="146">
        <f t="shared" si="3"/>
        <v>536.4</v>
      </c>
      <c r="O7" s="146">
        <f t="shared" si="3"/>
        <v>536.4</v>
      </c>
      <c r="P7" s="146">
        <f t="shared" si="3"/>
        <v>536.4</v>
      </c>
      <c r="Q7" s="146">
        <f t="shared" ref="Q7:Z7" si="4">ROUND(SUMPRODUCT($G$5:$G$6,$F$5:$F$6,Q5:Q6),4)</f>
        <v>536.4</v>
      </c>
      <c r="R7" s="146">
        <f t="shared" si="4"/>
        <v>536.4</v>
      </c>
      <c r="S7" s="146">
        <f t="shared" si="4"/>
        <v>536.4</v>
      </c>
      <c r="T7" s="146">
        <f t="shared" si="4"/>
        <v>536.4</v>
      </c>
      <c r="U7" s="146">
        <f t="shared" si="4"/>
        <v>536.4</v>
      </c>
      <c r="V7" s="146">
        <f t="shared" si="4"/>
        <v>536.4</v>
      </c>
      <c r="W7" s="146">
        <f t="shared" si="4"/>
        <v>536.4</v>
      </c>
      <c r="X7" s="146">
        <f t="shared" si="4"/>
        <v>536.4</v>
      </c>
      <c r="Y7" s="146">
        <f t="shared" si="4"/>
        <v>0</v>
      </c>
      <c r="Z7" s="146">
        <f t="shared" si="4"/>
        <v>0</v>
      </c>
      <c r="AA7" s="146">
        <f t="shared" ref="AA7:AK7" si="5">ROUND(SUMPRODUCT($G$5:$G$6,$F$5:$F$6,AA5:AA6),4)</f>
        <v>0</v>
      </c>
      <c r="AB7" s="146">
        <f t="shared" si="5"/>
        <v>0</v>
      </c>
      <c r="AC7" s="146">
        <f t="shared" si="5"/>
        <v>0</v>
      </c>
      <c r="AD7" s="146">
        <f t="shared" si="5"/>
        <v>0</v>
      </c>
      <c r="AE7" s="146">
        <f t="shared" si="5"/>
        <v>0</v>
      </c>
      <c r="AF7" s="146">
        <f t="shared" si="5"/>
        <v>0</v>
      </c>
      <c r="AG7" s="146">
        <f t="shared" si="5"/>
        <v>0</v>
      </c>
      <c r="AH7" s="146">
        <f t="shared" si="5"/>
        <v>0</v>
      </c>
      <c r="AI7" s="146">
        <f t="shared" si="5"/>
        <v>0</v>
      </c>
      <c r="AJ7" s="146">
        <f t="shared" si="5"/>
        <v>0</v>
      </c>
      <c r="AK7" s="146">
        <f t="shared" si="5"/>
        <v>0</v>
      </c>
      <c r="AL7" s="146">
        <f t="shared" ref="AL7:BA7" si="6">ROUND(SUMPRODUCT($G$5:$G$6,$F$5:$F$6,AL5:AL6),4)</f>
        <v>0</v>
      </c>
      <c r="AM7" s="146">
        <f t="shared" si="6"/>
        <v>0</v>
      </c>
      <c r="AN7" s="146">
        <f t="shared" si="6"/>
        <v>0</v>
      </c>
      <c r="AO7" s="146">
        <f t="shared" si="6"/>
        <v>0</v>
      </c>
      <c r="AP7" s="146">
        <f t="shared" si="6"/>
        <v>0</v>
      </c>
      <c r="AQ7" s="146">
        <f t="shared" si="6"/>
        <v>0</v>
      </c>
      <c r="AR7" s="146">
        <f t="shared" si="6"/>
        <v>0</v>
      </c>
      <c r="AS7" s="146">
        <f t="shared" si="6"/>
        <v>0</v>
      </c>
      <c r="AT7" s="146">
        <f t="shared" si="6"/>
        <v>0</v>
      </c>
      <c r="AU7" s="146">
        <f t="shared" si="6"/>
        <v>0</v>
      </c>
      <c r="AV7" s="146">
        <f t="shared" si="6"/>
        <v>0</v>
      </c>
      <c r="AW7" s="146">
        <f t="shared" si="6"/>
        <v>0</v>
      </c>
      <c r="AX7" s="146">
        <f t="shared" si="6"/>
        <v>0</v>
      </c>
      <c r="AY7" s="146">
        <f t="shared" si="6"/>
        <v>0</v>
      </c>
      <c r="AZ7" s="146">
        <f t="shared" si="6"/>
        <v>0</v>
      </c>
      <c r="BA7" s="146">
        <f t="shared" ref="BA7:CQ7" si="7">ROUND(SUMPRODUCT($G$5:$G$6,$F$5:$F$6,BA5:BA6),4)</f>
        <v>0</v>
      </c>
      <c r="BB7" s="146">
        <f t="shared" si="7"/>
        <v>0</v>
      </c>
      <c r="BC7" s="146">
        <f t="shared" si="7"/>
        <v>0</v>
      </c>
      <c r="BD7" s="146">
        <f t="shared" si="7"/>
        <v>0</v>
      </c>
      <c r="BE7" s="146">
        <f t="shared" si="7"/>
        <v>0</v>
      </c>
      <c r="BF7" s="146">
        <f t="shared" si="7"/>
        <v>0</v>
      </c>
      <c r="BG7" s="146">
        <f t="shared" si="7"/>
        <v>0</v>
      </c>
      <c r="BH7" s="146">
        <f t="shared" si="7"/>
        <v>0</v>
      </c>
      <c r="BI7" s="146">
        <f t="shared" si="7"/>
        <v>0</v>
      </c>
      <c r="BJ7" s="146">
        <f t="shared" si="7"/>
        <v>0</v>
      </c>
      <c r="BK7" s="146">
        <f t="shared" si="7"/>
        <v>0</v>
      </c>
      <c r="BL7" s="146">
        <f t="shared" si="7"/>
        <v>0</v>
      </c>
      <c r="BM7" s="146">
        <f t="shared" si="7"/>
        <v>0</v>
      </c>
      <c r="BN7" s="146">
        <f t="shared" si="7"/>
        <v>0</v>
      </c>
      <c r="BO7" s="146">
        <f t="shared" si="7"/>
        <v>0</v>
      </c>
      <c r="BP7" s="146">
        <f t="shared" si="7"/>
        <v>0</v>
      </c>
      <c r="BQ7" s="146">
        <f t="shared" si="7"/>
        <v>0</v>
      </c>
      <c r="BR7" s="146">
        <f t="shared" si="7"/>
        <v>0</v>
      </c>
      <c r="BS7" s="146">
        <f t="shared" si="7"/>
        <v>0</v>
      </c>
      <c r="BT7" s="146">
        <f t="shared" si="7"/>
        <v>0</v>
      </c>
      <c r="BU7" s="146">
        <f t="shared" si="7"/>
        <v>0</v>
      </c>
      <c r="BV7" s="146">
        <f t="shared" si="7"/>
        <v>0</v>
      </c>
      <c r="BW7" s="146">
        <f t="shared" si="7"/>
        <v>0</v>
      </c>
      <c r="BX7" s="146">
        <f t="shared" si="7"/>
        <v>0</v>
      </c>
      <c r="BY7" s="146">
        <f t="shared" si="7"/>
        <v>0</v>
      </c>
      <c r="BZ7" s="146">
        <f t="shared" si="7"/>
        <v>0</v>
      </c>
      <c r="CA7" s="146">
        <f t="shared" si="7"/>
        <v>0</v>
      </c>
      <c r="CB7" s="146">
        <f t="shared" si="7"/>
        <v>0</v>
      </c>
      <c r="CC7" s="146">
        <f t="shared" si="7"/>
        <v>0</v>
      </c>
      <c r="CD7" s="146">
        <f t="shared" si="7"/>
        <v>0</v>
      </c>
      <c r="CE7" s="146">
        <f t="shared" si="7"/>
        <v>0</v>
      </c>
      <c r="CF7" s="146">
        <f t="shared" si="7"/>
        <v>0</v>
      </c>
      <c r="CG7" s="146">
        <f t="shared" si="7"/>
        <v>0</v>
      </c>
      <c r="CH7" s="146">
        <f t="shared" si="7"/>
        <v>0</v>
      </c>
      <c r="CI7" s="146">
        <f t="shared" si="7"/>
        <v>0</v>
      </c>
      <c r="CJ7" s="146">
        <f t="shared" si="7"/>
        <v>0</v>
      </c>
      <c r="CK7" s="146">
        <f t="shared" si="7"/>
        <v>0</v>
      </c>
      <c r="CL7" s="146">
        <f t="shared" si="7"/>
        <v>0</v>
      </c>
      <c r="CM7" s="146">
        <f t="shared" si="7"/>
        <v>0</v>
      </c>
      <c r="CN7" s="146">
        <f t="shared" si="7"/>
        <v>0</v>
      </c>
      <c r="CO7" s="146">
        <f t="shared" si="7"/>
        <v>0</v>
      </c>
      <c r="CP7" s="146">
        <f t="shared" si="7"/>
        <v>0</v>
      </c>
      <c r="CQ7" s="146">
        <f t="shared" si="7"/>
        <v>0</v>
      </c>
      <c r="CR7" s="88">
        <f>SUM(H7:CQ7)</f>
        <v>9118.8</v>
      </c>
    </row>
  </sheetData>
  <autoFilter xmlns:etc="http://www.wps.cn/officeDocument/2017/etCustomData" ref="A4:CR7" etc:filterBottomFollowUsedRange="0">
    <extLst/>
  </autoFilter>
  <mergeCells count="8">
    <mergeCell ref="F1:G1"/>
    <mergeCell ref="A1:A3"/>
    <mergeCell ref="B1:B3"/>
    <mergeCell ref="C1:C3"/>
    <mergeCell ref="D1:D3"/>
    <mergeCell ref="E1:E3"/>
    <mergeCell ref="F2:F3"/>
    <mergeCell ref="G2:G3"/>
  </mergeCells>
  <pageMargins left="0.7" right="0.7" top="0.75" bottom="0.75" header="0.3" footer="0.3"/>
  <pageSetup paperSize="9" scale="46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D62"/>
  <sheetViews>
    <sheetView workbookViewId="0">
      <pane xSplit="7" ySplit="5" topLeftCell="H44" activePane="bottomRight" state="frozen"/>
      <selection/>
      <selection pane="topRight"/>
      <selection pane="bottomLeft"/>
      <selection pane="bottomRight" activeCell="C55" sqref="C55"/>
    </sheetView>
  </sheetViews>
  <sheetFormatPr defaultColWidth="8.75221238938053" defaultRowHeight="20.25" customHeight="1"/>
  <cols>
    <col min="1" max="1" width="5" style="27" customWidth="1"/>
    <col min="2" max="2" width="18.8849557522124" style="27" customWidth="1"/>
    <col min="3" max="3" width="60.2035398230088" style="27" customWidth="1"/>
    <col min="4" max="4" width="5" style="27" customWidth="1"/>
    <col min="5" max="5" width="9" style="27" customWidth="1"/>
    <col min="6" max="6" width="8.24778761061947" style="27" customWidth="1"/>
    <col min="7" max="7" width="13.6371681415929" style="27" customWidth="1"/>
    <col min="8" max="24" width="15.5398230088496" style="27" customWidth="1"/>
    <col min="25" max="43" width="11" style="27" hidden="1" customWidth="1"/>
    <col min="44" max="186" width="8.75221238938053" style="27" hidden="1" customWidth="1"/>
    <col min="187" max="187" width="13.6371681415929" style="27" customWidth="1"/>
    <col min="188" max="197" width="16.1327433628319" style="27" customWidth="1"/>
    <col min="198" max="437" width="8.75221238938053" style="27"/>
    <col min="438" max="438" width="5" style="27" customWidth="1"/>
    <col min="439" max="439" width="18.8849557522124" style="27" customWidth="1"/>
    <col min="440" max="440" width="5" style="27" customWidth="1"/>
    <col min="441" max="442" width="6.75221238938053" style="27" customWidth="1"/>
    <col min="443" max="443" width="13.6371681415929" style="27" customWidth="1"/>
    <col min="444" max="453" width="16.1327433628319" style="27" customWidth="1"/>
    <col min="454" max="693" width="8.75221238938053" style="27"/>
    <col min="694" max="694" width="5" style="27" customWidth="1"/>
    <col min="695" max="695" width="18.8849557522124" style="27" customWidth="1"/>
    <col min="696" max="696" width="5" style="27" customWidth="1"/>
    <col min="697" max="698" width="6.75221238938053" style="27" customWidth="1"/>
    <col min="699" max="699" width="13.6371681415929" style="27" customWidth="1"/>
    <col min="700" max="709" width="16.1327433628319" style="27" customWidth="1"/>
    <col min="710" max="949" width="8.75221238938053" style="27"/>
    <col min="950" max="950" width="5" style="27" customWidth="1"/>
    <col min="951" max="951" width="18.8849557522124" style="27" customWidth="1"/>
    <col min="952" max="952" width="5" style="27" customWidth="1"/>
    <col min="953" max="954" width="6.75221238938053" style="27" customWidth="1"/>
    <col min="955" max="955" width="13.6371681415929" style="27" customWidth="1"/>
    <col min="956" max="965" width="16.1327433628319" style="27" customWidth="1"/>
    <col min="966" max="1205" width="8.75221238938053" style="27"/>
    <col min="1206" max="1206" width="5" style="27" customWidth="1"/>
    <col min="1207" max="1207" width="18.8849557522124" style="27" customWidth="1"/>
    <col min="1208" max="1208" width="5" style="27" customWidth="1"/>
    <col min="1209" max="1210" width="6.75221238938053" style="27" customWidth="1"/>
    <col min="1211" max="1211" width="13.6371681415929" style="27" customWidth="1"/>
    <col min="1212" max="1221" width="16.1327433628319" style="27" customWidth="1"/>
    <col min="1222" max="1461" width="8.75221238938053" style="27"/>
    <col min="1462" max="1462" width="5" style="27" customWidth="1"/>
    <col min="1463" max="1463" width="18.8849557522124" style="27" customWidth="1"/>
    <col min="1464" max="1464" width="5" style="27" customWidth="1"/>
    <col min="1465" max="1466" width="6.75221238938053" style="27" customWidth="1"/>
    <col min="1467" max="1467" width="13.6371681415929" style="27" customWidth="1"/>
    <col min="1468" max="1477" width="16.1327433628319" style="27" customWidth="1"/>
    <col min="1478" max="1717" width="8.75221238938053" style="27"/>
    <col min="1718" max="1718" width="5" style="27" customWidth="1"/>
    <col min="1719" max="1719" width="18.8849557522124" style="27" customWidth="1"/>
    <col min="1720" max="1720" width="5" style="27" customWidth="1"/>
    <col min="1721" max="1722" width="6.75221238938053" style="27" customWidth="1"/>
    <col min="1723" max="1723" width="13.6371681415929" style="27" customWidth="1"/>
    <col min="1724" max="1733" width="16.1327433628319" style="27" customWidth="1"/>
    <col min="1734" max="1973" width="8.75221238938053" style="27"/>
    <col min="1974" max="1974" width="5" style="27" customWidth="1"/>
    <col min="1975" max="1975" width="18.8849557522124" style="27" customWidth="1"/>
    <col min="1976" max="1976" width="5" style="27" customWidth="1"/>
    <col min="1977" max="1978" width="6.75221238938053" style="27" customWidth="1"/>
    <col min="1979" max="1979" width="13.6371681415929" style="27" customWidth="1"/>
    <col min="1980" max="1989" width="16.1327433628319" style="27" customWidth="1"/>
    <col min="1990" max="2229" width="8.75221238938053" style="27"/>
    <col min="2230" max="2230" width="5" style="27" customWidth="1"/>
    <col min="2231" max="2231" width="18.8849557522124" style="27" customWidth="1"/>
    <col min="2232" max="2232" width="5" style="27" customWidth="1"/>
    <col min="2233" max="2234" width="6.75221238938053" style="27" customWidth="1"/>
    <col min="2235" max="2235" width="13.6371681415929" style="27" customWidth="1"/>
    <col min="2236" max="2245" width="16.1327433628319" style="27" customWidth="1"/>
    <col min="2246" max="2485" width="8.75221238938053" style="27"/>
    <col min="2486" max="2486" width="5" style="27" customWidth="1"/>
    <col min="2487" max="2487" width="18.8849557522124" style="27" customWidth="1"/>
    <col min="2488" max="2488" width="5" style="27" customWidth="1"/>
    <col min="2489" max="2490" width="6.75221238938053" style="27" customWidth="1"/>
    <col min="2491" max="2491" width="13.6371681415929" style="27" customWidth="1"/>
    <col min="2492" max="2501" width="16.1327433628319" style="27" customWidth="1"/>
    <col min="2502" max="2741" width="8.75221238938053" style="27"/>
    <col min="2742" max="2742" width="5" style="27" customWidth="1"/>
    <col min="2743" max="2743" width="18.8849557522124" style="27" customWidth="1"/>
    <col min="2744" max="2744" width="5" style="27" customWidth="1"/>
    <col min="2745" max="2746" width="6.75221238938053" style="27" customWidth="1"/>
    <col min="2747" max="2747" width="13.6371681415929" style="27" customWidth="1"/>
    <col min="2748" max="2757" width="16.1327433628319" style="27" customWidth="1"/>
    <col min="2758" max="2997" width="8.75221238938053" style="27"/>
    <col min="2998" max="2998" width="5" style="27" customWidth="1"/>
    <col min="2999" max="2999" width="18.8849557522124" style="27" customWidth="1"/>
    <col min="3000" max="3000" width="5" style="27" customWidth="1"/>
    <col min="3001" max="3002" width="6.75221238938053" style="27" customWidth="1"/>
    <col min="3003" max="3003" width="13.6371681415929" style="27" customWidth="1"/>
    <col min="3004" max="3013" width="16.1327433628319" style="27" customWidth="1"/>
    <col min="3014" max="3253" width="8.75221238938053" style="27"/>
    <col min="3254" max="3254" width="5" style="27" customWidth="1"/>
    <col min="3255" max="3255" width="18.8849557522124" style="27" customWidth="1"/>
    <col min="3256" max="3256" width="5" style="27" customWidth="1"/>
    <col min="3257" max="3258" width="6.75221238938053" style="27" customWidth="1"/>
    <col min="3259" max="3259" width="13.6371681415929" style="27" customWidth="1"/>
    <col min="3260" max="3269" width="16.1327433628319" style="27" customWidth="1"/>
    <col min="3270" max="3509" width="8.75221238938053" style="27"/>
    <col min="3510" max="3510" width="5" style="27" customWidth="1"/>
    <col min="3511" max="3511" width="18.8849557522124" style="27" customWidth="1"/>
    <col min="3512" max="3512" width="5" style="27" customWidth="1"/>
    <col min="3513" max="3514" width="6.75221238938053" style="27" customWidth="1"/>
    <col min="3515" max="3515" width="13.6371681415929" style="27" customWidth="1"/>
    <col min="3516" max="3525" width="16.1327433628319" style="27" customWidth="1"/>
    <col min="3526" max="3765" width="8.75221238938053" style="27"/>
    <col min="3766" max="3766" width="5" style="27" customWidth="1"/>
    <col min="3767" max="3767" width="18.8849557522124" style="27" customWidth="1"/>
    <col min="3768" max="3768" width="5" style="27" customWidth="1"/>
    <col min="3769" max="3770" width="6.75221238938053" style="27" customWidth="1"/>
    <col min="3771" max="3771" width="13.6371681415929" style="27" customWidth="1"/>
    <col min="3772" max="3781" width="16.1327433628319" style="27" customWidth="1"/>
    <col min="3782" max="4021" width="8.75221238938053" style="27"/>
    <col min="4022" max="4022" width="5" style="27" customWidth="1"/>
    <col min="4023" max="4023" width="18.8849557522124" style="27" customWidth="1"/>
    <col min="4024" max="4024" width="5" style="27" customWidth="1"/>
    <col min="4025" max="4026" width="6.75221238938053" style="27" customWidth="1"/>
    <col min="4027" max="4027" width="13.6371681415929" style="27" customWidth="1"/>
    <col min="4028" max="4037" width="16.1327433628319" style="27" customWidth="1"/>
    <col min="4038" max="4277" width="8.75221238938053" style="27"/>
    <col min="4278" max="4278" width="5" style="27" customWidth="1"/>
    <col min="4279" max="4279" width="18.8849557522124" style="27" customWidth="1"/>
    <col min="4280" max="4280" width="5" style="27" customWidth="1"/>
    <col min="4281" max="4282" width="6.75221238938053" style="27" customWidth="1"/>
    <col min="4283" max="4283" width="13.6371681415929" style="27" customWidth="1"/>
    <col min="4284" max="4293" width="16.1327433628319" style="27" customWidth="1"/>
    <col min="4294" max="4533" width="8.75221238938053" style="27"/>
    <col min="4534" max="4534" width="5" style="27" customWidth="1"/>
    <col min="4535" max="4535" width="18.8849557522124" style="27" customWidth="1"/>
    <col min="4536" max="4536" width="5" style="27" customWidth="1"/>
    <col min="4537" max="4538" width="6.75221238938053" style="27" customWidth="1"/>
    <col min="4539" max="4539" width="13.6371681415929" style="27" customWidth="1"/>
    <col min="4540" max="4549" width="16.1327433628319" style="27" customWidth="1"/>
    <col min="4550" max="4789" width="8.75221238938053" style="27"/>
    <col min="4790" max="4790" width="5" style="27" customWidth="1"/>
    <col min="4791" max="4791" width="18.8849557522124" style="27" customWidth="1"/>
    <col min="4792" max="4792" width="5" style="27" customWidth="1"/>
    <col min="4793" max="4794" width="6.75221238938053" style="27" customWidth="1"/>
    <col min="4795" max="4795" width="13.6371681415929" style="27" customWidth="1"/>
    <col min="4796" max="4805" width="16.1327433628319" style="27" customWidth="1"/>
    <col min="4806" max="5045" width="8.75221238938053" style="27"/>
    <col min="5046" max="5046" width="5" style="27" customWidth="1"/>
    <col min="5047" max="5047" width="18.8849557522124" style="27" customWidth="1"/>
    <col min="5048" max="5048" width="5" style="27" customWidth="1"/>
    <col min="5049" max="5050" width="6.75221238938053" style="27" customWidth="1"/>
    <col min="5051" max="5051" width="13.6371681415929" style="27" customWidth="1"/>
    <col min="5052" max="5061" width="16.1327433628319" style="27" customWidth="1"/>
    <col min="5062" max="5301" width="8.75221238938053" style="27"/>
    <col min="5302" max="5302" width="5" style="27" customWidth="1"/>
    <col min="5303" max="5303" width="18.8849557522124" style="27" customWidth="1"/>
    <col min="5304" max="5304" width="5" style="27" customWidth="1"/>
    <col min="5305" max="5306" width="6.75221238938053" style="27" customWidth="1"/>
    <col min="5307" max="5307" width="13.6371681415929" style="27" customWidth="1"/>
    <col min="5308" max="5317" width="16.1327433628319" style="27" customWidth="1"/>
    <col min="5318" max="5557" width="8.75221238938053" style="27"/>
    <col min="5558" max="5558" width="5" style="27" customWidth="1"/>
    <col min="5559" max="5559" width="18.8849557522124" style="27" customWidth="1"/>
    <col min="5560" max="5560" width="5" style="27" customWidth="1"/>
    <col min="5561" max="5562" width="6.75221238938053" style="27" customWidth="1"/>
    <col min="5563" max="5563" width="13.6371681415929" style="27" customWidth="1"/>
    <col min="5564" max="5573" width="16.1327433628319" style="27" customWidth="1"/>
    <col min="5574" max="5813" width="8.75221238938053" style="27"/>
    <col min="5814" max="5814" width="5" style="27" customWidth="1"/>
    <col min="5815" max="5815" width="18.8849557522124" style="27" customWidth="1"/>
    <col min="5816" max="5816" width="5" style="27" customWidth="1"/>
    <col min="5817" max="5818" width="6.75221238938053" style="27" customWidth="1"/>
    <col min="5819" max="5819" width="13.6371681415929" style="27" customWidth="1"/>
    <col min="5820" max="5829" width="16.1327433628319" style="27" customWidth="1"/>
    <col min="5830" max="6069" width="8.75221238938053" style="27"/>
    <col min="6070" max="6070" width="5" style="27" customWidth="1"/>
    <col min="6071" max="6071" width="18.8849557522124" style="27" customWidth="1"/>
    <col min="6072" max="6072" width="5" style="27" customWidth="1"/>
    <col min="6073" max="6074" width="6.75221238938053" style="27" customWidth="1"/>
    <col min="6075" max="6075" width="13.6371681415929" style="27" customWidth="1"/>
    <col min="6076" max="6085" width="16.1327433628319" style="27" customWidth="1"/>
    <col min="6086" max="6325" width="8.75221238938053" style="27"/>
    <col min="6326" max="6326" width="5" style="27" customWidth="1"/>
    <col min="6327" max="6327" width="18.8849557522124" style="27" customWidth="1"/>
    <col min="6328" max="6328" width="5" style="27" customWidth="1"/>
    <col min="6329" max="6330" width="6.75221238938053" style="27" customWidth="1"/>
    <col min="6331" max="6331" width="13.6371681415929" style="27" customWidth="1"/>
    <col min="6332" max="6341" width="16.1327433628319" style="27" customWidth="1"/>
    <col min="6342" max="6581" width="8.75221238938053" style="27"/>
    <col min="6582" max="6582" width="5" style="27" customWidth="1"/>
    <col min="6583" max="6583" width="18.8849557522124" style="27" customWidth="1"/>
    <col min="6584" max="6584" width="5" style="27" customWidth="1"/>
    <col min="6585" max="6586" width="6.75221238938053" style="27" customWidth="1"/>
    <col min="6587" max="6587" width="13.6371681415929" style="27" customWidth="1"/>
    <col min="6588" max="6597" width="16.1327433628319" style="27" customWidth="1"/>
    <col min="6598" max="6837" width="8.75221238938053" style="27"/>
    <col min="6838" max="6838" width="5" style="27" customWidth="1"/>
    <col min="6839" max="6839" width="18.8849557522124" style="27" customWidth="1"/>
    <col min="6840" max="6840" width="5" style="27" customWidth="1"/>
    <col min="6841" max="6842" width="6.75221238938053" style="27" customWidth="1"/>
    <col min="6843" max="6843" width="13.6371681415929" style="27" customWidth="1"/>
    <col min="6844" max="6853" width="16.1327433628319" style="27" customWidth="1"/>
    <col min="6854" max="7093" width="8.75221238938053" style="27"/>
    <col min="7094" max="7094" width="5" style="27" customWidth="1"/>
    <col min="7095" max="7095" width="18.8849557522124" style="27" customWidth="1"/>
    <col min="7096" max="7096" width="5" style="27" customWidth="1"/>
    <col min="7097" max="7098" width="6.75221238938053" style="27" customWidth="1"/>
    <col min="7099" max="7099" width="13.6371681415929" style="27" customWidth="1"/>
    <col min="7100" max="7109" width="16.1327433628319" style="27" customWidth="1"/>
    <col min="7110" max="7349" width="8.75221238938053" style="27"/>
    <col min="7350" max="7350" width="5" style="27" customWidth="1"/>
    <col min="7351" max="7351" width="18.8849557522124" style="27" customWidth="1"/>
    <col min="7352" max="7352" width="5" style="27" customWidth="1"/>
    <col min="7353" max="7354" width="6.75221238938053" style="27" customWidth="1"/>
    <col min="7355" max="7355" width="13.6371681415929" style="27" customWidth="1"/>
    <col min="7356" max="7365" width="16.1327433628319" style="27" customWidth="1"/>
    <col min="7366" max="7605" width="8.75221238938053" style="27"/>
    <col min="7606" max="7606" width="5" style="27" customWidth="1"/>
    <col min="7607" max="7607" width="18.8849557522124" style="27" customWidth="1"/>
    <col min="7608" max="7608" width="5" style="27" customWidth="1"/>
    <col min="7609" max="7610" width="6.75221238938053" style="27" customWidth="1"/>
    <col min="7611" max="7611" width="13.6371681415929" style="27" customWidth="1"/>
    <col min="7612" max="7621" width="16.1327433628319" style="27" customWidth="1"/>
    <col min="7622" max="7861" width="8.75221238938053" style="27"/>
    <col min="7862" max="7862" width="5" style="27" customWidth="1"/>
    <col min="7863" max="7863" width="18.8849557522124" style="27" customWidth="1"/>
    <col min="7864" max="7864" width="5" style="27" customWidth="1"/>
    <col min="7865" max="7866" width="6.75221238938053" style="27" customWidth="1"/>
    <col min="7867" max="7867" width="13.6371681415929" style="27" customWidth="1"/>
    <col min="7868" max="7877" width="16.1327433628319" style="27" customWidth="1"/>
    <col min="7878" max="8117" width="8.75221238938053" style="27"/>
    <col min="8118" max="8118" width="5" style="27" customWidth="1"/>
    <col min="8119" max="8119" width="18.8849557522124" style="27" customWidth="1"/>
    <col min="8120" max="8120" width="5" style="27" customWidth="1"/>
    <col min="8121" max="8122" width="6.75221238938053" style="27" customWidth="1"/>
    <col min="8123" max="8123" width="13.6371681415929" style="27" customWidth="1"/>
    <col min="8124" max="8133" width="16.1327433628319" style="27" customWidth="1"/>
    <col min="8134" max="8373" width="8.75221238938053" style="27"/>
    <col min="8374" max="8374" width="5" style="27" customWidth="1"/>
    <col min="8375" max="8375" width="18.8849557522124" style="27" customWidth="1"/>
    <col min="8376" max="8376" width="5" style="27" customWidth="1"/>
    <col min="8377" max="8378" width="6.75221238938053" style="27" customWidth="1"/>
    <col min="8379" max="8379" width="13.6371681415929" style="27" customWidth="1"/>
    <col min="8380" max="8389" width="16.1327433628319" style="27" customWidth="1"/>
    <col min="8390" max="8629" width="8.75221238938053" style="27"/>
    <col min="8630" max="8630" width="5" style="27" customWidth="1"/>
    <col min="8631" max="8631" width="18.8849557522124" style="27" customWidth="1"/>
    <col min="8632" max="8632" width="5" style="27" customWidth="1"/>
    <col min="8633" max="8634" width="6.75221238938053" style="27" customWidth="1"/>
    <col min="8635" max="8635" width="13.6371681415929" style="27" customWidth="1"/>
    <col min="8636" max="8645" width="16.1327433628319" style="27" customWidth="1"/>
    <col min="8646" max="8885" width="8.75221238938053" style="27"/>
    <col min="8886" max="8886" width="5" style="27" customWidth="1"/>
    <col min="8887" max="8887" width="18.8849557522124" style="27" customWidth="1"/>
    <col min="8888" max="8888" width="5" style="27" customWidth="1"/>
    <col min="8889" max="8890" width="6.75221238938053" style="27" customWidth="1"/>
    <col min="8891" max="8891" width="13.6371681415929" style="27" customWidth="1"/>
    <col min="8892" max="8901" width="16.1327433628319" style="27" customWidth="1"/>
    <col min="8902" max="9141" width="8.75221238938053" style="27"/>
    <col min="9142" max="9142" width="5" style="27" customWidth="1"/>
    <col min="9143" max="9143" width="18.8849557522124" style="27" customWidth="1"/>
    <col min="9144" max="9144" width="5" style="27" customWidth="1"/>
    <col min="9145" max="9146" width="6.75221238938053" style="27" customWidth="1"/>
    <col min="9147" max="9147" width="13.6371681415929" style="27" customWidth="1"/>
    <col min="9148" max="9157" width="16.1327433628319" style="27" customWidth="1"/>
    <col min="9158" max="9397" width="8.75221238938053" style="27"/>
    <col min="9398" max="9398" width="5" style="27" customWidth="1"/>
    <col min="9399" max="9399" width="18.8849557522124" style="27" customWidth="1"/>
    <col min="9400" max="9400" width="5" style="27" customWidth="1"/>
    <col min="9401" max="9402" width="6.75221238938053" style="27" customWidth="1"/>
    <col min="9403" max="9403" width="13.6371681415929" style="27" customWidth="1"/>
    <col min="9404" max="9413" width="16.1327433628319" style="27" customWidth="1"/>
    <col min="9414" max="9653" width="8.75221238938053" style="27"/>
    <col min="9654" max="9654" width="5" style="27" customWidth="1"/>
    <col min="9655" max="9655" width="18.8849557522124" style="27" customWidth="1"/>
    <col min="9656" max="9656" width="5" style="27" customWidth="1"/>
    <col min="9657" max="9658" width="6.75221238938053" style="27" customWidth="1"/>
    <col min="9659" max="9659" width="13.6371681415929" style="27" customWidth="1"/>
    <col min="9660" max="9669" width="16.1327433628319" style="27" customWidth="1"/>
    <col min="9670" max="9909" width="8.75221238938053" style="27"/>
    <col min="9910" max="9910" width="5" style="27" customWidth="1"/>
    <col min="9911" max="9911" width="18.8849557522124" style="27" customWidth="1"/>
    <col min="9912" max="9912" width="5" style="27" customWidth="1"/>
    <col min="9913" max="9914" width="6.75221238938053" style="27" customWidth="1"/>
    <col min="9915" max="9915" width="13.6371681415929" style="27" customWidth="1"/>
    <col min="9916" max="9925" width="16.1327433628319" style="27" customWidth="1"/>
    <col min="9926" max="10165" width="8.75221238938053" style="27"/>
    <col min="10166" max="10166" width="5" style="27" customWidth="1"/>
    <col min="10167" max="10167" width="18.8849557522124" style="27" customWidth="1"/>
    <col min="10168" max="10168" width="5" style="27" customWidth="1"/>
    <col min="10169" max="10170" width="6.75221238938053" style="27" customWidth="1"/>
    <col min="10171" max="10171" width="13.6371681415929" style="27" customWidth="1"/>
    <col min="10172" max="10181" width="16.1327433628319" style="27" customWidth="1"/>
    <col min="10182" max="10421" width="8.75221238938053" style="27"/>
    <col min="10422" max="10422" width="5" style="27" customWidth="1"/>
    <col min="10423" max="10423" width="18.8849557522124" style="27" customWidth="1"/>
    <col min="10424" max="10424" width="5" style="27" customWidth="1"/>
    <col min="10425" max="10426" width="6.75221238938053" style="27" customWidth="1"/>
    <col min="10427" max="10427" width="13.6371681415929" style="27" customWidth="1"/>
    <col min="10428" max="10437" width="16.1327433628319" style="27" customWidth="1"/>
    <col min="10438" max="10677" width="8.75221238938053" style="27"/>
    <col min="10678" max="10678" width="5" style="27" customWidth="1"/>
    <col min="10679" max="10679" width="18.8849557522124" style="27" customWidth="1"/>
    <col min="10680" max="10680" width="5" style="27" customWidth="1"/>
    <col min="10681" max="10682" width="6.75221238938053" style="27" customWidth="1"/>
    <col min="10683" max="10683" width="13.6371681415929" style="27" customWidth="1"/>
    <col min="10684" max="10693" width="16.1327433628319" style="27" customWidth="1"/>
    <col min="10694" max="10933" width="8.75221238938053" style="27"/>
    <col min="10934" max="10934" width="5" style="27" customWidth="1"/>
    <col min="10935" max="10935" width="18.8849557522124" style="27" customWidth="1"/>
    <col min="10936" max="10936" width="5" style="27" customWidth="1"/>
    <col min="10937" max="10938" width="6.75221238938053" style="27" customWidth="1"/>
    <col min="10939" max="10939" width="13.6371681415929" style="27" customWidth="1"/>
    <col min="10940" max="10949" width="16.1327433628319" style="27" customWidth="1"/>
    <col min="10950" max="11189" width="8.75221238938053" style="27"/>
    <col min="11190" max="11190" width="5" style="27" customWidth="1"/>
    <col min="11191" max="11191" width="18.8849557522124" style="27" customWidth="1"/>
    <col min="11192" max="11192" width="5" style="27" customWidth="1"/>
    <col min="11193" max="11194" width="6.75221238938053" style="27" customWidth="1"/>
    <col min="11195" max="11195" width="13.6371681415929" style="27" customWidth="1"/>
    <col min="11196" max="11205" width="16.1327433628319" style="27" customWidth="1"/>
    <col min="11206" max="11445" width="8.75221238938053" style="27"/>
    <col min="11446" max="11446" width="5" style="27" customWidth="1"/>
    <col min="11447" max="11447" width="18.8849557522124" style="27" customWidth="1"/>
    <col min="11448" max="11448" width="5" style="27" customWidth="1"/>
    <col min="11449" max="11450" width="6.75221238938053" style="27" customWidth="1"/>
    <col min="11451" max="11451" width="13.6371681415929" style="27" customWidth="1"/>
    <col min="11452" max="11461" width="16.1327433628319" style="27" customWidth="1"/>
    <col min="11462" max="11701" width="8.75221238938053" style="27"/>
    <col min="11702" max="11702" width="5" style="27" customWidth="1"/>
    <col min="11703" max="11703" width="18.8849557522124" style="27" customWidth="1"/>
    <col min="11704" max="11704" width="5" style="27" customWidth="1"/>
    <col min="11705" max="11706" width="6.75221238938053" style="27" customWidth="1"/>
    <col min="11707" max="11707" width="13.6371681415929" style="27" customWidth="1"/>
    <col min="11708" max="11717" width="16.1327433628319" style="27" customWidth="1"/>
    <col min="11718" max="11957" width="8.75221238938053" style="27"/>
    <col min="11958" max="11958" width="5" style="27" customWidth="1"/>
    <col min="11959" max="11959" width="18.8849557522124" style="27" customWidth="1"/>
    <col min="11960" max="11960" width="5" style="27" customWidth="1"/>
    <col min="11961" max="11962" width="6.75221238938053" style="27" customWidth="1"/>
    <col min="11963" max="11963" width="13.6371681415929" style="27" customWidth="1"/>
    <col min="11964" max="11973" width="16.1327433628319" style="27" customWidth="1"/>
    <col min="11974" max="12213" width="8.75221238938053" style="27"/>
    <col min="12214" max="12214" width="5" style="27" customWidth="1"/>
    <col min="12215" max="12215" width="18.8849557522124" style="27" customWidth="1"/>
    <col min="12216" max="12216" width="5" style="27" customWidth="1"/>
    <col min="12217" max="12218" width="6.75221238938053" style="27" customWidth="1"/>
    <col min="12219" max="12219" width="13.6371681415929" style="27" customWidth="1"/>
    <col min="12220" max="12229" width="16.1327433628319" style="27" customWidth="1"/>
    <col min="12230" max="12469" width="8.75221238938053" style="27"/>
    <col min="12470" max="12470" width="5" style="27" customWidth="1"/>
    <col min="12471" max="12471" width="18.8849557522124" style="27" customWidth="1"/>
    <col min="12472" max="12472" width="5" style="27" customWidth="1"/>
    <col min="12473" max="12474" width="6.75221238938053" style="27" customWidth="1"/>
    <col min="12475" max="12475" width="13.6371681415929" style="27" customWidth="1"/>
    <col min="12476" max="12485" width="16.1327433628319" style="27" customWidth="1"/>
    <col min="12486" max="12725" width="8.75221238938053" style="27"/>
    <col min="12726" max="12726" width="5" style="27" customWidth="1"/>
    <col min="12727" max="12727" width="18.8849557522124" style="27" customWidth="1"/>
    <col min="12728" max="12728" width="5" style="27" customWidth="1"/>
    <col min="12729" max="12730" width="6.75221238938053" style="27" customWidth="1"/>
    <col min="12731" max="12731" width="13.6371681415929" style="27" customWidth="1"/>
    <col min="12732" max="12741" width="16.1327433628319" style="27" customWidth="1"/>
    <col min="12742" max="12981" width="8.75221238938053" style="27"/>
    <col min="12982" max="12982" width="5" style="27" customWidth="1"/>
    <col min="12983" max="12983" width="18.8849557522124" style="27" customWidth="1"/>
    <col min="12984" max="12984" width="5" style="27" customWidth="1"/>
    <col min="12985" max="12986" width="6.75221238938053" style="27" customWidth="1"/>
    <col min="12987" max="12987" width="13.6371681415929" style="27" customWidth="1"/>
    <col min="12988" max="12997" width="16.1327433628319" style="27" customWidth="1"/>
    <col min="12998" max="13237" width="8.75221238938053" style="27"/>
    <col min="13238" max="13238" width="5" style="27" customWidth="1"/>
    <col min="13239" max="13239" width="18.8849557522124" style="27" customWidth="1"/>
    <col min="13240" max="13240" width="5" style="27" customWidth="1"/>
    <col min="13241" max="13242" width="6.75221238938053" style="27" customWidth="1"/>
    <col min="13243" max="13243" width="13.6371681415929" style="27" customWidth="1"/>
    <col min="13244" max="13253" width="16.1327433628319" style="27" customWidth="1"/>
    <col min="13254" max="13493" width="8.75221238938053" style="27"/>
    <col min="13494" max="13494" width="5" style="27" customWidth="1"/>
    <col min="13495" max="13495" width="18.8849557522124" style="27" customWidth="1"/>
    <col min="13496" max="13496" width="5" style="27" customWidth="1"/>
    <col min="13497" max="13498" width="6.75221238938053" style="27" customWidth="1"/>
    <col min="13499" max="13499" width="13.6371681415929" style="27" customWidth="1"/>
    <col min="13500" max="13509" width="16.1327433628319" style="27" customWidth="1"/>
    <col min="13510" max="13749" width="8.75221238938053" style="27"/>
    <col min="13750" max="13750" width="5" style="27" customWidth="1"/>
    <col min="13751" max="13751" width="18.8849557522124" style="27" customWidth="1"/>
    <col min="13752" max="13752" width="5" style="27" customWidth="1"/>
    <col min="13753" max="13754" width="6.75221238938053" style="27" customWidth="1"/>
    <col min="13755" max="13755" width="13.6371681415929" style="27" customWidth="1"/>
    <col min="13756" max="13765" width="16.1327433628319" style="27" customWidth="1"/>
    <col min="13766" max="14005" width="8.75221238938053" style="27"/>
    <col min="14006" max="14006" width="5" style="27" customWidth="1"/>
    <col min="14007" max="14007" width="18.8849557522124" style="27" customWidth="1"/>
    <col min="14008" max="14008" width="5" style="27" customWidth="1"/>
    <col min="14009" max="14010" width="6.75221238938053" style="27" customWidth="1"/>
    <col min="14011" max="14011" width="13.6371681415929" style="27" customWidth="1"/>
    <col min="14012" max="14021" width="16.1327433628319" style="27" customWidth="1"/>
    <col min="14022" max="14261" width="8.75221238938053" style="27"/>
    <col min="14262" max="14262" width="5" style="27" customWidth="1"/>
    <col min="14263" max="14263" width="18.8849557522124" style="27" customWidth="1"/>
    <col min="14264" max="14264" width="5" style="27" customWidth="1"/>
    <col min="14265" max="14266" width="6.75221238938053" style="27" customWidth="1"/>
    <col min="14267" max="14267" width="13.6371681415929" style="27" customWidth="1"/>
    <col min="14268" max="14277" width="16.1327433628319" style="27" customWidth="1"/>
    <col min="14278" max="14517" width="8.75221238938053" style="27"/>
    <col min="14518" max="14518" width="5" style="27" customWidth="1"/>
    <col min="14519" max="14519" width="18.8849557522124" style="27" customWidth="1"/>
    <col min="14520" max="14520" width="5" style="27" customWidth="1"/>
    <col min="14521" max="14522" width="6.75221238938053" style="27" customWidth="1"/>
    <col min="14523" max="14523" width="13.6371681415929" style="27" customWidth="1"/>
    <col min="14524" max="14533" width="16.1327433628319" style="27" customWidth="1"/>
    <col min="14534" max="14773" width="8.75221238938053" style="27"/>
    <col min="14774" max="14774" width="5" style="27" customWidth="1"/>
    <col min="14775" max="14775" width="18.8849557522124" style="27" customWidth="1"/>
    <col min="14776" max="14776" width="5" style="27" customWidth="1"/>
    <col min="14777" max="14778" width="6.75221238938053" style="27" customWidth="1"/>
    <col min="14779" max="14779" width="13.6371681415929" style="27" customWidth="1"/>
    <col min="14780" max="14789" width="16.1327433628319" style="27" customWidth="1"/>
    <col min="14790" max="15029" width="8.75221238938053" style="27"/>
    <col min="15030" max="15030" width="5" style="27" customWidth="1"/>
    <col min="15031" max="15031" width="18.8849557522124" style="27" customWidth="1"/>
    <col min="15032" max="15032" width="5" style="27" customWidth="1"/>
    <col min="15033" max="15034" width="6.75221238938053" style="27" customWidth="1"/>
    <col min="15035" max="15035" width="13.6371681415929" style="27" customWidth="1"/>
    <col min="15036" max="15045" width="16.1327433628319" style="27" customWidth="1"/>
    <col min="15046" max="15285" width="8.75221238938053" style="27"/>
    <col min="15286" max="15286" width="5" style="27" customWidth="1"/>
    <col min="15287" max="15287" width="18.8849557522124" style="27" customWidth="1"/>
    <col min="15288" max="15288" width="5" style="27" customWidth="1"/>
    <col min="15289" max="15290" width="6.75221238938053" style="27" customWidth="1"/>
    <col min="15291" max="15291" width="13.6371681415929" style="27" customWidth="1"/>
    <col min="15292" max="15301" width="16.1327433628319" style="27" customWidth="1"/>
    <col min="15302" max="15541" width="8.75221238938053" style="27"/>
    <col min="15542" max="15542" width="5" style="27" customWidth="1"/>
    <col min="15543" max="15543" width="18.8849557522124" style="27" customWidth="1"/>
    <col min="15544" max="15544" width="5" style="27" customWidth="1"/>
    <col min="15545" max="15546" width="6.75221238938053" style="27" customWidth="1"/>
    <col min="15547" max="15547" width="13.6371681415929" style="27" customWidth="1"/>
    <col min="15548" max="15557" width="16.1327433628319" style="27" customWidth="1"/>
    <col min="15558" max="15797" width="8.75221238938053" style="27"/>
    <col min="15798" max="15798" width="5" style="27" customWidth="1"/>
    <col min="15799" max="15799" width="18.8849557522124" style="27" customWidth="1"/>
    <col min="15800" max="15800" width="5" style="27" customWidth="1"/>
    <col min="15801" max="15802" width="6.75221238938053" style="27" customWidth="1"/>
    <col min="15803" max="15803" width="13.6371681415929" style="27" customWidth="1"/>
    <col min="15804" max="15813" width="16.1327433628319" style="27" customWidth="1"/>
    <col min="15814" max="16384" width="8.75221238938053" style="27"/>
  </cols>
  <sheetData>
    <row r="1" s="24" customFormat="1" customHeight="1" spans="1:186">
      <c r="A1" s="30" t="s">
        <v>16</v>
      </c>
      <c r="B1" s="31" t="s">
        <v>193</v>
      </c>
      <c r="C1" s="31" t="s">
        <v>419</v>
      </c>
      <c r="D1" s="30" t="s">
        <v>287</v>
      </c>
      <c r="E1" s="32" t="s">
        <v>420</v>
      </c>
      <c r="F1" s="33" t="s">
        <v>289</v>
      </c>
      <c r="G1" s="33"/>
      <c r="H1" s="98" t="s">
        <v>44</v>
      </c>
      <c r="I1" s="98" t="s">
        <v>46</v>
      </c>
      <c r="J1" s="98" t="s">
        <v>48</v>
      </c>
      <c r="K1" s="98" t="s">
        <v>50</v>
      </c>
      <c r="L1" s="98" t="s">
        <v>52</v>
      </c>
      <c r="M1" s="98" t="s">
        <v>54</v>
      </c>
      <c r="N1" s="98" t="s">
        <v>56</v>
      </c>
      <c r="O1" s="98" t="s">
        <v>58</v>
      </c>
      <c r="P1" s="98" t="s">
        <v>60</v>
      </c>
      <c r="Q1" s="98" t="s">
        <v>62</v>
      </c>
      <c r="R1" s="98" t="s">
        <v>64</v>
      </c>
      <c r="S1" s="98" t="s">
        <v>67</v>
      </c>
      <c r="T1" s="98" t="s">
        <v>69</v>
      </c>
      <c r="U1" s="98" t="s">
        <v>71</v>
      </c>
      <c r="V1" s="98" t="s">
        <v>73</v>
      </c>
      <c r="W1" s="98" t="s">
        <v>75</v>
      </c>
      <c r="X1" s="98" t="s">
        <v>77</v>
      </c>
      <c r="Y1" s="34">
        <v>18</v>
      </c>
      <c r="Z1" s="34">
        <v>19</v>
      </c>
      <c r="AA1" s="34">
        <v>20</v>
      </c>
      <c r="AB1" s="34">
        <v>21</v>
      </c>
      <c r="AC1" s="34">
        <v>22</v>
      </c>
      <c r="AD1" s="34">
        <v>23</v>
      </c>
      <c r="AE1" s="34">
        <v>24</v>
      </c>
      <c r="AF1" s="34">
        <v>25</v>
      </c>
      <c r="AG1" s="34">
        <v>26</v>
      </c>
      <c r="AH1" s="34">
        <v>27</v>
      </c>
      <c r="AI1" s="34">
        <v>28</v>
      </c>
      <c r="AJ1" s="34">
        <v>29</v>
      </c>
      <c r="AK1" s="34">
        <v>30</v>
      </c>
      <c r="AL1" s="34">
        <v>31</v>
      </c>
      <c r="AM1" s="34">
        <v>32</v>
      </c>
      <c r="AN1" s="34">
        <v>33</v>
      </c>
      <c r="AO1" s="34">
        <v>34</v>
      </c>
      <c r="AP1" s="34">
        <v>35</v>
      </c>
      <c r="AQ1" s="34">
        <v>36</v>
      </c>
      <c r="AR1" s="34">
        <v>37</v>
      </c>
      <c r="AS1" s="34">
        <v>38</v>
      </c>
      <c r="AT1" s="34">
        <v>39</v>
      </c>
      <c r="AU1" s="34">
        <v>40</v>
      </c>
      <c r="AV1" s="34">
        <v>41</v>
      </c>
      <c r="AW1" s="34">
        <v>42</v>
      </c>
      <c r="AX1" s="34">
        <v>43</v>
      </c>
      <c r="AY1" s="34">
        <v>44</v>
      </c>
      <c r="AZ1" s="34">
        <v>45</v>
      </c>
      <c r="BA1" s="34">
        <v>46</v>
      </c>
      <c r="BB1" s="34">
        <v>47</v>
      </c>
      <c r="BC1" s="34">
        <v>48</v>
      </c>
      <c r="BD1" s="34">
        <v>49</v>
      </c>
      <c r="BE1" s="34">
        <v>50</v>
      </c>
      <c r="BF1" s="34">
        <v>51</v>
      </c>
      <c r="BG1" s="34">
        <v>52</v>
      </c>
      <c r="BH1" s="34">
        <v>53</v>
      </c>
      <c r="BI1" s="34">
        <v>54</v>
      </c>
      <c r="BJ1" s="34">
        <v>55</v>
      </c>
      <c r="BK1" s="34">
        <v>56</v>
      </c>
      <c r="BL1" s="34">
        <v>57</v>
      </c>
      <c r="BM1" s="34">
        <v>58</v>
      </c>
      <c r="BN1" s="34">
        <v>59</v>
      </c>
      <c r="BO1" s="34">
        <v>60</v>
      </c>
      <c r="BP1" s="34">
        <v>61</v>
      </c>
      <c r="BQ1" s="34">
        <v>62</v>
      </c>
      <c r="BR1" s="34">
        <v>63</v>
      </c>
      <c r="BS1" s="34">
        <v>64</v>
      </c>
      <c r="BT1" s="34">
        <v>65</v>
      </c>
      <c r="BU1" s="34">
        <v>66</v>
      </c>
      <c r="BV1" s="34">
        <v>67</v>
      </c>
      <c r="BW1" s="34">
        <v>68</v>
      </c>
      <c r="BX1" s="34">
        <v>69</v>
      </c>
      <c r="BY1" s="34">
        <v>70</v>
      </c>
      <c r="BZ1" s="34">
        <v>71</v>
      </c>
      <c r="CA1" s="34">
        <v>72</v>
      </c>
      <c r="CB1" s="34">
        <v>73</v>
      </c>
      <c r="CC1" s="34">
        <v>74</v>
      </c>
      <c r="CD1" s="34">
        <v>75</v>
      </c>
      <c r="CE1" s="34">
        <v>76</v>
      </c>
      <c r="CF1" s="34">
        <v>77</v>
      </c>
      <c r="CG1" s="34">
        <v>78</v>
      </c>
      <c r="CH1" s="34">
        <v>79</v>
      </c>
      <c r="CI1" s="34">
        <v>80</v>
      </c>
      <c r="CJ1" s="34">
        <v>81</v>
      </c>
      <c r="CK1" s="34">
        <v>82</v>
      </c>
      <c r="CL1" s="34">
        <v>83</v>
      </c>
      <c r="CM1" s="34">
        <v>84</v>
      </c>
      <c r="CN1" s="34">
        <v>85</v>
      </c>
      <c r="CO1" s="34">
        <v>86</v>
      </c>
      <c r="CP1" s="34">
        <v>87</v>
      </c>
      <c r="CQ1" s="34">
        <v>88</v>
      </c>
      <c r="CR1" s="34">
        <v>89</v>
      </c>
      <c r="CS1" s="34">
        <v>90</v>
      </c>
      <c r="CT1" s="34">
        <v>91</v>
      </c>
      <c r="CU1" s="34">
        <v>92</v>
      </c>
      <c r="CV1" s="34">
        <v>93</v>
      </c>
      <c r="CW1" s="34">
        <v>94</v>
      </c>
      <c r="CX1" s="34">
        <v>95</v>
      </c>
      <c r="CY1" s="34">
        <v>96</v>
      </c>
      <c r="CZ1" s="34">
        <v>97</v>
      </c>
      <c r="DA1" s="34">
        <v>98</v>
      </c>
      <c r="DB1" s="34">
        <v>99</v>
      </c>
      <c r="DC1" s="34">
        <v>100</v>
      </c>
      <c r="DD1" s="34">
        <v>101</v>
      </c>
      <c r="DE1" s="34">
        <v>102</v>
      </c>
      <c r="DF1" s="34">
        <v>103</v>
      </c>
      <c r="DG1" s="34">
        <v>104</v>
      </c>
      <c r="DH1" s="34">
        <v>105</v>
      </c>
      <c r="DI1" s="34">
        <v>106</v>
      </c>
      <c r="DJ1" s="34">
        <v>107</v>
      </c>
      <c r="DK1" s="34">
        <v>108</v>
      </c>
      <c r="DL1" s="34">
        <v>109</v>
      </c>
      <c r="DM1" s="34">
        <v>110</v>
      </c>
      <c r="DN1" s="34">
        <v>111</v>
      </c>
      <c r="DO1" s="34">
        <v>112</v>
      </c>
      <c r="DP1" s="34">
        <v>113</v>
      </c>
      <c r="DQ1" s="34">
        <v>114</v>
      </c>
      <c r="DR1" s="34">
        <v>115</v>
      </c>
      <c r="DS1" s="34">
        <v>116</v>
      </c>
      <c r="DT1" s="34">
        <v>117</v>
      </c>
      <c r="DU1" s="34">
        <v>118</v>
      </c>
      <c r="DV1" s="34">
        <v>119</v>
      </c>
      <c r="DW1" s="34">
        <v>120</v>
      </c>
      <c r="DX1" s="34">
        <v>121</v>
      </c>
      <c r="DY1" s="34">
        <v>122</v>
      </c>
      <c r="DZ1" s="34">
        <v>123</v>
      </c>
      <c r="EA1" s="34">
        <v>124</v>
      </c>
      <c r="EB1" s="34">
        <v>125</v>
      </c>
      <c r="EC1" s="34">
        <v>126</v>
      </c>
      <c r="ED1" s="34">
        <v>127</v>
      </c>
      <c r="EE1" s="34">
        <v>128</v>
      </c>
      <c r="EF1" s="34">
        <v>129</v>
      </c>
      <c r="EG1" s="34">
        <v>130</v>
      </c>
      <c r="EH1" s="34">
        <v>131</v>
      </c>
      <c r="EI1" s="34">
        <v>132</v>
      </c>
      <c r="EJ1" s="34">
        <v>133</v>
      </c>
      <c r="EK1" s="34">
        <v>134</v>
      </c>
      <c r="EL1" s="34">
        <v>135</v>
      </c>
      <c r="EM1" s="34">
        <v>136</v>
      </c>
      <c r="EN1" s="34">
        <v>137</v>
      </c>
      <c r="EO1" s="34">
        <v>138</v>
      </c>
      <c r="EP1" s="34">
        <v>139</v>
      </c>
      <c r="EQ1" s="34">
        <v>140</v>
      </c>
      <c r="ER1" s="34">
        <v>141</v>
      </c>
      <c r="ES1" s="34">
        <v>142</v>
      </c>
      <c r="ET1" s="34">
        <v>143</v>
      </c>
      <c r="EU1" s="34">
        <v>144</v>
      </c>
      <c r="EV1" s="34">
        <v>145</v>
      </c>
      <c r="EW1" s="34">
        <v>146</v>
      </c>
      <c r="EX1" s="34">
        <v>147</v>
      </c>
      <c r="EY1" s="34">
        <v>148</v>
      </c>
      <c r="EZ1" s="34">
        <v>149</v>
      </c>
      <c r="FA1" s="34">
        <v>150</v>
      </c>
      <c r="FB1" s="34">
        <v>151</v>
      </c>
      <c r="FC1" s="34">
        <v>152</v>
      </c>
      <c r="FD1" s="34">
        <v>153</v>
      </c>
      <c r="FE1" s="34">
        <v>154</v>
      </c>
      <c r="FF1" s="34">
        <v>155</v>
      </c>
      <c r="FG1" s="34">
        <v>156</v>
      </c>
      <c r="FH1" s="34">
        <v>157</v>
      </c>
      <c r="FI1" s="34">
        <v>158</v>
      </c>
      <c r="FJ1" s="34">
        <v>159</v>
      </c>
      <c r="FK1" s="34">
        <v>160</v>
      </c>
      <c r="FL1" s="34">
        <v>161</v>
      </c>
      <c r="FM1" s="34">
        <v>162</v>
      </c>
      <c r="FN1" s="34">
        <v>163</v>
      </c>
      <c r="FO1" s="34">
        <v>164</v>
      </c>
      <c r="FP1" s="34">
        <v>165</v>
      </c>
      <c r="FQ1" s="34">
        <v>166</v>
      </c>
      <c r="FR1" s="34">
        <v>167</v>
      </c>
      <c r="FS1" s="34">
        <v>168</v>
      </c>
      <c r="FT1" s="34">
        <v>169</v>
      </c>
      <c r="FU1" s="34">
        <v>170</v>
      </c>
      <c r="FV1" s="34">
        <v>171</v>
      </c>
      <c r="FW1" s="34">
        <v>172</v>
      </c>
      <c r="FX1" s="34">
        <v>173</v>
      </c>
      <c r="FY1" s="34">
        <v>174</v>
      </c>
      <c r="FZ1" s="34">
        <v>175</v>
      </c>
      <c r="GA1" s="34">
        <v>176</v>
      </c>
      <c r="GB1" s="34">
        <v>177</v>
      </c>
      <c r="GC1" s="34">
        <v>178</v>
      </c>
      <c r="GD1" s="34">
        <v>179</v>
      </c>
    </row>
    <row r="2" s="24" customFormat="1" customHeight="1" spans="1:186">
      <c r="A2" s="30"/>
      <c r="B2" s="31"/>
      <c r="C2" s="31"/>
      <c r="D2" s="30"/>
      <c r="E2" s="32"/>
      <c r="F2" s="33"/>
      <c r="G2" s="33"/>
      <c r="H2" s="34">
        <v>1</v>
      </c>
      <c r="I2" s="34">
        <v>2</v>
      </c>
      <c r="J2" s="34">
        <v>3</v>
      </c>
      <c r="K2" s="34">
        <v>4</v>
      </c>
      <c r="L2" s="34">
        <v>5</v>
      </c>
      <c r="M2" s="34">
        <v>6</v>
      </c>
      <c r="N2" s="34">
        <v>7</v>
      </c>
      <c r="O2" s="34">
        <v>8</v>
      </c>
      <c r="P2" s="34">
        <v>9</v>
      </c>
      <c r="Q2" s="34" t="s">
        <v>301</v>
      </c>
      <c r="R2" s="34">
        <v>11</v>
      </c>
      <c r="S2" s="34">
        <v>12</v>
      </c>
      <c r="T2" s="34">
        <v>13</v>
      </c>
      <c r="U2" s="34" t="s">
        <v>421</v>
      </c>
      <c r="V2" s="34" t="s">
        <v>301</v>
      </c>
      <c r="W2" s="34" t="s">
        <v>301</v>
      </c>
      <c r="X2" s="34">
        <v>17</v>
      </c>
      <c r="Y2" s="34">
        <v>18</v>
      </c>
      <c r="Z2" s="34">
        <v>19</v>
      </c>
      <c r="AA2" s="34">
        <v>20</v>
      </c>
      <c r="AB2" s="34">
        <v>21</v>
      </c>
      <c r="AC2" s="34">
        <v>22</v>
      </c>
      <c r="AD2" s="34">
        <v>23</v>
      </c>
      <c r="AE2" s="34">
        <v>24</v>
      </c>
      <c r="AF2" s="34">
        <v>25</v>
      </c>
      <c r="AG2" s="34">
        <v>26</v>
      </c>
      <c r="AH2" s="34">
        <v>27</v>
      </c>
      <c r="AI2" s="34">
        <v>28</v>
      </c>
      <c r="AJ2" s="34">
        <v>29</v>
      </c>
      <c r="AK2" s="34">
        <v>30</v>
      </c>
      <c r="AL2" s="34">
        <v>31</v>
      </c>
      <c r="AM2" s="34">
        <v>32</v>
      </c>
      <c r="AN2" s="34">
        <v>33</v>
      </c>
      <c r="AO2" s="34">
        <v>34</v>
      </c>
      <c r="AP2" s="34">
        <v>35</v>
      </c>
      <c r="AQ2" s="34">
        <v>36</v>
      </c>
      <c r="AR2" s="34">
        <v>37</v>
      </c>
      <c r="AS2" s="34">
        <v>38</v>
      </c>
      <c r="AT2" s="34">
        <v>39</v>
      </c>
      <c r="AU2" s="34">
        <v>40</v>
      </c>
      <c r="AV2" s="34">
        <v>41</v>
      </c>
      <c r="AW2" s="34">
        <v>42</v>
      </c>
      <c r="AX2" s="34">
        <v>43</v>
      </c>
      <c r="AY2" s="34">
        <v>44</v>
      </c>
      <c r="AZ2" s="34">
        <v>45</v>
      </c>
      <c r="BA2" s="34">
        <v>46</v>
      </c>
      <c r="BB2" s="34">
        <v>47</v>
      </c>
      <c r="BC2" s="34">
        <v>48</v>
      </c>
      <c r="BD2" s="34">
        <v>49</v>
      </c>
      <c r="BE2" s="34">
        <v>50</v>
      </c>
      <c r="BF2" s="34">
        <v>51</v>
      </c>
      <c r="BG2" s="34">
        <v>52</v>
      </c>
      <c r="BH2" s="34">
        <v>53</v>
      </c>
      <c r="BI2" s="34">
        <v>54</v>
      </c>
      <c r="BJ2" s="34">
        <v>55</v>
      </c>
      <c r="BK2" s="34">
        <v>56</v>
      </c>
      <c r="BL2" s="34">
        <v>57</v>
      </c>
      <c r="BM2" s="34">
        <v>58</v>
      </c>
      <c r="BN2" s="34">
        <v>59</v>
      </c>
      <c r="BO2" s="34">
        <v>60</v>
      </c>
      <c r="BP2" s="34">
        <v>61</v>
      </c>
      <c r="BQ2" s="34">
        <v>62</v>
      </c>
      <c r="BR2" s="34">
        <v>63</v>
      </c>
      <c r="BS2" s="34">
        <v>64</v>
      </c>
      <c r="BT2" s="34">
        <v>65</v>
      </c>
      <c r="BU2" s="34">
        <v>66</v>
      </c>
      <c r="BV2" s="34">
        <v>67</v>
      </c>
      <c r="BW2" s="34">
        <v>68</v>
      </c>
      <c r="BX2" s="34">
        <v>69</v>
      </c>
      <c r="BY2" s="34">
        <v>70</v>
      </c>
      <c r="BZ2" s="34">
        <v>71</v>
      </c>
      <c r="CA2" s="34">
        <v>72</v>
      </c>
      <c r="CB2" s="34">
        <v>73</v>
      </c>
      <c r="CC2" s="34">
        <v>74</v>
      </c>
      <c r="CD2" s="34">
        <v>75</v>
      </c>
      <c r="CE2" s="34">
        <v>76</v>
      </c>
      <c r="CF2" s="34">
        <v>77</v>
      </c>
      <c r="CG2" s="34">
        <v>78</v>
      </c>
      <c r="CH2" s="34">
        <v>79</v>
      </c>
      <c r="CI2" s="34">
        <v>80</v>
      </c>
      <c r="CJ2" s="34">
        <v>81</v>
      </c>
      <c r="CK2" s="34">
        <v>82</v>
      </c>
      <c r="CL2" s="34">
        <v>83</v>
      </c>
      <c r="CM2" s="34">
        <v>84</v>
      </c>
      <c r="CN2" s="34">
        <v>85</v>
      </c>
      <c r="CO2" s="34">
        <v>86</v>
      </c>
      <c r="CP2" s="34">
        <v>87</v>
      </c>
      <c r="CQ2" s="34">
        <v>88</v>
      </c>
      <c r="CR2" s="34">
        <v>89</v>
      </c>
      <c r="CS2" s="34">
        <v>90</v>
      </c>
      <c r="CT2" s="34">
        <v>91</v>
      </c>
      <c r="CU2" s="34">
        <v>92</v>
      </c>
      <c r="CV2" s="34">
        <v>93</v>
      </c>
      <c r="CW2" s="34">
        <v>94</v>
      </c>
      <c r="CX2" s="34">
        <v>95</v>
      </c>
      <c r="CY2" s="34">
        <v>96</v>
      </c>
      <c r="CZ2" s="34">
        <v>97</v>
      </c>
      <c r="DA2" s="34">
        <v>98</v>
      </c>
      <c r="DB2" s="34">
        <v>99</v>
      </c>
      <c r="DC2" s="34">
        <v>100</v>
      </c>
      <c r="DD2" s="34">
        <v>101</v>
      </c>
      <c r="DE2" s="34">
        <v>102</v>
      </c>
      <c r="DF2" s="34">
        <v>103</v>
      </c>
      <c r="DG2" s="34">
        <v>104</v>
      </c>
      <c r="DH2" s="34">
        <v>105</v>
      </c>
      <c r="DI2" s="34">
        <v>106</v>
      </c>
      <c r="DJ2" s="34">
        <v>107</v>
      </c>
      <c r="DK2" s="34">
        <v>108</v>
      </c>
      <c r="DL2" s="34">
        <v>109</v>
      </c>
      <c r="DM2" s="34">
        <v>110</v>
      </c>
      <c r="DN2" s="34">
        <v>111</v>
      </c>
      <c r="DO2" s="34">
        <v>112</v>
      </c>
      <c r="DP2" s="34">
        <v>113</v>
      </c>
      <c r="DQ2" s="34">
        <v>114</v>
      </c>
      <c r="DR2" s="34">
        <v>115</v>
      </c>
      <c r="DS2" s="34">
        <v>116</v>
      </c>
      <c r="DT2" s="34">
        <v>117</v>
      </c>
      <c r="DU2" s="34">
        <v>118</v>
      </c>
      <c r="DV2" s="34">
        <v>119</v>
      </c>
      <c r="DW2" s="34">
        <v>120</v>
      </c>
      <c r="DX2" s="34">
        <v>121</v>
      </c>
      <c r="DY2" s="34">
        <v>122</v>
      </c>
      <c r="DZ2" s="34">
        <v>123</v>
      </c>
      <c r="EA2" s="34">
        <v>124</v>
      </c>
      <c r="EB2" s="34">
        <v>125</v>
      </c>
      <c r="EC2" s="34">
        <v>126</v>
      </c>
      <c r="ED2" s="34">
        <v>127</v>
      </c>
      <c r="EE2" s="34">
        <v>128</v>
      </c>
      <c r="EF2" s="34">
        <v>129</v>
      </c>
      <c r="EG2" s="34">
        <v>130</v>
      </c>
      <c r="EH2" s="34">
        <v>131</v>
      </c>
      <c r="EI2" s="34">
        <v>132</v>
      </c>
      <c r="EJ2" s="34">
        <v>133</v>
      </c>
      <c r="EK2" s="34">
        <v>134</v>
      </c>
      <c r="EL2" s="34">
        <v>135</v>
      </c>
      <c r="EM2" s="34">
        <v>136</v>
      </c>
      <c r="EN2" s="34">
        <v>137</v>
      </c>
      <c r="EO2" s="34">
        <v>138</v>
      </c>
      <c r="EP2" s="34">
        <v>139</v>
      </c>
      <c r="EQ2" s="34">
        <v>140</v>
      </c>
      <c r="ER2" s="34">
        <v>141</v>
      </c>
      <c r="ES2" s="34">
        <v>142</v>
      </c>
      <c r="ET2" s="34">
        <v>143</v>
      </c>
      <c r="EU2" s="34">
        <v>144</v>
      </c>
      <c r="EV2" s="34">
        <v>145</v>
      </c>
      <c r="EW2" s="34">
        <v>146</v>
      </c>
      <c r="EX2" s="34">
        <v>147</v>
      </c>
      <c r="EY2" s="34">
        <v>148</v>
      </c>
      <c r="EZ2" s="34">
        <v>149</v>
      </c>
      <c r="FA2" s="34">
        <v>150</v>
      </c>
      <c r="FB2" s="34">
        <v>151</v>
      </c>
      <c r="FC2" s="34">
        <v>152</v>
      </c>
      <c r="FD2" s="34">
        <v>153</v>
      </c>
      <c r="FE2" s="34">
        <v>154</v>
      </c>
      <c r="FF2" s="34">
        <v>155</v>
      </c>
      <c r="FG2" s="34">
        <v>156</v>
      </c>
      <c r="FH2" s="34">
        <v>157</v>
      </c>
      <c r="FI2" s="34">
        <v>158</v>
      </c>
      <c r="FJ2" s="34">
        <v>159</v>
      </c>
      <c r="FK2" s="34">
        <v>160</v>
      </c>
      <c r="FL2" s="34">
        <v>161</v>
      </c>
      <c r="FM2" s="34">
        <v>162</v>
      </c>
      <c r="FN2" s="34">
        <v>163</v>
      </c>
      <c r="FO2" s="34">
        <v>164</v>
      </c>
      <c r="FP2" s="34">
        <v>165</v>
      </c>
      <c r="FQ2" s="34">
        <v>166</v>
      </c>
      <c r="FR2" s="34">
        <v>167</v>
      </c>
      <c r="FS2" s="34">
        <v>168</v>
      </c>
      <c r="FT2" s="34">
        <v>169</v>
      </c>
      <c r="FU2" s="34">
        <v>170</v>
      </c>
      <c r="FV2" s="34">
        <v>171</v>
      </c>
      <c r="FW2" s="34">
        <v>172</v>
      </c>
      <c r="FX2" s="34">
        <v>173</v>
      </c>
      <c r="FY2" s="34">
        <v>174</v>
      </c>
      <c r="FZ2" s="34">
        <v>175</v>
      </c>
      <c r="GA2" s="34">
        <v>176</v>
      </c>
      <c r="GB2" s="34">
        <v>177</v>
      </c>
      <c r="GC2" s="34">
        <v>178</v>
      </c>
      <c r="GD2" s="34">
        <v>179</v>
      </c>
    </row>
    <row r="3" s="25" customFormat="1" ht="98" customHeight="1" spans="1:186">
      <c r="A3" s="99"/>
      <c r="B3" s="100"/>
      <c r="C3" s="31"/>
      <c r="D3" s="99"/>
      <c r="E3" s="32"/>
      <c r="F3" s="33"/>
      <c r="G3" s="33"/>
      <c r="H3" s="101" t="str">
        <f>[3]表3!G2</f>
        <v>CBN-江门鹤山市连城C-RAN1（江门鹤山三连工业区二）U-Z5H</v>
      </c>
      <c r="I3" s="101" t="str">
        <f>[3]表3!H2</f>
        <v>CBN-江门鹤山路管所（江门鹤山裕兴雨具）U-Z5H</v>
      </c>
      <c r="J3" s="101" t="str">
        <f>[3]表3!I2</f>
        <v>CBN-江门鹤山市鹤城二（江门鹤山创美）U-Z5H</v>
      </c>
      <c r="K3" s="101" t="str">
        <f>[3]表3!J2</f>
        <v>CBN-江门鹤山福迳（江门鹤山甘牛集团）U-Z5H</v>
      </c>
      <c r="L3" s="101" t="str">
        <f>[3]表3!K2</f>
        <v>CBN-江门蓬江区滨江新区1二（江门新昌公园）U-Z5H</v>
      </c>
      <c r="M3" s="101" t="str">
        <f>[3]表3!L2</f>
        <v>CBN-江门鹤山浩龙（江门鹤山鹤城联东（设备替换））U-Z5H</v>
      </c>
      <c r="N3" s="101" t="str">
        <f>[3]表3!M2</f>
        <v>CBN-江门礼乐新丰（江门江海东海路（设备替换））U-Z5H</v>
      </c>
      <c r="O3" s="101" t="str">
        <f>[3]表3!N2</f>
        <v>CBN-江门轻轨礼乐站（江门捷宏一品）U-Z5H</v>
      </c>
      <c r="P3" s="101" t="str">
        <f>[3]表3!O2</f>
        <v>CBN-江门汇聪电子（江门白水带山脚）U-Z5H</v>
      </c>
      <c r="Q3" s="101" t="str">
        <f>[3]表3!P2</f>
        <v>CBN-江门鹤山大朗（江门鹤山址山昆中石北）U-Z5H</v>
      </c>
      <c r="R3" s="101" t="str">
        <f>[3]表3!Q2</f>
        <v>CBN-江门荷塘（江门蓬江技师荷塘校区）U-Z5H</v>
      </c>
      <c r="S3" s="101" t="str">
        <f>[3]表3!R2</f>
        <v>CBN-江门益晖印刷（江门永达顺（新））U-Z5H</v>
      </c>
      <c r="T3" s="101" t="str">
        <f>[3]表3!S2</f>
        <v>CBN-江门三堡（江门蓬江元岭村西）U-Z5H</v>
      </c>
      <c r="U3" s="101" t="str">
        <f>[3]表3!T2</f>
        <v>CBN-江门鹤山大富（江门鹤山大墩村）U-Z5H</v>
      </c>
      <c r="V3" s="101" t="str">
        <f>[3]表3!U2</f>
        <v>CBN-江门鹤山平岭（江门鹤山共和平岭山顶村）U-Z5H</v>
      </c>
      <c r="W3" s="101" t="str">
        <f>[3]表3!V2</f>
        <v>CBN-江门柏年（江门江海连海二路）U-Z5H</v>
      </c>
      <c r="X3" s="101" t="str">
        <f>[3]表3!W2</f>
        <v>CBN-江门鹤山新民（江门鹤山共和新联油漆）U-Z5H</v>
      </c>
      <c r="Y3" s="101">
        <f>INDEX([2]汇总!$C$6:$C$210,COLUMN()-7)</f>
        <v>0</v>
      </c>
      <c r="Z3" s="101">
        <f>INDEX([2]汇总!$C$6:$C$210,COLUMN()-7)</f>
        <v>0</v>
      </c>
      <c r="AA3" s="101">
        <f>INDEX([2]汇总!$C$6:$C$210,COLUMN()-7)</f>
        <v>0</v>
      </c>
      <c r="AB3" s="101">
        <f>INDEX([2]汇总!$C$6:$C$210,COLUMN()-7)</f>
        <v>0</v>
      </c>
      <c r="AC3" s="101">
        <f>INDEX([2]汇总!$C$6:$C$210,COLUMN()-7)</f>
        <v>0</v>
      </c>
      <c r="AD3" s="101">
        <f>INDEX([2]汇总!$C$6:$C$210,COLUMN()-7)</f>
        <v>0</v>
      </c>
      <c r="AE3" s="101">
        <f>INDEX([2]汇总!$C$6:$C$210,COLUMN()-7)</f>
        <v>0</v>
      </c>
      <c r="AF3" s="101">
        <f>INDEX([2]汇总!$C$6:$C$210,COLUMN()-7)</f>
        <v>0</v>
      </c>
      <c r="AG3" s="101">
        <f>INDEX([2]汇总!$C$6:$C$210,COLUMN()-7)</f>
        <v>0</v>
      </c>
      <c r="AH3" s="101">
        <f>INDEX([2]汇总!$C$6:$C$210,COLUMN()-7)</f>
        <v>0</v>
      </c>
      <c r="AI3" s="101">
        <f>INDEX([2]汇总!$C$6:$C$210,COLUMN()-7)</f>
        <v>0</v>
      </c>
      <c r="AJ3" s="101">
        <f>INDEX([2]汇总!$C$6:$C$210,COLUMN()-7)</f>
        <v>0</v>
      </c>
      <c r="AK3" s="101">
        <f>INDEX([2]汇总!$C$6:$C$210,COLUMN()-7)</f>
        <v>0</v>
      </c>
      <c r="AL3" s="101">
        <f>INDEX([2]汇总!$C$6:$C$210,COLUMN()-7)</f>
        <v>0</v>
      </c>
      <c r="AM3" s="101">
        <f>INDEX([2]汇总!$C$6:$C$210,COLUMN()-7)</f>
        <v>0</v>
      </c>
      <c r="AN3" s="101">
        <f>INDEX([2]汇总!$C$6:$C$210,COLUMN()-7)</f>
        <v>0</v>
      </c>
      <c r="AO3" s="101">
        <f>INDEX([2]汇总!$C$6:$C$210,COLUMN()-7)</f>
        <v>0</v>
      </c>
      <c r="AP3" s="101">
        <f>INDEX([2]汇总!$C$6:$C$210,COLUMN()-7)</f>
        <v>0</v>
      </c>
      <c r="AQ3" s="101">
        <f>INDEX([2]汇总!$C$6:$C$210,COLUMN()-7)</f>
        <v>0</v>
      </c>
      <c r="AR3" s="101">
        <f>INDEX([2]汇总!$C$6:$C$210,COLUMN()-7)</f>
        <v>0</v>
      </c>
      <c r="AS3" s="101">
        <f>INDEX([2]汇总!$C$6:$C$210,COLUMN()-7)</f>
        <v>0</v>
      </c>
      <c r="AT3" s="101">
        <f>INDEX([2]汇总!$C$6:$C$210,COLUMN()-7)</f>
        <v>0</v>
      </c>
      <c r="AU3" s="101">
        <f>INDEX([2]汇总!$C$6:$C$210,COLUMN()-7)</f>
        <v>0</v>
      </c>
      <c r="AV3" s="101">
        <f>INDEX([2]汇总!$C$6:$C$210,COLUMN()-7)</f>
        <v>0</v>
      </c>
      <c r="AW3" s="101">
        <f>INDEX([2]汇总!$C$6:$C$210,COLUMN()-7)</f>
        <v>0</v>
      </c>
      <c r="AX3" s="101">
        <f>INDEX([2]汇总!$C$6:$C$210,COLUMN()-7)</f>
        <v>0</v>
      </c>
      <c r="AY3" s="101">
        <f>INDEX([2]汇总!$C$6:$C$210,COLUMN()-7)</f>
        <v>0</v>
      </c>
      <c r="AZ3" s="101">
        <f>INDEX([2]汇总!$C$6:$C$210,COLUMN()-7)</f>
        <v>0</v>
      </c>
      <c r="BA3" s="101">
        <f>INDEX([2]汇总!$C$6:$C$210,COLUMN()-7)</f>
        <v>0</v>
      </c>
      <c r="BB3" s="101">
        <f>INDEX([2]汇总!$C$6:$C$210,COLUMN()-7)</f>
        <v>0</v>
      </c>
      <c r="BC3" s="101">
        <f>INDEX([2]汇总!$C$6:$C$210,COLUMN()-7)</f>
        <v>0</v>
      </c>
      <c r="BD3" s="101">
        <f>INDEX([2]汇总!$C$6:$C$210,COLUMN()-7)</f>
        <v>0</v>
      </c>
      <c r="BE3" s="101">
        <f>INDEX([2]汇总!$C$6:$C$210,COLUMN()-7)</f>
        <v>0</v>
      </c>
      <c r="BF3" s="101">
        <f>INDEX([2]汇总!$C$6:$C$210,COLUMN()-7)</f>
        <v>0</v>
      </c>
      <c r="BG3" s="101">
        <f>INDEX([2]汇总!$C$6:$C$210,COLUMN()-7)</f>
        <v>0</v>
      </c>
      <c r="BH3" s="101">
        <f>INDEX([2]汇总!$C$6:$C$210,COLUMN()-7)</f>
        <v>0</v>
      </c>
      <c r="BI3" s="101">
        <f>INDEX([2]汇总!$C$6:$C$210,COLUMN()-7)</f>
        <v>0</v>
      </c>
      <c r="BJ3" s="101">
        <f>INDEX([2]汇总!$C$6:$C$210,COLUMN()-7)</f>
        <v>0</v>
      </c>
      <c r="BK3" s="101">
        <f>INDEX([2]汇总!$C$6:$C$210,COLUMN()-7)</f>
        <v>0</v>
      </c>
      <c r="BL3" s="101">
        <f>INDEX([2]汇总!$C$6:$C$210,COLUMN()-7)</f>
        <v>0</v>
      </c>
      <c r="BM3" s="101">
        <f>INDEX([2]汇总!$C$6:$C$210,COLUMN()-7)</f>
        <v>0</v>
      </c>
      <c r="BN3" s="101">
        <f>INDEX([2]汇总!$C$6:$C$210,COLUMN()-7)</f>
        <v>0</v>
      </c>
      <c r="BO3" s="101">
        <f>INDEX([2]汇总!$C$6:$C$210,COLUMN()-7)</f>
        <v>0</v>
      </c>
      <c r="BP3" s="101">
        <f>INDEX([2]汇总!$C$6:$C$210,COLUMN()-7)</f>
        <v>0</v>
      </c>
      <c r="BQ3" s="101">
        <f>INDEX([2]汇总!$C$6:$C$210,COLUMN()-7)</f>
        <v>0</v>
      </c>
      <c r="BR3" s="101">
        <f>INDEX([2]汇总!$C$6:$C$210,COLUMN()-7)</f>
        <v>0</v>
      </c>
      <c r="BS3" s="101">
        <f>INDEX([2]汇总!$C$6:$C$210,COLUMN()-7)</f>
        <v>0</v>
      </c>
      <c r="BT3" s="101">
        <f>INDEX([2]汇总!$C$6:$C$210,COLUMN()-7)</f>
        <v>0</v>
      </c>
      <c r="BU3" s="101">
        <f>INDEX([2]汇总!$C$6:$C$210,COLUMN()-7)</f>
        <v>0</v>
      </c>
      <c r="BV3" s="101">
        <f>INDEX([2]汇总!$C$6:$C$210,COLUMN()-7)</f>
        <v>0</v>
      </c>
      <c r="BW3" s="101">
        <f>INDEX([2]汇总!$C$6:$C$210,COLUMN()-7)</f>
        <v>0</v>
      </c>
      <c r="BX3" s="101">
        <f>INDEX([2]汇总!$C$6:$C$210,COLUMN()-7)</f>
        <v>0</v>
      </c>
      <c r="BY3" s="101">
        <f>INDEX([2]汇总!$C$6:$C$210,COLUMN()-7)</f>
        <v>0</v>
      </c>
      <c r="BZ3" s="101">
        <f>INDEX([2]汇总!$C$6:$C$210,COLUMN()-7)</f>
        <v>0</v>
      </c>
      <c r="CA3" s="101">
        <f>INDEX([2]汇总!$C$6:$C$210,COLUMN()-7)</f>
        <v>0</v>
      </c>
      <c r="CB3" s="101">
        <f>INDEX([2]汇总!$C$6:$C$210,COLUMN()-7)</f>
        <v>0</v>
      </c>
      <c r="CC3" s="101">
        <f>INDEX([2]汇总!$C$6:$C$210,COLUMN()-7)</f>
        <v>0</v>
      </c>
      <c r="CD3" s="101">
        <f>INDEX([2]汇总!$C$6:$C$210,COLUMN()-7)</f>
        <v>0</v>
      </c>
      <c r="CE3" s="101">
        <f>INDEX([2]汇总!$C$6:$C$210,COLUMN()-7)</f>
        <v>0</v>
      </c>
      <c r="CF3" s="101">
        <f>INDEX([2]汇总!$C$6:$C$210,COLUMN()-7)</f>
        <v>0</v>
      </c>
      <c r="CG3" s="101">
        <f>INDEX([2]汇总!$C$6:$C$210,COLUMN()-7)</f>
        <v>0</v>
      </c>
      <c r="CH3" s="101">
        <f>INDEX([2]汇总!$C$6:$C$210,COLUMN()-7)</f>
        <v>0</v>
      </c>
      <c r="CI3" s="101">
        <f>INDEX([2]汇总!$C$6:$C$210,COLUMN()-7)</f>
        <v>0</v>
      </c>
      <c r="CJ3" s="101">
        <f>INDEX([2]汇总!$C$6:$C$210,COLUMN()-7)</f>
        <v>0</v>
      </c>
      <c r="CK3" s="101">
        <f>INDEX([2]汇总!$C$6:$C$210,COLUMN()-7)</f>
        <v>0</v>
      </c>
      <c r="CL3" s="101">
        <f>INDEX([2]汇总!$C$6:$C$210,COLUMN()-7)</f>
        <v>0</v>
      </c>
      <c r="CM3" s="101">
        <f>INDEX([2]汇总!$C$6:$C$210,COLUMN()-7)</f>
        <v>0</v>
      </c>
      <c r="CN3" s="101">
        <f>INDEX([2]汇总!$C$6:$C$210,COLUMN()-7)</f>
        <v>0</v>
      </c>
      <c r="CO3" s="101">
        <f>INDEX([2]汇总!$C$6:$C$210,COLUMN()-7)</f>
        <v>0</v>
      </c>
      <c r="CP3" s="101">
        <f>INDEX([2]汇总!$C$6:$C$210,COLUMN()-7)</f>
        <v>0</v>
      </c>
      <c r="CQ3" s="101">
        <f>INDEX([2]汇总!$C$6:$C$210,COLUMN()-7)</f>
        <v>0</v>
      </c>
      <c r="CR3" s="101">
        <f>INDEX([2]汇总!$C$6:$C$210,COLUMN()-7)</f>
        <v>0</v>
      </c>
      <c r="CS3" s="101">
        <f>INDEX([2]汇总!$C$6:$C$210,COLUMN()-7)</f>
        <v>0</v>
      </c>
      <c r="CT3" s="101">
        <f>INDEX([2]汇总!$C$6:$C$210,COLUMN()-7)</f>
        <v>0</v>
      </c>
      <c r="CU3" s="101">
        <f>INDEX([2]汇总!$C$6:$C$210,COLUMN()-7)</f>
        <v>0</v>
      </c>
      <c r="CV3" s="101">
        <f>INDEX([2]汇总!$C$6:$C$210,COLUMN()-7)</f>
        <v>0</v>
      </c>
      <c r="CW3" s="101">
        <f>INDEX([2]汇总!$C$6:$C$210,COLUMN()-7)</f>
        <v>0</v>
      </c>
      <c r="CX3" s="101">
        <f>INDEX([2]汇总!$C$6:$C$210,COLUMN()-7)</f>
        <v>0</v>
      </c>
      <c r="CY3" s="101">
        <f>INDEX([2]汇总!$C$6:$C$210,COLUMN()-7)</f>
        <v>0</v>
      </c>
      <c r="CZ3" s="101">
        <f>INDEX([2]汇总!$C$6:$C$210,COLUMN()-7)</f>
        <v>0</v>
      </c>
      <c r="DA3" s="101">
        <f>INDEX([2]汇总!$C$6:$C$210,COLUMN()-7)</f>
        <v>0</v>
      </c>
      <c r="DB3" s="101">
        <f>INDEX([2]汇总!$C$6:$C$210,COLUMN()-7)</f>
        <v>0</v>
      </c>
      <c r="DC3" s="101">
        <f>INDEX([2]汇总!$C$6:$C$210,COLUMN()-7)</f>
        <v>0</v>
      </c>
      <c r="DD3" s="101">
        <f>INDEX([2]汇总!$C$6:$C$210,COLUMN()-7)</f>
        <v>0</v>
      </c>
      <c r="DE3" s="101">
        <f>INDEX([2]汇总!$C$6:$C$210,COLUMN()-7)</f>
        <v>0</v>
      </c>
      <c r="DF3" s="101">
        <f>INDEX([2]汇总!$C$6:$C$210,COLUMN()-7)</f>
        <v>0</v>
      </c>
      <c r="DG3" s="101">
        <f>INDEX([2]汇总!$C$6:$C$210,COLUMN()-7)</f>
        <v>0</v>
      </c>
      <c r="DH3" s="101">
        <f>INDEX([2]汇总!$C$6:$C$210,COLUMN()-7)</f>
        <v>0</v>
      </c>
      <c r="DI3" s="101">
        <f>INDEX([2]汇总!$C$6:$C$210,COLUMN()-7)</f>
        <v>0</v>
      </c>
      <c r="DJ3" s="101">
        <f>INDEX([2]汇总!$C$6:$C$210,COLUMN()-7)</f>
        <v>0</v>
      </c>
      <c r="DK3" s="101">
        <f>INDEX([2]汇总!$C$6:$C$210,COLUMN()-7)</f>
        <v>0</v>
      </c>
      <c r="DL3" s="101">
        <f>INDEX([2]汇总!$C$6:$C$210,COLUMN()-7)</f>
        <v>0</v>
      </c>
      <c r="DM3" s="101">
        <f>INDEX([2]汇总!$C$6:$C$210,COLUMN()-7)</f>
        <v>0</v>
      </c>
      <c r="DN3" s="101">
        <f>INDEX([2]汇总!$C$6:$C$210,COLUMN()-7)</f>
        <v>0</v>
      </c>
      <c r="DO3" s="101">
        <f>INDEX([2]汇总!$C$6:$C$210,COLUMN()-7)</f>
        <v>0</v>
      </c>
      <c r="DP3" s="101">
        <f>INDEX([2]汇总!$C$6:$C$210,COLUMN()-7)</f>
        <v>0</v>
      </c>
      <c r="DQ3" s="101">
        <f>INDEX([2]汇总!$C$6:$C$210,COLUMN()-7)</f>
        <v>0</v>
      </c>
      <c r="DR3" s="101">
        <f>INDEX([2]汇总!$C$6:$C$210,COLUMN()-7)</f>
        <v>0</v>
      </c>
      <c r="DS3" s="101">
        <f>INDEX([2]汇总!$C$6:$C$210,COLUMN()-7)</f>
        <v>0</v>
      </c>
      <c r="DT3" s="101">
        <f>INDEX([2]汇总!$C$6:$C$210,COLUMN()-7)</f>
        <v>0</v>
      </c>
      <c r="DU3" s="101">
        <f>INDEX([2]汇总!$C$6:$C$210,COLUMN()-7)</f>
        <v>0</v>
      </c>
      <c r="DV3" s="101">
        <f>INDEX([2]汇总!$C$6:$C$210,COLUMN()-7)</f>
        <v>0</v>
      </c>
      <c r="DW3" s="101">
        <f>INDEX([2]汇总!$C$6:$C$210,COLUMN()-7)</f>
        <v>0</v>
      </c>
      <c r="DX3" s="101">
        <f>INDEX([2]汇总!$C$6:$C$210,COLUMN()-7)</f>
        <v>0</v>
      </c>
      <c r="DY3" s="101">
        <f>INDEX([2]汇总!$C$6:$C$210,COLUMN()-7)</f>
        <v>0</v>
      </c>
      <c r="DZ3" s="101">
        <f>INDEX([2]汇总!$C$6:$C$210,COLUMN()-7)</f>
        <v>0</v>
      </c>
      <c r="EA3" s="101">
        <f>INDEX([2]汇总!$C$6:$C$210,COLUMN()-7)</f>
        <v>0</v>
      </c>
      <c r="EB3" s="101">
        <f>INDEX([2]汇总!$C$6:$C$210,COLUMN()-7)</f>
        <v>0</v>
      </c>
      <c r="EC3" s="101">
        <f>INDEX([2]汇总!$C$6:$C$210,COLUMN()-7)</f>
        <v>0</v>
      </c>
      <c r="ED3" s="101">
        <f>INDEX([2]汇总!$C$6:$C$210,COLUMN()-7)</f>
        <v>0</v>
      </c>
      <c r="EE3" s="101">
        <f>INDEX([2]汇总!$C$6:$C$210,COLUMN()-7)</f>
        <v>0</v>
      </c>
      <c r="EF3" s="101">
        <f>INDEX([2]汇总!$C$6:$C$210,COLUMN()-7)</f>
        <v>0</v>
      </c>
      <c r="EG3" s="101">
        <f>INDEX([2]汇总!$C$6:$C$210,COLUMN()-7)</f>
        <v>0</v>
      </c>
      <c r="EH3" s="101">
        <f>INDEX([2]汇总!$C$6:$C$210,COLUMN()-7)</f>
        <v>0</v>
      </c>
      <c r="EI3" s="101">
        <f>INDEX([2]汇总!$C$6:$C$210,COLUMN()-7)</f>
        <v>0</v>
      </c>
      <c r="EJ3" s="101">
        <f>INDEX([2]汇总!$C$6:$C$210,COLUMN()-7)</f>
        <v>0</v>
      </c>
      <c r="EK3" s="101">
        <f>INDEX([2]汇总!$C$6:$C$210,COLUMN()-7)</f>
        <v>0</v>
      </c>
      <c r="EL3" s="101">
        <f>INDEX([2]汇总!$C$6:$C$210,COLUMN()-7)</f>
        <v>0</v>
      </c>
      <c r="EM3" s="101">
        <f>INDEX([2]汇总!$C$6:$C$210,COLUMN()-7)</f>
        <v>0</v>
      </c>
      <c r="EN3" s="101">
        <f>INDEX([2]汇总!$C$6:$C$210,COLUMN()-7)</f>
        <v>0</v>
      </c>
      <c r="EO3" s="101">
        <f>INDEX([2]汇总!$C$6:$C$210,COLUMN()-7)</f>
        <v>0</v>
      </c>
      <c r="EP3" s="101">
        <f>INDEX([2]汇总!$C$6:$C$210,COLUMN()-7)</f>
        <v>0</v>
      </c>
      <c r="EQ3" s="101">
        <f>INDEX([2]汇总!$C$6:$C$210,COLUMN()-7)</f>
        <v>0</v>
      </c>
      <c r="ER3" s="101">
        <f>INDEX([2]汇总!$C$6:$C$210,COLUMN()-7)</f>
        <v>0</v>
      </c>
      <c r="ES3" s="101">
        <f>INDEX([2]汇总!$C$6:$C$210,COLUMN()-7)</f>
        <v>0</v>
      </c>
      <c r="ET3" s="101">
        <f>INDEX([2]汇总!$C$6:$C$210,COLUMN()-7)</f>
        <v>0</v>
      </c>
      <c r="EU3" s="101">
        <f>INDEX([2]汇总!$C$6:$C$210,COLUMN()-7)</f>
        <v>0</v>
      </c>
      <c r="EV3" s="101">
        <f>INDEX([2]汇总!$C$6:$C$210,COLUMN()-7)</f>
        <v>0</v>
      </c>
      <c r="EW3" s="101">
        <f>INDEX([2]汇总!$C$6:$C$210,COLUMN()-7)</f>
        <v>0</v>
      </c>
      <c r="EX3" s="101">
        <f>INDEX([2]汇总!$C$6:$C$210,COLUMN()-7)</f>
        <v>0</v>
      </c>
      <c r="EY3" s="101">
        <f>INDEX([2]汇总!$C$6:$C$210,COLUMN()-7)</f>
        <v>0</v>
      </c>
      <c r="EZ3" s="101">
        <f>INDEX([2]汇总!$C$6:$C$210,COLUMN()-7)</f>
        <v>0</v>
      </c>
      <c r="FA3" s="101">
        <f>INDEX([2]汇总!$C$6:$C$210,COLUMN()-7)</f>
        <v>0</v>
      </c>
      <c r="FB3" s="101">
        <f>INDEX([2]汇总!$C$6:$C$210,COLUMN()-7)</f>
        <v>0</v>
      </c>
      <c r="FC3" s="101">
        <f>INDEX([2]汇总!$C$6:$C$210,COLUMN()-7)</f>
        <v>0</v>
      </c>
      <c r="FD3" s="101">
        <f>INDEX([2]汇总!$C$6:$C$210,COLUMN()-7)</f>
        <v>0</v>
      </c>
      <c r="FE3" s="101">
        <f>INDEX([2]汇总!$C$6:$C$210,COLUMN()-7)</f>
        <v>0</v>
      </c>
      <c r="FF3" s="101">
        <f>INDEX([2]汇总!$C$6:$C$210,COLUMN()-7)</f>
        <v>0</v>
      </c>
      <c r="FG3" s="101">
        <f>INDEX([2]汇总!$C$6:$C$210,COLUMN()-7)</f>
        <v>0</v>
      </c>
      <c r="FH3" s="101">
        <f>INDEX([2]汇总!$C$6:$C$210,COLUMN()-7)</f>
        <v>0</v>
      </c>
      <c r="FI3" s="101">
        <f>INDEX([2]汇总!$C$6:$C$210,COLUMN()-7)</f>
        <v>0</v>
      </c>
      <c r="FJ3" s="101">
        <f>INDEX([2]汇总!$C$6:$C$210,COLUMN()-7)</f>
        <v>0</v>
      </c>
      <c r="FK3" s="101">
        <f>INDEX([2]汇总!$C$6:$C$210,COLUMN()-7)</f>
        <v>0</v>
      </c>
      <c r="FL3" s="101">
        <f>INDEX([2]汇总!$C$6:$C$210,COLUMN()-7)</f>
        <v>0</v>
      </c>
      <c r="FM3" s="101">
        <f>INDEX([2]汇总!$C$6:$C$210,COLUMN()-7)</f>
        <v>0</v>
      </c>
      <c r="FN3" s="101">
        <f>INDEX([2]汇总!$C$6:$C$210,COLUMN()-7)</f>
        <v>0</v>
      </c>
      <c r="FO3" s="101">
        <f>INDEX([2]汇总!$C$6:$C$210,COLUMN()-7)</f>
        <v>0</v>
      </c>
      <c r="FP3" s="101">
        <f>INDEX([2]汇总!$C$6:$C$210,COLUMN()-7)</f>
        <v>0</v>
      </c>
      <c r="FQ3" s="101">
        <f>INDEX([2]汇总!$C$6:$C$210,COLUMN()-7)</f>
        <v>0</v>
      </c>
      <c r="FR3" s="101">
        <f>INDEX([2]汇总!$C$6:$C$210,COLUMN()-7)</f>
        <v>0</v>
      </c>
      <c r="FS3" s="101">
        <f>INDEX([2]汇总!$C$6:$C$210,COLUMN()-7)</f>
        <v>0</v>
      </c>
      <c r="FT3" s="101">
        <f>INDEX([2]汇总!$C$6:$C$210,COLUMN()-7)</f>
        <v>0</v>
      </c>
      <c r="FU3" s="101">
        <f>INDEX([2]汇总!$C$6:$C$210,COLUMN()-7)</f>
        <v>0</v>
      </c>
      <c r="FV3" s="101">
        <f>INDEX([2]汇总!$C$6:$C$210,COLUMN()-7)</f>
        <v>0</v>
      </c>
      <c r="FW3" s="101">
        <f>INDEX([2]汇总!$C$6:$C$210,COLUMN()-7)</f>
        <v>0</v>
      </c>
      <c r="FX3" s="101">
        <f>INDEX([2]汇总!$C$6:$C$210,COLUMN()-7)</f>
        <v>0</v>
      </c>
      <c r="FY3" s="101">
        <f>INDEX([2]汇总!$C$6:$C$210,COLUMN()-7)</f>
        <v>0</v>
      </c>
      <c r="FZ3" s="101">
        <f>INDEX([2]汇总!$C$6:$C$210,COLUMN()-7)</f>
        <v>0</v>
      </c>
      <c r="GA3" s="101">
        <f>INDEX([2]汇总!$C$6:$C$210,COLUMN()-7)</f>
        <v>0</v>
      </c>
      <c r="GB3" s="101">
        <f>INDEX([2]汇总!$C$6:$C$210,COLUMN()-7)</f>
        <v>0</v>
      </c>
      <c r="GC3" s="101">
        <f>INDEX([2]汇总!$C$6:$C$210,COLUMN()-7)</f>
        <v>0</v>
      </c>
      <c r="GD3" s="101">
        <f>INDEX([2]汇总!$C$6:$C$210,COLUMN()-7)</f>
        <v>0</v>
      </c>
    </row>
    <row r="4" s="25" customFormat="1" customHeight="1" spans="1:186">
      <c r="A4" s="40"/>
      <c r="B4" s="41"/>
      <c r="C4" s="31"/>
      <c r="D4" s="40"/>
      <c r="E4" s="42"/>
      <c r="F4" s="42" t="s">
        <v>413</v>
      </c>
      <c r="G4" s="42" t="s">
        <v>422</v>
      </c>
      <c r="H4" s="42" t="s">
        <v>413</v>
      </c>
      <c r="I4" s="42" t="s">
        <v>413</v>
      </c>
      <c r="J4" s="42" t="s">
        <v>413</v>
      </c>
      <c r="K4" s="42" t="s">
        <v>413</v>
      </c>
      <c r="L4" s="42" t="s">
        <v>413</v>
      </c>
      <c r="M4" s="42" t="s">
        <v>413</v>
      </c>
      <c r="N4" s="42" t="s">
        <v>413</v>
      </c>
      <c r="O4" s="42" t="s">
        <v>413</v>
      </c>
      <c r="P4" s="42" t="s">
        <v>413</v>
      </c>
      <c r="Q4" s="42" t="s">
        <v>413</v>
      </c>
      <c r="R4" s="42" t="s">
        <v>413</v>
      </c>
      <c r="S4" s="42" t="s">
        <v>413</v>
      </c>
      <c r="T4" s="42" t="s">
        <v>413</v>
      </c>
      <c r="U4" s="42" t="s">
        <v>413</v>
      </c>
      <c r="V4" s="42" t="s">
        <v>413</v>
      </c>
      <c r="W4" s="42" t="s">
        <v>413</v>
      </c>
      <c r="X4" s="42" t="s">
        <v>413</v>
      </c>
      <c r="Y4" s="42" t="s">
        <v>413</v>
      </c>
      <c r="Z4" s="42" t="s">
        <v>413</v>
      </c>
      <c r="AA4" s="42" t="s">
        <v>413</v>
      </c>
      <c r="AB4" s="42" t="s">
        <v>413</v>
      </c>
      <c r="AC4" s="42" t="s">
        <v>413</v>
      </c>
      <c r="AD4" s="42" t="s">
        <v>413</v>
      </c>
      <c r="AE4" s="42" t="s">
        <v>413</v>
      </c>
      <c r="AF4" s="42" t="s">
        <v>413</v>
      </c>
      <c r="AG4" s="42" t="s">
        <v>413</v>
      </c>
      <c r="AH4" s="42" t="s">
        <v>413</v>
      </c>
      <c r="AI4" s="42" t="s">
        <v>413</v>
      </c>
      <c r="AJ4" s="42" t="s">
        <v>413</v>
      </c>
      <c r="AK4" s="42" t="s">
        <v>413</v>
      </c>
      <c r="AL4" s="42" t="s">
        <v>413</v>
      </c>
      <c r="AM4" s="42" t="s">
        <v>413</v>
      </c>
      <c r="AN4" s="42" t="s">
        <v>413</v>
      </c>
      <c r="AO4" s="42" t="s">
        <v>413</v>
      </c>
      <c r="AP4" s="42" t="s">
        <v>413</v>
      </c>
      <c r="AQ4" s="42" t="s">
        <v>413</v>
      </c>
      <c r="AR4" s="42" t="s">
        <v>413</v>
      </c>
      <c r="AS4" s="42" t="s">
        <v>413</v>
      </c>
      <c r="AT4" s="42" t="s">
        <v>413</v>
      </c>
      <c r="AU4" s="42" t="s">
        <v>413</v>
      </c>
      <c r="AV4" s="42" t="s">
        <v>413</v>
      </c>
      <c r="AW4" s="42" t="s">
        <v>413</v>
      </c>
      <c r="AX4" s="42" t="s">
        <v>413</v>
      </c>
      <c r="AY4" s="42" t="s">
        <v>413</v>
      </c>
      <c r="AZ4" s="42" t="s">
        <v>413</v>
      </c>
      <c r="BA4" s="42" t="s">
        <v>413</v>
      </c>
      <c r="BB4" s="42" t="s">
        <v>413</v>
      </c>
      <c r="BC4" s="42" t="s">
        <v>413</v>
      </c>
      <c r="BD4" s="42" t="s">
        <v>413</v>
      </c>
      <c r="BE4" s="42" t="s">
        <v>413</v>
      </c>
      <c r="BF4" s="42" t="s">
        <v>413</v>
      </c>
      <c r="BG4" s="42" t="s">
        <v>413</v>
      </c>
      <c r="BH4" s="42" t="s">
        <v>413</v>
      </c>
      <c r="BI4" s="42" t="s">
        <v>413</v>
      </c>
      <c r="BJ4" s="42" t="s">
        <v>413</v>
      </c>
      <c r="BK4" s="42" t="s">
        <v>413</v>
      </c>
      <c r="BL4" s="42" t="s">
        <v>413</v>
      </c>
      <c r="BM4" s="42" t="s">
        <v>413</v>
      </c>
      <c r="BN4" s="42" t="s">
        <v>413</v>
      </c>
      <c r="BO4" s="42" t="s">
        <v>413</v>
      </c>
      <c r="BP4" s="42" t="s">
        <v>413</v>
      </c>
      <c r="BQ4" s="42" t="s">
        <v>413</v>
      </c>
      <c r="BR4" s="42" t="s">
        <v>413</v>
      </c>
      <c r="BS4" s="42" t="s">
        <v>413</v>
      </c>
      <c r="BT4" s="42" t="s">
        <v>413</v>
      </c>
      <c r="BU4" s="42" t="s">
        <v>413</v>
      </c>
      <c r="BV4" s="42" t="s">
        <v>413</v>
      </c>
      <c r="BW4" s="42" t="s">
        <v>413</v>
      </c>
      <c r="BX4" s="42" t="s">
        <v>413</v>
      </c>
      <c r="BY4" s="42" t="s">
        <v>413</v>
      </c>
      <c r="BZ4" s="42" t="s">
        <v>413</v>
      </c>
      <c r="CA4" s="42" t="s">
        <v>413</v>
      </c>
      <c r="CB4" s="42" t="s">
        <v>413</v>
      </c>
      <c r="CC4" s="42" t="s">
        <v>413</v>
      </c>
      <c r="CD4" s="42" t="s">
        <v>413</v>
      </c>
      <c r="CE4" s="42" t="s">
        <v>413</v>
      </c>
      <c r="CF4" s="42" t="s">
        <v>413</v>
      </c>
      <c r="CG4" s="42" t="s">
        <v>413</v>
      </c>
      <c r="CH4" s="42" t="s">
        <v>413</v>
      </c>
      <c r="CI4" s="42" t="s">
        <v>413</v>
      </c>
      <c r="CJ4" s="42" t="s">
        <v>413</v>
      </c>
      <c r="CK4" s="42" t="s">
        <v>413</v>
      </c>
      <c r="CL4" s="42" t="s">
        <v>413</v>
      </c>
      <c r="CM4" s="42" t="s">
        <v>413</v>
      </c>
      <c r="CN4" s="42" t="s">
        <v>413</v>
      </c>
      <c r="CO4" s="42" t="s">
        <v>413</v>
      </c>
      <c r="CP4" s="42" t="s">
        <v>413</v>
      </c>
      <c r="CQ4" s="42" t="s">
        <v>413</v>
      </c>
      <c r="CR4" s="42" t="s">
        <v>413</v>
      </c>
      <c r="CS4" s="42" t="s">
        <v>413</v>
      </c>
      <c r="CT4" s="42" t="s">
        <v>413</v>
      </c>
      <c r="CU4" s="42" t="s">
        <v>413</v>
      </c>
      <c r="CV4" s="42" t="s">
        <v>413</v>
      </c>
      <c r="CW4" s="42" t="s">
        <v>413</v>
      </c>
      <c r="CX4" s="42" t="s">
        <v>413</v>
      </c>
      <c r="CY4" s="42" t="s">
        <v>413</v>
      </c>
      <c r="CZ4" s="42" t="s">
        <v>413</v>
      </c>
      <c r="DA4" s="42" t="s">
        <v>413</v>
      </c>
      <c r="DB4" s="42" t="s">
        <v>413</v>
      </c>
      <c r="DC4" s="42" t="s">
        <v>413</v>
      </c>
      <c r="DD4" s="42" t="s">
        <v>413</v>
      </c>
      <c r="DE4" s="42" t="s">
        <v>413</v>
      </c>
      <c r="DF4" s="42" t="s">
        <v>413</v>
      </c>
      <c r="DG4" s="42" t="s">
        <v>413</v>
      </c>
      <c r="DH4" s="42" t="s">
        <v>413</v>
      </c>
      <c r="DI4" s="42" t="s">
        <v>413</v>
      </c>
      <c r="DJ4" s="42" t="s">
        <v>413</v>
      </c>
      <c r="DK4" s="42" t="s">
        <v>413</v>
      </c>
      <c r="DL4" s="42" t="s">
        <v>413</v>
      </c>
      <c r="DM4" s="42" t="s">
        <v>413</v>
      </c>
      <c r="DN4" s="42" t="s">
        <v>413</v>
      </c>
      <c r="DO4" s="42" t="s">
        <v>413</v>
      </c>
      <c r="DP4" s="42" t="s">
        <v>413</v>
      </c>
      <c r="DQ4" s="42" t="s">
        <v>413</v>
      </c>
      <c r="DR4" s="42" t="s">
        <v>413</v>
      </c>
      <c r="DS4" s="42" t="s">
        <v>413</v>
      </c>
      <c r="DT4" s="42" t="s">
        <v>413</v>
      </c>
      <c r="DU4" s="42" t="s">
        <v>413</v>
      </c>
      <c r="DV4" s="42" t="s">
        <v>413</v>
      </c>
      <c r="DW4" s="42" t="s">
        <v>413</v>
      </c>
      <c r="DX4" s="42" t="s">
        <v>413</v>
      </c>
      <c r="DY4" s="42" t="s">
        <v>413</v>
      </c>
      <c r="DZ4" s="42" t="s">
        <v>413</v>
      </c>
      <c r="EA4" s="42" t="s">
        <v>413</v>
      </c>
      <c r="EB4" s="42" t="s">
        <v>413</v>
      </c>
      <c r="EC4" s="42" t="s">
        <v>413</v>
      </c>
      <c r="ED4" s="42" t="s">
        <v>413</v>
      </c>
      <c r="EE4" s="42" t="s">
        <v>413</v>
      </c>
      <c r="EF4" s="42" t="s">
        <v>413</v>
      </c>
      <c r="EG4" s="42" t="s">
        <v>413</v>
      </c>
      <c r="EH4" s="42" t="s">
        <v>413</v>
      </c>
      <c r="EI4" s="42" t="s">
        <v>413</v>
      </c>
      <c r="EJ4" s="42" t="s">
        <v>413</v>
      </c>
      <c r="EK4" s="42" t="s">
        <v>413</v>
      </c>
      <c r="EL4" s="42" t="s">
        <v>413</v>
      </c>
      <c r="EM4" s="42" t="s">
        <v>413</v>
      </c>
      <c r="EN4" s="42" t="s">
        <v>413</v>
      </c>
      <c r="EO4" s="42" t="s">
        <v>413</v>
      </c>
      <c r="EP4" s="42" t="s">
        <v>413</v>
      </c>
      <c r="EQ4" s="42" t="s">
        <v>413</v>
      </c>
      <c r="ER4" s="42" t="s">
        <v>413</v>
      </c>
      <c r="ES4" s="42" t="s">
        <v>413</v>
      </c>
      <c r="ET4" s="42" t="s">
        <v>413</v>
      </c>
      <c r="EU4" s="42" t="s">
        <v>413</v>
      </c>
      <c r="EV4" s="42" t="s">
        <v>413</v>
      </c>
      <c r="EW4" s="42" t="s">
        <v>413</v>
      </c>
      <c r="EX4" s="42" t="s">
        <v>413</v>
      </c>
      <c r="EY4" s="42" t="s">
        <v>413</v>
      </c>
      <c r="EZ4" s="42" t="s">
        <v>413</v>
      </c>
      <c r="FA4" s="42" t="s">
        <v>413</v>
      </c>
      <c r="FB4" s="42" t="s">
        <v>413</v>
      </c>
      <c r="FC4" s="42" t="s">
        <v>413</v>
      </c>
      <c r="FD4" s="42" t="s">
        <v>413</v>
      </c>
      <c r="FE4" s="42" t="s">
        <v>413</v>
      </c>
      <c r="FF4" s="42" t="s">
        <v>413</v>
      </c>
      <c r="FG4" s="42" t="s">
        <v>413</v>
      </c>
      <c r="FH4" s="42" t="s">
        <v>413</v>
      </c>
      <c r="FI4" s="42" t="s">
        <v>413</v>
      </c>
      <c r="FJ4" s="42" t="s">
        <v>413</v>
      </c>
      <c r="FK4" s="42" t="s">
        <v>413</v>
      </c>
      <c r="FL4" s="42" t="s">
        <v>413</v>
      </c>
      <c r="FM4" s="42" t="s">
        <v>413</v>
      </c>
      <c r="FN4" s="42" t="s">
        <v>413</v>
      </c>
      <c r="FO4" s="42" t="s">
        <v>413</v>
      </c>
      <c r="FP4" s="42" t="s">
        <v>413</v>
      </c>
      <c r="FQ4" s="42" t="s">
        <v>413</v>
      </c>
      <c r="FR4" s="42" t="s">
        <v>413</v>
      </c>
      <c r="FS4" s="42" t="s">
        <v>413</v>
      </c>
      <c r="FT4" s="42" t="s">
        <v>413</v>
      </c>
      <c r="FU4" s="42" t="s">
        <v>413</v>
      </c>
      <c r="FV4" s="42" t="s">
        <v>413</v>
      </c>
      <c r="FW4" s="42" t="s">
        <v>413</v>
      </c>
      <c r="FX4" s="42" t="s">
        <v>413</v>
      </c>
      <c r="FY4" s="42" t="s">
        <v>413</v>
      </c>
      <c r="FZ4" s="42" t="s">
        <v>413</v>
      </c>
      <c r="GA4" s="42" t="s">
        <v>413</v>
      </c>
      <c r="GB4" s="42" t="s">
        <v>413</v>
      </c>
      <c r="GC4" s="42" t="s">
        <v>413</v>
      </c>
      <c r="GD4" s="42" t="s">
        <v>413</v>
      </c>
    </row>
    <row r="5" s="25" customFormat="1" ht="15" customHeight="1" spans="1:186">
      <c r="A5" s="102" t="s">
        <v>423</v>
      </c>
      <c r="B5" s="102" t="s">
        <v>414</v>
      </c>
      <c r="C5" s="102" t="s">
        <v>414</v>
      </c>
      <c r="D5" s="102" t="s">
        <v>415</v>
      </c>
      <c r="E5" s="103" t="s">
        <v>416</v>
      </c>
      <c r="F5" s="103" t="s">
        <v>424</v>
      </c>
      <c r="G5" s="103" t="s">
        <v>425</v>
      </c>
      <c r="H5" s="103" t="s">
        <v>424</v>
      </c>
      <c r="I5" s="103" t="s">
        <v>424</v>
      </c>
      <c r="J5" s="103" t="s">
        <v>424</v>
      </c>
      <c r="K5" s="103" t="s">
        <v>424</v>
      </c>
      <c r="L5" s="103" t="s">
        <v>424</v>
      </c>
      <c r="M5" s="103" t="s">
        <v>424</v>
      </c>
      <c r="N5" s="103" t="s">
        <v>424</v>
      </c>
      <c r="O5" s="103" t="s">
        <v>424</v>
      </c>
      <c r="P5" s="103" t="s">
        <v>424</v>
      </c>
      <c r="Q5" s="103" t="s">
        <v>424</v>
      </c>
      <c r="R5" s="103" t="s">
        <v>424</v>
      </c>
      <c r="S5" s="103" t="s">
        <v>424</v>
      </c>
      <c r="T5" s="103" t="s">
        <v>424</v>
      </c>
      <c r="U5" s="103" t="s">
        <v>424</v>
      </c>
      <c r="V5" s="103" t="s">
        <v>424</v>
      </c>
      <c r="W5" s="103" t="s">
        <v>424</v>
      </c>
      <c r="X5" s="103" t="s">
        <v>424</v>
      </c>
      <c r="Y5" s="44" t="s">
        <v>424</v>
      </c>
      <c r="Z5" s="44" t="s">
        <v>424</v>
      </c>
      <c r="AA5" s="44" t="s">
        <v>424</v>
      </c>
      <c r="AB5" s="44" t="s">
        <v>424</v>
      </c>
      <c r="AC5" s="44" t="s">
        <v>424</v>
      </c>
      <c r="AD5" s="44" t="s">
        <v>424</v>
      </c>
      <c r="AE5" s="44" t="s">
        <v>424</v>
      </c>
      <c r="AF5" s="44" t="s">
        <v>424</v>
      </c>
      <c r="AG5" s="44" t="s">
        <v>424</v>
      </c>
      <c r="AH5" s="44" t="s">
        <v>424</v>
      </c>
      <c r="AI5" s="44" t="s">
        <v>424</v>
      </c>
      <c r="AJ5" s="44" t="s">
        <v>424</v>
      </c>
      <c r="AK5" s="44" t="s">
        <v>424</v>
      </c>
      <c r="AL5" s="44" t="s">
        <v>424</v>
      </c>
      <c r="AM5" s="44" t="s">
        <v>424</v>
      </c>
      <c r="AN5" s="44" t="s">
        <v>424</v>
      </c>
      <c r="AO5" s="44" t="s">
        <v>424</v>
      </c>
      <c r="AP5" s="44" t="s">
        <v>424</v>
      </c>
      <c r="AQ5" s="44" t="s">
        <v>424</v>
      </c>
      <c r="AR5" s="44" t="s">
        <v>424</v>
      </c>
      <c r="AS5" s="44" t="s">
        <v>424</v>
      </c>
      <c r="AT5" s="44" t="s">
        <v>424</v>
      </c>
      <c r="AU5" s="44" t="s">
        <v>424</v>
      </c>
      <c r="AV5" s="44" t="s">
        <v>424</v>
      </c>
      <c r="AW5" s="44" t="s">
        <v>424</v>
      </c>
      <c r="AX5" s="44" t="s">
        <v>424</v>
      </c>
      <c r="AY5" s="44" t="s">
        <v>424</v>
      </c>
      <c r="AZ5" s="44" t="s">
        <v>424</v>
      </c>
      <c r="BA5" s="44" t="s">
        <v>424</v>
      </c>
      <c r="BB5" s="44" t="s">
        <v>424</v>
      </c>
      <c r="BC5" s="44" t="s">
        <v>424</v>
      </c>
      <c r="BD5" s="44" t="s">
        <v>424</v>
      </c>
      <c r="BE5" s="44" t="s">
        <v>424</v>
      </c>
      <c r="BF5" s="44" t="s">
        <v>424</v>
      </c>
      <c r="BG5" s="44" t="s">
        <v>424</v>
      </c>
      <c r="BH5" s="44" t="s">
        <v>424</v>
      </c>
      <c r="BI5" s="44" t="s">
        <v>424</v>
      </c>
      <c r="BJ5" s="44" t="s">
        <v>424</v>
      </c>
      <c r="BK5" s="44" t="s">
        <v>424</v>
      </c>
      <c r="BL5" s="44" t="s">
        <v>424</v>
      </c>
      <c r="BM5" s="44" t="s">
        <v>424</v>
      </c>
      <c r="BN5" s="44" t="s">
        <v>424</v>
      </c>
      <c r="BO5" s="44" t="s">
        <v>424</v>
      </c>
      <c r="BP5" s="44" t="s">
        <v>424</v>
      </c>
      <c r="BQ5" s="44" t="s">
        <v>424</v>
      </c>
      <c r="BR5" s="44" t="s">
        <v>424</v>
      </c>
      <c r="BS5" s="44" t="s">
        <v>424</v>
      </c>
      <c r="BT5" s="44" t="s">
        <v>424</v>
      </c>
      <c r="BU5" s="44" t="s">
        <v>424</v>
      </c>
      <c r="BV5" s="44" t="s">
        <v>424</v>
      </c>
      <c r="BW5" s="44" t="s">
        <v>424</v>
      </c>
      <c r="BX5" s="44" t="s">
        <v>424</v>
      </c>
      <c r="BY5" s="44" t="s">
        <v>424</v>
      </c>
      <c r="BZ5" s="44" t="s">
        <v>424</v>
      </c>
      <c r="CA5" s="44" t="s">
        <v>424</v>
      </c>
      <c r="CB5" s="44" t="s">
        <v>424</v>
      </c>
      <c r="CC5" s="44" t="s">
        <v>424</v>
      </c>
      <c r="CD5" s="44" t="s">
        <v>424</v>
      </c>
      <c r="CE5" s="44" t="s">
        <v>424</v>
      </c>
      <c r="CF5" s="44" t="s">
        <v>424</v>
      </c>
      <c r="CG5" s="44" t="s">
        <v>424</v>
      </c>
      <c r="CH5" s="44" t="s">
        <v>424</v>
      </c>
      <c r="CI5" s="44" t="s">
        <v>424</v>
      </c>
      <c r="CJ5" s="44" t="s">
        <v>424</v>
      </c>
      <c r="CK5" s="44" t="s">
        <v>424</v>
      </c>
      <c r="CL5" s="44" t="s">
        <v>424</v>
      </c>
      <c r="CM5" s="44" t="s">
        <v>424</v>
      </c>
      <c r="CN5" s="44" t="s">
        <v>424</v>
      </c>
      <c r="CO5" s="44" t="s">
        <v>424</v>
      </c>
      <c r="CP5" s="44" t="s">
        <v>424</v>
      </c>
      <c r="CQ5" s="44" t="s">
        <v>424</v>
      </c>
      <c r="CR5" s="44" t="s">
        <v>424</v>
      </c>
      <c r="CS5" s="44" t="s">
        <v>424</v>
      </c>
      <c r="CT5" s="44" t="s">
        <v>424</v>
      </c>
      <c r="CU5" s="44" t="s">
        <v>424</v>
      </c>
      <c r="CV5" s="44" t="s">
        <v>424</v>
      </c>
      <c r="CW5" s="44" t="s">
        <v>424</v>
      </c>
      <c r="CX5" s="44" t="s">
        <v>424</v>
      </c>
      <c r="CY5" s="44" t="s">
        <v>424</v>
      </c>
      <c r="CZ5" s="44" t="s">
        <v>424</v>
      </c>
      <c r="DA5" s="44" t="s">
        <v>424</v>
      </c>
      <c r="DB5" s="44" t="s">
        <v>424</v>
      </c>
      <c r="DC5" s="44" t="s">
        <v>424</v>
      </c>
      <c r="DD5" s="44" t="s">
        <v>424</v>
      </c>
      <c r="DE5" s="44" t="s">
        <v>424</v>
      </c>
      <c r="DF5" s="44" t="s">
        <v>424</v>
      </c>
      <c r="DG5" s="44" t="s">
        <v>424</v>
      </c>
      <c r="DH5" s="44" t="s">
        <v>424</v>
      </c>
      <c r="DI5" s="44" t="s">
        <v>424</v>
      </c>
      <c r="DJ5" s="44" t="s">
        <v>424</v>
      </c>
      <c r="DK5" s="44" t="s">
        <v>424</v>
      </c>
      <c r="DL5" s="44" t="s">
        <v>424</v>
      </c>
      <c r="DM5" s="44" t="s">
        <v>424</v>
      </c>
      <c r="DN5" s="44" t="s">
        <v>424</v>
      </c>
      <c r="DO5" s="44" t="s">
        <v>424</v>
      </c>
      <c r="DP5" s="44" t="s">
        <v>424</v>
      </c>
      <c r="DQ5" s="44" t="s">
        <v>424</v>
      </c>
      <c r="DR5" s="44" t="s">
        <v>424</v>
      </c>
      <c r="DS5" s="44" t="s">
        <v>424</v>
      </c>
      <c r="DT5" s="44" t="s">
        <v>424</v>
      </c>
      <c r="DU5" s="44" t="s">
        <v>424</v>
      </c>
      <c r="DV5" s="44" t="s">
        <v>424</v>
      </c>
      <c r="DW5" s="44" t="s">
        <v>424</v>
      </c>
      <c r="DX5" s="44" t="s">
        <v>424</v>
      </c>
      <c r="DY5" s="44" t="s">
        <v>424</v>
      </c>
      <c r="DZ5" s="44" t="s">
        <v>424</v>
      </c>
      <c r="EA5" s="44" t="s">
        <v>424</v>
      </c>
      <c r="EB5" s="44" t="s">
        <v>424</v>
      </c>
      <c r="EC5" s="44" t="s">
        <v>424</v>
      </c>
      <c r="ED5" s="44" t="s">
        <v>424</v>
      </c>
      <c r="EE5" s="44" t="s">
        <v>424</v>
      </c>
      <c r="EF5" s="44" t="s">
        <v>424</v>
      </c>
      <c r="EG5" s="44" t="s">
        <v>424</v>
      </c>
      <c r="EH5" s="44" t="s">
        <v>424</v>
      </c>
      <c r="EI5" s="44" t="s">
        <v>424</v>
      </c>
      <c r="EJ5" s="44" t="s">
        <v>424</v>
      </c>
      <c r="EK5" s="44" t="s">
        <v>424</v>
      </c>
      <c r="EL5" s="44" t="s">
        <v>424</v>
      </c>
      <c r="EM5" s="44" t="s">
        <v>424</v>
      </c>
      <c r="EN5" s="44" t="s">
        <v>424</v>
      </c>
      <c r="EO5" s="44" t="s">
        <v>424</v>
      </c>
      <c r="EP5" s="44" t="s">
        <v>424</v>
      </c>
      <c r="EQ5" s="44" t="s">
        <v>424</v>
      </c>
      <c r="ER5" s="44" t="s">
        <v>424</v>
      </c>
      <c r="ES5" s="44" t="s">
        <v>424</v>
      </c>
      <c r="ET5" s="44" t="s">
        <v>424</v>
      </c>
      <c r="EU5" s="44" t="s">
        <v>424</v>
      </c>
      <c r="EV5" s="44" t="s">
        <v>424</v>
      </c>
      <c r="EW5" s="44" t="s">
        <v>424</v>
      </c>
      <c r="EX5" s="44" t="s">
        <v>424</v>
      </c>
      <c r="EY5" s="44" t="s">
        <v>424</v>
      </c>
      <c r="EZ5" s="44" t="s">
        <v>424</v>
      </c>
      <c r="FA5" s="44" t="s">
        <v>424</v>
      </c>
      <c r="FB5" s="44" t="s">
        <v>424</v>
      </c>
      <c r="FC5" s="44" t="s">
        <v>424</v>
      </c>
      <c r="FD5" s="44" t="s">
        <v>424</v>
      </c>
      <c r="FE5" s="44" t="s">
        <v>424</v>
      </c>
      <c r="FF5" s="44" t="s">
        <v>424</v>
      </c>
      <c r="FG5" s="44" t="s">
        <v>424</v>
      </c>
      <c r="FH5" s="44" t="s">
        <v>424</v>
      </c>
      <c r="FI5" s="44" t="s">
        <v>424</v>
      </c>
      <c r="FJ5" s="44" t="s">
        <v>424</v>
      </c>
      <c r="FK5" s="44" t="s">
        <v>424</v>
      </c>
      <c r="FL5" s="44" t="s">
        <v>424</v>
      </c>
      <c r="FM5" s="44" t="s">
        <v>424</v>
      </c>
      <c r="FN5" s="44" t="s">
        <v>424</v>
      </c>
      <c r="FO5" s="44" t="s">
        <v>424</v>
      </c>
      <c r="FP5" s="44" t="s">
        <v>424</v>
      </c>
      <c r="FQ5" s="44" t="s">
        <v>424</v>
      </c>
      <c r="FR5" s="44" t="s">
        <v>424</v>
      </c>
      <c r="FS5" s="44" t="s">
        <v>424</v>
      </c>
      <c r="FT5" s="44" t="s">
        <v>424</v>
      </c>
      <c r="FU5" s="44" t="s">
        <v>424</v>
      </c>
      <c r="FV5" s="44" t="s">
        <v>424</v>
      </c>
      <c r="FW5" s="44" t="s">
        <v>424</v>
      </c>
      <c r="FX5" s="44" t="s">
        <v>424</v>
      </c>
      <c r="FY5" s="44" t="s">
        <v>424</v>
      </c>
      <c r="FZ5" s="44" t="s">
        <v>424</v>
      </c>
      <c r="GA5" s="44" t="s">
        <v>424</v>
      </c>
      <c r="GB5" s="44" t="s">
        <v>424</v>
      </c>
      <c r="GC5" s="44" t="s">
        <v>424</v>
      </c>
      <c r="GD5" s="44" t="s">
        <v>424</v>
      </c>
    </row>
    <row r="6" s="25" customFormat="1" ht="18" customHeight="1" spans="1:186">
      <c r="A6" s="104">
        <v>1</v>
      </c>
      <c r="B6" s="105" t="s">
        <v>426</v>
      </c>
      <c r="C6" s="102" t="s">
        <v>426</v>
      </c>
      <c r="D6" s="102" t="s">
        <v>360</v>
      </c>
      <c r="E6" s="103">
        <v>10.4</v>
      </c>
      <c r="F6" s="47">
        <f t="shared" ref="F6:F54" si="0">SUM(H6:GD6)</f>
        <v>16</v>
      </c>
      <c r="G6" s="47">
        <f t="shared" ref="G6:G54" si="1">E6*F6</f>
        <v>166.4</v>
      </c>
      <c r="H6" s="106"/>
      <c r="I6" s="106"/>
      <c r="J6" s="106"/>
      <c r="K6" s="106"/>
      <c r="L6" s="106"/>
      <c r="M6" s="106"/>
      <c r="N6" s="106"/>
      <c r="O6" s="106"/>
      <c r="P6" s="124"/>
      <c r="Q6" s="106">
        <v>5</v>
      </c>
      <c r="R6" s="106"/>
      <c r="S6" s="106">
        <v>4</v>
      </c>
      <c r="T6" s="106">
        <v>4</v>
      </c>
      <c r="U6" s="106">
        <v>1</v>
      </c>
      <c r="V6" s="106">
        <v>1</v>
      </c>
      <c r="W6" s="106">
        <v>1</v>
      </c>
      <c r="X6" s="106"/>
      <c r="Y6" s="130"/>
      <c r="Z6" s="130"/>
      <c r="AA6" s="130"/>
      <c r="AB6" s="130"/>
      <c r="AC6" s="130"/>
      <c r="AD6" s="130"/>
      <c r="AE6" s="130"/>
      <c r="AF6" s="130"/>
      <c r="AG6" s="130"/>
      <c r="AH6" s="130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/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44"/>
      <c r="BJ6" s="44"/>
      <c r="BK6" s="44"/>
      <c r="BL6" s="44"/>
      <c r="BM6" s="44"/>
      <c r="BN6" s="44"/>
      <c r="BO6" s="44"/>
      <c r="BP6" s="44"/>
      <c r="BQ6" s="44"/>
      <c r="BR6" s="44"/>
      <c r="BS6" s="44"/>
      <c r="BT6" s="44"/>
      <c r="BU6" s="44"/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/>
      <c r="CP6" s="44"/>
      <c r="CQ6" s="44"/>
      <c r="CR6" s="44"/>
      <c r="CS6" s="44"/>
      <c r="CT6" s="44"/>
      <c r="CU6" s="44"/>
      <c r="CV6" s="44"/>
      <c r="CW6" s="44"/>
      <c r="CX6" s="44"/>
      <c r="CY6" s="44"/>
      <c r="CZ6" s="44"/>
      <c r="DA6" s="44"/>
      <c r="DB6" s="44"/>
      <c r="DC6" s="44"/>
      <c r="DD6" s="44"/>
      <c r="DE6" s="44"/>
      <c r="DF6" s="44"/>
      <c r="DG6" s="44"/>
      <c r="DH6" s="44"/>
      <c r="DI6" s="44"/>
      <c r="DJ6" s="44"/>
      <c r="DK6" s="44"/>
      <c r="DL6" s="44"/>
      <c r="DM6" s="44"/>
      <c r="DN6" s="44"/>
      <c r="DO6" s="44"/>
      <c r="DP6" s="44"/>
      <c r="DQ6" s="44"/>
      <c r="DR6" s="44"/>
      <c r="DS6" s="44"/>
      <c r="DT6" s="44"/>
      <c r="DU6" s="44"/>
      <c r="DV6" s="44"/>
      <c r="DW6" s="44"/>
      <c r="DX6" s="44"/>
      <c r="DY6" s="44"/>
      <c r="DZ6" s="44"/>
      <c r="EA6" s="44"/>
      <c r="EB6" s="44"/>
      <c r="EC6" s="44"/>
      <c r="ED6" s="44"/>
      <c r="EE6" s="44"/>
      <c r="EF6" s="44"/>
      <c r="EG6" s="44"/>
      <c r="EH6" s="44"/>
      <c r="EI6" s="44"/>
      <c r="EJ6" s="44"/>
      <c r="EK6" s="44"/>
      <c r="EL6" s="44"/>
      <c r="EM6" s="44"/>
      <c r="EN6" s="44"/>
      <c r="EO6" s="44"/>
      <c r="EP6" s="44"/>
      <c r="EQ6" s="44"/>
      <c r="ER6" s="44"/>
      <c r="ES6" s="44"/>
      <c r="ET6" s="44"/>
      <c r="EU6" s="44"/>
      <c r="EV6" s="44"/>
      <c r="EW6" s="44"/>
      <c r="EX6" s="44"/>
      <c r="EY6" s="44"/>
      <c r="EZ6" s="44"/>
      <c r="FA6" s="44"/>
      <c r="FB6" s="44"/>
      <c r="FC6" s="44"/>
      <c r="FD6" s="44"/>
      <c r="FE6" s="44"/>
      <c r="FF6" s="44"/>
      <c r="FG6" s="44"/>
      <c r="FH6" s="44"/>
      <c r="FI6" s="44"/>
      <c r="FJ6" s="44"/>
      <c r="FK6" s="44"/>
      <c r="FL6" s="44"/>
      <c r="FM6" s="44"/>
      <c r="FN6" s="44"/>
      <c r="FO6" s="44"/>
      <c r="FP6" s="44"/>
      <c r="FQ6" s="44"/>
      <c r="FR6" s="44"/>
      <c r="FS6" s="44"/>
      <c r="FT6" s="44"/>
      <c r="FU6" s="44"/>
      <c r="FV6" s="44"/>
      <c r="FW6" s="44"/>
      <c r="FX6" s="44"/>
      <c r="FY6" s="44"/>
      <c r="FZ6" s="44"/>
      <c r="GA6" s="44"/>
      <c r="GB6" s="44"/>
      <c r="GC6" s="44"/>
      <c r="GD6" s="44"/>
    </row>
    <row r="7" s="25" customFormat="1" ht="18" customHeight="1" spans="1:186">
      <c r="A7" s="104">
        <v>2</v>
      </c>
      <c r="B7" s="102" t="s">
        <v>427</v>
      </c>
      <c r="C7" s="102" t="s">
        <v>427</v>
      </c>
      <c r="D7" s="103" t="s">
        <v>360</v>
      </c>
      <c r="E7" s="103">
        <v>201.7</v>
      </c>
      <c r="F7" s="47">
        <f t="shared" si="0"/>
        <v>34</v>
      </c>
      <c r="G7" s="47">
        <f t="shared" si="1"/>
        <v>6857.8</v>
      </c>
      <c r="H7" s="106">
        <v>2</v>
      </c>
      <c r="I7" s="106">
        <v>2</v>
      </c>
      <c r="J7" s="106">
        <v>2</v>
      </c>
      <c r="K7" s="106">
        <v>2</v>
      </c>
      <c r="L7" s="106">
        <v>2</v>
      </c>
      <c r="M7" s="106">
        <v>2</v>
      </c>
      <c r="N7" s="106">
        <v>2</v>
      </c>
      <c r="O7" s="106">
        <v>2</v>
      </c>
      <c r="P7" s="109">
        <v>2</v>
      </c>
      <c r="Q7" s="106">
        <v>2</v>
      </c>
      <c r="R7" s="106">
        <v>2</v>
      </c>
      <c r="S7" s="106">
        <v>2</v>
      </c>
      <c r="T7" s="106">
        <v>2</v>
      </c>
      <c r="U7" s="106">
        <v>2</v>
      </c>
      <c r="V7" s="106">
        <v>2</v>
      </c>
      <c r="W7" s="106">
        <v>2</v>
      </c>
      <c r="X7" s="106">
        <v>2</v>
      </c>
      <c r="Y7" s="130"/>
      <c r="Z7" s="130"/>
      <c r="AA7" s="130"/>
      <c r="AB7" s="130"/>
      <c r="AC7" s="130"/>
      <c r="AD7" s="130"/>
      <c r="AE7" s="130"/>
      <c r="AF7" s="130"/>
      <c r="AG7" s="130"/>
      <c r="AH7" s="130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44"/>
      <c r="BJ7" s="44"/>
      <c r="BK7" s="44"/>
      <c r="BL7" s="44"/>
      <c r="BM7" s="44"/>
      <c r="BN7" s="44"/>
      <c r="BO7" s="44"/>
      <c r="BP7" s="44"/>
      <c r="BQ7" s="44"/>
      <c r="BR7" s="44"/>
      <c r="BS7" s="44"/>
      <c r="BT7" s="44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44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  <c r="DK7" s="44"/>
      <c r="DL7" s="44"/>
      <c r="DM7" s="44"/>
      <c r="DN7" s="44"/>
      <c r="DO7" s="44"/>
      <c r="DP7" s="44"/>
      <c r="DQ7" s="44"/>
      <c r="DR7" s="44"/>
      <c r="DS7" s="44"/>
      <c r="DT7" s="44"/>
      <c r="DU7" s="44"/>
      <c r="DV7" s="44"/>
      <c r="DW7" s="44"/>
      <c r="DX7" s="44"/>
      <c r="DY7" s="44"/>
      <c r="DZ7" s="44"/>
      <c r="EA7" s="44"/>
      <c r="EB7" s="44"/>
      <c r="EC7" s="44"/>
      <c r="ED7" s="44"/>
      <c r="EE7" s="44"/>
      <c r="EF7" s="44"/>
      <c r="EG7" s="44"/>
      <c r="EH7" s="44"/>
      <c r="EI7" s="44"/>
      <c r="EJ7" s="44"/>
      <c r="EK7" s="44"/>
      <c r="EL7" s="44"/>
      <c r="EM7" s="44"/>
      <c r="EN7" s="44"/>
      <c r="EO7" s="44"/>
      <c r="EP7" s="44"/>
      <c r="EQ7" s="44"/>
      <c r="ER7" s="44"/>
      <c r="ES7" s="44"/>
      <c r="ET7" s="44"/>
      <c r="EU7" s="44"/>
      <c r="EV7" s="44"/>
      <c r="EW7" s="44"/>
      <c r="EX7" s="44"/>
      <c r="EY7" s="44"/>
      <c r="EZ7" s="44"/>
      <c r="FA7" s="44"/>
      <c r="FB7" s="44"/>
      <c r="FC7" s="44"/>
      <c r="FD7" s="44"/>
      <c r="FE7" s="44"/>
      <c r="FF7" s="44"/>
      <c r="FG7" s="44"/>
      <c r="FH7" s="44"/>
      <c r="FI7" s="44"/>
      <c r="FJ7" s="44"/>
      <c r="FK7" s="44"/>
      <c r="FL7" s="44"/>
      <c r="FM7" s="44"/>
      <c r="FN7" s="44"/>
      <c r="FO7" s="44"/>
      <c r="FP7" s="44"/>
      <c r="FQ7" s="44"/>
      <c r="FR7" s="44"/>
      <c r="FS7" s="44"/>
      <c r="FT7" s="44"/>
      <c r="FU7" s="44"/>
      <c r="FV7" s="44"/>
      <c r="FW7" s="44"/>
      <c r="FX7" s="44"/>
      <c r="FY7" s="44"/>
      <c r="FZ7" s="44"/>
      <c r="GA7" s="44"/>
      <c r="GB7" s="44"/>
      <c r="GC7" s="44"/>
      <c r="GD7" s="44"/>
    </row>
    <row r="8" s="25" customFormat="1" ht="18" customHeight="1" spans="1:186">
      <c r="A8" s="104">
        <v>3</v>
      </c>
      <c r="B8" s="102" t="s">
        <v>428</v>
      </c>
      <c r="C8" s="102" t="s">
        <v>428</v>
      </c>
      <c r="D8" s="103" t="s">
        <v>360</v>
      </c>
      <c r="E8" s="103">
        <v>48.99</v>
      </c>
      <c r="F8" s="47">
        <f t="shared" si="0"/>
        <v>56</v>
      </c>
      <c r="G8" s="47">
        <f t="shared" si="1"/>
        <v>2743.44</v>
      </c>
      <c r="H8" s="106">
        <v>4</v>
      </c>
      <c r="I8" s="106">
        <v>4</v>
      </c>
      <c r="J8" s="106">
        <v>4</v>
      </c>
      <c r="K8" s="106">
        <v>4</v>
      </c>
      <c r="L8" s="106">
        <v>4</v>
      </c>
      <c r="M8" s="106">
        <v>4</v>
      </c>
      <c r="N8" s="106">
        <v>4</v>
      </c>
      <c r="O8" s="106">
        <v>4</v>
      </c>
      <c r="P8" s="109">
        <v>4</v>
      </c>
      <c r="Q8" s="106"/>
      <c r="R8" s="106">
        <v>4</v>
      </c>
      <c r="S8" s="106"/>
      <c r="T8" s="106"/>
      <c r="U8" s="106">
        <v>4</v>
      </c>
      <c r="V8" s="106">
        <v>4</v>
      </c>
      <c r="W8" s="106">
        <v>4</v>
      </c>
      <c r="X8" s="106">
        <v>4</v>
      </c>
      <c r="Y8" s="130"/>
      <c r="Z8" s="130"/>
      <c r="AA8" s="130"/>
      <c r="AB8" s="130"/>
      <c r="AC8" s="130"/>
      <c r="AD8" s="130"/>
      <c r="AE8" s="130"/>
      <c r="AF8" s="130"/>
      <c r="AG8" s="130"/>
      <c r="AH8" s="130"/>
      <c r="AI8" s="44"/>
      <c r="AJ8" s="44"/>
      <c r="AK8" s="44"/>
      <c r="AL8" s="44"/>
      <c r="AM8" s="44"/>
      <c r="AN8" s="44"/>
      <c r="AO8" s="44"/>
      <c r="AP8" s="44"/>
      <c r="AQ8" s="44"/>
      <c r="AR8" s="44"/>
      <c r="AS8" s="44"/>
      <c r="AT8" s="44"/>
      <c r="AU8" s="44"/>
      <c r="AV8" s="44"/>
      <c r="AW8" s="44"/>
      <c r="AX8" s="44"/>
      <c r="AY8" s="44"/>
      <c r="AZ8" s="44"/>
      <c r="BA8" s="44"/>
      <c r="BB8" s="44"/>
      <c r="BC8" s="44"/>
      <c r="BD8" s="44"/>
      <c r="BE8" s="44"/>
      <c r="BF8" s="44"/>
      <c r="BG8" s="44"/>
      <c r="BH8" s="44"/>
      <c r="BI8" s="44"/>
      <c r="BJ8" s="44"/>
      <c r="BK8" s="44"/>
      <c r="BL8" s="44"/>
      <c r="BM8" s="44"/>
      <c r="BN8" s="44"/>
      <c r="BO8" s="44"/>
      <c r="BP8" s="44"/>
      <c r="BQ8" s="44"/>
      <c r="BR8" s="44"/>
      <c r="BS8" s="44"/>
      <c r="BT8" s="44"/>
      <c r="BU8" s="44"/>
      <c r="BV8" s="44"/>
      <c r="BW8" s="44"/>
      <c r="BX8" s="44"/>
      <c r="BY8" s="44"/>
      <c r="BZ8" s="44"/>
      <c r="CA8" s="44"/>
      <c r="CB8" s="44"/>
      <c r="CC8" s="44"/>
      <c r="CD8" s="44"/>
      <c r="CE8" s="44"/>
      <c r="CF8" s="44"/>
      <c r="CG8" s="44"/>
      <c r="CH8" s="44"/>
      <c r="CI8" s="44"/>
      <c r="CJ8" s="44"/>
      <c r="CK8" s="44"/>
      <c r="CL8" s="44"/>
      <c r="CM8" s="44"/>
      <c r="CN8" s="44"/>
      <c r="CO8" s="44"/>
      <c r="CP8" s="44"/>
      <c r="CQ8" s="44"/>
      <c r="CR8" s="44"/>
      <c r="CS8" s="44"/>
      <c r="CT8" s="44"/>
      <c r="CU8" s="44"/>
      <c r="CV8" s="44"/>
      <c r="CW8" s="44"/>
      <c r="CX8" s="44"/>
      <c r="CY8" s="44"/>
      <c r="CZ8" s="44"/>
      <c r="DA8" s="44"/>
      <c r="DB8" s="44"/>
      <c r="DC8" s="44"/>
      <c r="DD8" s="44"/>
      <c r="DE8" s="44"/>
      <c r="DF8" s="44"/>
      <c r="DG8" s="44"/>
      <c r="DH8" s="44"/>
      <c r="DI8" s="44"/>
      <c r="DJ8" s="44"/>
      <c r="DK8" s="44"/>
      <c r="DL8" s="44"/>
      <c r="DM8" s="44"/>
      <c r="DN8" s="44"/>
      <c r="DO8" s="44"/>
      <c r="DP8" s="44"/>
      <c r="DQ8" s="44"/>
      <c r="DR8" s="44"/>
      <c r="DS8" s="44"/>
      <c r="DT8" s="44"/>
      <c r="DU8" s="44"/>
      <c r="DV8" s="44"/>
      <c r="DW8" s="44"/>
      <c r="DX8" s="44"/>
      <c r="DY8" s="44"/>
      <c r="DZ8" s="44"/>
      <c r="EA8" s="44"/>
      <c r="EB8" s="44"/>
      <c r="EC8" s="44"/>
      <c r="ED8" s="44"/>
      <c r="EE8" s="44"/>
      <c r="EF8" s="44"/>
      <c r="EG8" s="44"/>
      <c r="EH8" s="44"/>
      <c r="EI8" s="44"/>
      <c r="EJ8" s="44"/>
      <c r="EK8" s="44"/>
      <c r="EL8" s="44"/>
      <c r="EM8" s="44"/>
      <c r="EN8" s="44"/>
      <c r="EO8" s="44"/>
      <c r="EP8" s="44"/>
      <c r="EQ8" s="44"/>
      <c r="ER8" s="44"/>
      <c r="ES8" s="44"/>
      <c r="ET8" s="44"/>
      <c r="EU8" s="44"/>
      <c r="EV8" s="44"/>
      <c r="EW8" s="44"/>
      <c r="EX8" s="44"/>
      <c r="EY8" s="44"/>
      <c r="EZ8" s="44"/>
      <c r="FA8" s="44"/>
      <c r="FB8" s="44"/>
      <c r="FC8" s="44"/>
      <c r="FD8" s="44"/>
      <c r="FE8" s="44"/>
      <c r="FF8" s="44"/>
      <c r="FG8" s="44"/>
      <c r="FH8" s="44"/>
      <c r="FI8" s="44"/>
      <c r="FJ8" s="44"/>
      <c r="FK8" s="44"/>
      <c r="FL8" s="44"/>
      <c r="FM8" s="44"/>
      <c r="FN8" s="44"/>
      <c r="FO8" s="44"/>
      <c r="FP8" s="44"/>
      <c r="FQ8" s="44"/>
      <c r="FR8" s="44"/>
      <c r="FS8" s="44"/>
      <c r="FT8" s="44"/>
      <c r="FU8" s="44"/>
      <c r="FV8" s="44"/>
      <c r="FW8" s="44"/>
      <c r="FX8" s="44"/>
      <c r="FY8" s="44"/>
      <c r="FZ8" s="44"/>
      <c r="GA8" s="44"/>
      <c r="GB8" s="44"/>
      <c r="GC8" s="44"/>
      <c r="GD8" s="44"/>
    </row>
    <row r="9" s="25" customFormat="1" ht="18" customHeight="1" spans="1:186">
      <c r="A9" s="104">
        <v>4</v>
      </c>
      <c r="B9" s="105" t="s">
        <v>429</v>
      </c>
      <c r="C9" s="105" t="s">
        <v>430</v>
      </c>
      <c r="D9" s="103" t="s">
        <v>431</v>
      </c>
      <c r="E9" s="103">
        <v>3957.36</v>
      </c>
      <c r="F9" s="47">
        <f t="shared" si="0"/>
        <v>18</v>
      </c>
      <c r="G9" s="47">
        <f t="shared" si="1"/>
        <v>71232.48</v>
      </c>
      <c r="H9" s="106"/>
      <c r="I9" s="106"/>
      <c r="J9" s="106"/>
      <c r="K9" s="106"/>
      <c r="L9" s="106">
        <v>3</v>
      </c>
      <c r="M9" s="106"/>
      <c r="N9" s="106"/>
      <c r="O9" s="106">
        <v>3</v>
      </c>
      <c r="P9" s="109">
        <v>3</v>
      </c>
      <c r="Q9" s="106"/>
      <c r="R9" s="106"/>
      <c r="S9" s="106">
        <v>3</v>
      </c>
      <c r="T9" s="106"/>
      <c r="U9" s="126">
        <v>3</v>
      </c>
      <c r="V9" s="106">
        <v>3</v>
      </c>
      <c r="W9" s="106"/>
      <c r="X9" s="106"/>
      <c r="Y9" s="130"/>
      <c r="Z9" s="130"/>
      <c r="AA9" s="130"/>
      <c r="AB9" s="130"/>
      <c r="AC9" s="130"/>
      <c r="AD9" s="130"/>
      <c r="AE9" s="130"/>
      <c r="AF9" s="130"/>
      <c r="AG9" s="130"/>
      <c r="AH9" s="130"/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4"/>
      <c r="AV9" s="44"/>
      <c r="AW9" s="44"/>
      <c r="AX9" s="44"/>
      <c r="AY9" s="44"/>
      <c r="AZ9" s="44"/>
      <c r="BA9" s="44"/>
      <c r="BB9" s="44"/>
      <c r="BC9" s="44"/>
      <c r="BD9" s="44"/>
      <c r="BE9" s="44"/>
      <c r="BF9" s="44"/>
      <c r="BG9" s="44"/>
      <c r="BH9" s="44"/>
      <c r="BI9" s="44"/>
      <c r="BJ9" s="44"/>
      <c r="BK9" s="44"/>
      <c r="BL9" s="44"/>
      <c r="BM9" s="44"/>
      <c r="BN9" s="44"/>
      <c r="BO9" s="44"/>
      <c r="BP9" s="44"/>
      <c r="BQ9" s="44"/>
      <c r="BR9" s="44"/>
      <c r="BS9" s="44"/>
      <c r="BT9" s="44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44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  <c r="DK9" s="44"/>
      <c r="DL9" s="44"/>
      <c r="DM9" s="44"/>
      <c r="DN9" s="44"/>
      <c r="DO9" s="44"/>
      <c r="DP9" s="44"/>
      <c r="DQ9" s="44"/>
      <c r="DR9" s="44"/>
      <c r="DS9" s="44"/>
      <c r="DT9" s="44"/>
      <c r="DU9" s="44"/>
      <c r="DV9" s="44"/>
      <c r="DW9" s="44"/>
      <c r="DX9" s="44"/>
      <c r="DY9" s="44"/>
      <c r="DZ9" s="44"/>
      <c r="EA9" s="44"/>
      <c r="EB9" s="44"/>
      <c r="EC9" s="44"/>
      <c r="ED9" s="44"/>
      <c r="EE9" s="44"/>
      <c r="EF9" s="44"/>
      <c r="EG9" s="44"/>
      <c r="EH9" s="44"/>
      <c r="EI9" s="44"/>
      <c r="EJ9" s="44"/>
      <c r="EK9" s="44"/>
      <c r="EL9" s="44"/>
      <c r="EM9" s="44"/>
      <c r="EN9" s="44"/>
      <c r="EO9" s="44"/>
      <c r="EP9" s="44"/>
      <c r="EQ9" s="44"/>
      <c r="ER9" s="44"/>
      <c r="ES9" s="44"/>
      <c r="ET9" s="44"/>
      <c r="EU9" s="44"/>
      <c r="EV9" s="44"/>
      <c r="EW9" s="44"/>
      <c r="EX9" s="44"/>
      <c r="EY9" s="44"/>
      <c r="EZ9" s="44"/>
      <c r="FA9" s="44"/>
      <c r="FB9" s="44"/>
      <c r="FC9" s="44"/>
      <c r="FD9" s="44"/>
      <c r="FE9" s="44"/>
      <c r="FF9" s="44"/>
      <c r="FG9" s="44"/>
      <c r="FH9" s="44"/>
      <c r="FI9" s="44"/>
      <c r="FJ9" s="44"/>
      <c r="FK9" s="44"/>
      <c r="FL9" s="44"/>
      <c r="FM9" s="44"/>
      <c r="FN9" s="44"/>
      <c r="FO9" s="44"/>
      <c r="FP9" s="44"/>
      <c r="FQ9" s="44"/>
      <c r="FR9" s="44"/>
      <c r="FS9" s="44"/>
      <c r="FT9" s="44"/>
      <c r="FU9" s="44"/>
      <c r="FV9" s="44"/>
      <c r="FW9" s="44"/>
      <c r="FX9" s="44"/>
      <c r="FY9" s="44"/>
      <c r="FZ9" s="44"/>
      <c r="GA9" s="44"/>
      <c r="GB9" s="44"/>
      <c r="GC9" s="44"/>
      <c r="GD9" s="44"/>
    </row>
    <row r="10" s="25" customFormat="1" ht="18" customHeight="1" spans="1:186">
      <c r="A10" s="104">
        <v>5</v>
      </c>
      <c r="B10" s="105" t="s">
        <v>429</v>
      </c>
      <c r="C10" s="105" t="s">
        <v>432</v>
      </c>
      <c r="D10" s="103" t="s">
        <v>431</v>
      </c>
      <c r="E10" s="103">
        <v>1558.96</v>
      </c>
      <c r="F10" s="47">
        <f t="shared" si="0"/>
        <v>18</v>
      </c>
      <c r="G10" s="47">
        <f t="shared" si="1"/>
        <v>28061.28</v>
      </c>
      <c r="H10" s="106">
        <v>3</v>
      </c>
      <c r="I10" s="106">
        <v>3</v>
      </c>
      <c r="J10" s="106"/>
      <c r="K10" s="106">
        <v>3</v>
      </c>
      <c r="L10" s="106"/>
      <c r="M10" s="106"/>
      <c r="N10" s="106">
        <v>3</v>
      </c>
      <c r="O10" s="106"/>
      <c r="P10" s="124"/>
      <c r="Q10" s="106"/>
      <c r="R10" s="106"/>
      <c r="S10" s="106"/>
      <c r="T10" s="106"/>
      <c r="U10" s="106"/>
      <c r="V10" s="106"/>
      <c r="W10" s="106">
        <v>3</v>
      </c>
      <c r="X10" s="106">
        <v>3</v>
      </c>
      <c r="Y10" s="130"/>
      <c r="Z10" s="130"/>
      <c r="AA10" s="130"/>
      <c r="AB10" s="130"/>
      <c r="AC10" s="130"/>
      <c r="AD10" s="130"/>
      <c r="AE10" s="130"/>
      <c r="AF10" s="130"/>
      <c r="AG10" s="130"/>
      <c r="AH10" s="130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44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  <c r="DK10" s="44"/>
      <c r="DL10" s="44"/>
      <c r="DM10" s="44"/>
      <c r="DN10" s="44"/>
      <c r="DO10" s="44"/>
      <c r="DP10" s="44"/>
      <c r="DQ10" s="44"/>
      <c r="DR10" s="44"/>
      <c r="DS10" s="44"/>
      <c r="DT10" s="44"/>
      <c r="DU10" s="44"/>
      <c r="DV10" s="44"/>
      <c r="DW10" s="44"/>
      <c r="DX10" s="44"/>
      <c r="DY10" s="44"/>
      <c r="DZ10" s="44"/>
      <c r="EA10" s="44"/>
      <c r="EB10" s="44"/>
      <c r="EC10" s="44"/>
      <c r="ED10" s="44"/>
      <c r="EE10" s="44"/>
      <c r="EF10" s="44"/>
      <c r="EG10" s="44"/>
      <c r="EH10" s="44"/>
      <c r="EI10" s="44"/>
      <c r="EJ10" s="44"/>
      <c r="EK10" s="44"/>
      <c r="EL10" s="44"/>
      <c r="EM10" s="44"/>
      <c r="EN10" s="44"/>
      <c r="EO10" s="44"/>
      <c r="EP10" s="44"/>
      <c r="EQ10" s="44"/>
      <c r="ER10" s="44"/>
      <c r="ES10" s="44"/>
      <c r="ET10" s="44"/>
      <c r="EU10" s="44"/>
      <c r="EV10" s="44"/>
      <c r="EW10" s="44"/>
      <c r="EX10" s="44"/>
      <c r="EY10" s="44"/>
      <c r="EZ10" s="44"/>
      <c r="FA10" s="44"/>
      <c r="FB10" s="44"/>
      <c r="FC10" s="44"/>
      <c r="FD10" s="44"/>
      <c r="FE10" s="44"/>
      <c r="FF10" s="44"/>
      <c r="FG10" s="44"/>
      <c r="FH10" s="44"/>
      <c r="FI10" s="44"/>
      <c r="FJ10" s="44"/>
      <c r="FK10" s="44"/>
      <c r="FL10" s="44"/>
      <c r="FM10" s="44"/>
      <c r="FN10" s="44"/>
      <c r="FO10" s="44"/>
      <c r="FP10" s="44"/>
      <c r="FQ10" s="44"/>
      <c r="FR10" s="44"/>
      <c r="FS10" s="44"/>
      <c r="FT10" s="44"/>
      <c r="FU10" s="44"/>
      <c r="FV10" s="44"/>
      <c r="FW10" s="44"/>
      <c r="FX10" s="44"/>
      <c r="FY10" s="44"/>
      <c r="FZ10" s="44"/>
      <c r="GA10" s="44"/>
      <c r="GB10" s="44"/>
      <c r="GC10" s="44"/>
      <c r="GD10" s="44"/>
    </row>
    <row r="11" s="25" customFormat="1" ht="18" customHeight="1" spans="1:186">
      <c r="A11" s="104">
        <v>6</v>
      </c>
      <c r="B11" s="105" t="s">
        <v>433</v>
      </c>
      <c r="C11" s="105" t="s">
        <v>433</v>
      </c>
      <c r="D11" s="103" t="s">
        <v>434</v>
      </c>
      <c r="E11" s="103">
        <v>0</v>
      </c>
      <c r="F11" s="47">
        <f t="shared" si="0"/>
        <v>4</v>
      </c>
      <c r="G11" s="47">
        <f t="shared" si="1"/>
        <v>0</v>
      </c>
      <c r="H11" s="106"/>
      <c r="I11" s="106"/>
      <c r="J11" s="106"/>
      <c r="K11" s="106"/>
      <c r="L11" s="106"/>
      <c r="M11" s="106"/>
      <c r="N11" s="106"/>
      <c r="O11" s="106"/>
      <c r="P11" s="124"/>
      <c r="Q11" s="106">
        <v>1</v>
      </c>
      <c r="R11" s="106"/>
      <c r="S11" s="106"/>
      <c r="T11" s="106"/>
      <c r="U11" s="106">
        <v>1</v>
      </c>
      <c r="V11" s="106">
        <v>1</v>
      </c>
      <c r="W11" s="106">
        <v>1</v>
      </c>
      <c r="X11" s="106"/>
      <c r="Y11" s="130"/>
      <c r="Z11" s="130"/>
      <c r="AA11" s="130"/>
      <c r="AB11" s="130"/>
      <c r="AC11" s="130"/>
      <c r="AD11" s="130"/>
      <c r="AE11" s="130"/>
      <c r="AF11" s="130"/>
      <c r="AG11" s="130"/>
      <c r="AH11" s="130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44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  <c r="DK11" s="44"/>
      <c r="DL11" s="44"/>
      <c r="DM11" s="44"/>
      <c r="DN11" s="44"/>
      <c r="DO11" s="44"/>
      <c r="DP11" s="44"/>
      <c r="DQ11" s="44"/>
      <c r="DR11" s="44"/>
      <c r="DS11" s="44"/>
      <c r="DT11" s="44"/>
      <c r="DU11" s="44"/>
      <c r="DV11" s="44"/>
      <c r="DW11" s="44"/>
      <c r="DX11" s="44"/>
      <c r="DY11" s="44"/>
      <c r="DZ11" s="44"/>
      <c r="EA11" s="44"/>
      <c r="EB11" s="44"/>
      <c r="EC11" s="44"/>
      <c r="ED11" s="44"/>
      <c r="EE11" s="44"/>
      <c r="EF11" s="44"/>
      <c r="EG11" s="44"/>
      <c r="EH11" s="44"/>
      <c r="EI11" s="44"/>
      <c r="EJ11" s="44"/>
      <c r="EK11" s="44"/>
      <c r="EL11" s="44"/>
      <c r="EM11" s="44"/>
      <c r="EN11" s="44"/>
      <c r="EO11" s="44"/>
      <c r="EP11" s="44"/>
      <c r="EQ11" s="44"/>
      <c r="ER11" s="44"/>
      <c r="ES11" s="44"/>
      <c r="ET11" s="44"/>
      <c r="EU11" s="44"/>
      <c r="EV11" s="44"/>
      <c r="EW11" s="44"/>
      <c r="EX11" s="44"/>
      <c r="EY11" s="44"/>
      <c r="EZ11" s="44"/>
      <c r="FA11" s="44"/>
      <c r="FB11" s="44"/>
      <c r="FC11" s="44"/>
      <c r="FD11" s="44"/>
      <c r="FE11" s="44"/>
      <c r="FF11" s="44"/>
      <c r="FG11" s="44"/>
      <c r="FH11" s="44"/>
      <c r="FI11" s="44"/>
      <c r="FJ11" s="44"/>
      <c r="FK11" s="44"/>
      <c r="FL11" s="44"/>
      <c r="FM11" s="44"/>
      <c r="FN11" s="44"/>
      <c r="FO11" s="44"/>
      <c r="FP11" s="44"/>
      <c r="FQ11" s="44"/>
      <c r="FR11" s="44"/>
      <c r="FS11" s="44"/>
      <c r="FT11" s="44"/>
      <c r="FU11" s="44"/>
      <c r="FV11" s="44"/>
      <c r="FW11" s="44"/>
      <c r="FX11" s="44"/>
      <c r="FY11" s="44"/>
      <c r="FZ11" s="44"/>
      <c r="GA11" s="44"/>
      <c r="GB11" s="44"/>
      <c r="GC11" s="44"/>
      <c r="GD11" s="44"/>
    </row>
    <row r="12" s="25" customFormat="1" ht="30" customHeight="1" spans="1:186">
      <c r="A12" s="104">
        <v>7</v>
      </c>
      <c r="B12" s="105" t="s">
        <v>435</v>
      </c>
      <c r="C12" s="105" t="s">
        <v>436</v>
      </c>
      <c r="D12" s="103" t="s">
        <v>434</v>
      </c>
      <c r="E12" s="103">
        <v>0</v>
      </c>
      <c r="F12" s="47">
        <f t="shared" si="0"/>
        <v>34</v>
      </c>
      <c r="G12" s="47">
        <f t="shared" si="1"/>
        <v>0</v>
      </c>
      <c r="H12" s="106">
        <v>2</v>
      </c>
      <c r="I12" s="106">
        <v>2</v>
      </c>
      <c r="J12" s="106">
        <v>2</v>
      </c>
      <c r="K12" s="106">
        <v>2</v>
      </c>
      <c r="L12" s="106">
        <v>2</v>
      </c>
      <c r="M12" s="106">
        <v>2</v>
      </c>
      <c r="N12" s="106">
        <v>2</v>
      </c>
      <c r="O12" s="106">
        <v>2</v>
      </c>
      <c r="P12" s="109">
        <v>2</v>
      </c>
      <c r="Q12" s="106">
        <v>2</v>
      </c>
      <c r="R12" s="106">
        <v>2</v>
      </c>
      <c r="S12" s="106">
        <v>2</v>
      </c>
      <c r="T12" s="106">
        <v>2</v>
      </c>
      <c r="U12" s="127">
        <v>2</v>
      </c>
      <c r="V12" s="106">
        <v>2</v>
      </c>
      <c r="W12" s="106">
        <v>2</v>
      </c>
      <c r="X12" s="106">
        <v>2</v>
      </c>
      <c r="Y12" s="130"/>
      <c r="Z12" s="130"/>
      <c r="AA12" s="130"/>
      <c r="AB12" s="130"/>
      <c r="AC12" s="130"/>
      <c r="AD12" s="130"/>
      <c r="AE12" s="130"/>
      <c r="AF12" s="130"/>
      <c r="AG12" s="130"/>
      <c r="AH12" s="130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44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  <c r="DK12" s="44"/>
      <c r="DL12" s="44"/>
      <c r="DM12" s="44"/>
      <c r="DN12" s="44"/>
      <c r="DO12" s="44"/>
      <c r="DP12" s="44"/>
      <c r="DQ12" s="44"/>
      <c r="DR12" s="44"/>
      <c r="DS12" s="44"/>
      <c r="DT12" s="44"/>
      <c r="DU12" s="44"/>
      <c r="DV12" s="44"/>
      <c r="DW12" s="44"/>
      <c r="DX12" s="44"/>
      <c r="DY12" s="44"/>
      <c r="DZ12" s="44"/>
      <c r="EA12" s="44"/>
      <c r="EB12" s="44"/>
      <c r="EC12" s="44"/>
      <c r="ED12" s="44"/>
      <c r="EE12" s="44"/>
      <c r="EF12" s="44"/>
      <c r="EG12" s="44"/>
      <c r="EH12" s="44"/>
      <c r="EI12" s="44"/>
      <c r="EJ12" s="44"/>
      <c r="EK12" s="44"/>
      <c r="EL12" s="44"/>
      <c r="EM12" s="44"/>
      <c r="EN12" s="44"/>
      <c r="EO12" s="44"/>
      <c r="EP12" s="44"/>
      <c r="EQ12" s="44"/>
      <c r="ER12" s="44"/>
      <c r="ES12" s="44"/>
      <c r="ET12" s="44"/>
      <c r="EU12" s="44"/>
      <c r="EV12" s="44"/>
      <c r="EW12" s="44"/>
      <c r="EX12" s="44"/>
      <c r="EY12" s="44"/>
      <c r="EZ12" s="44"/>
      <c r="FA12" s="44"/>
      <c r="FB12" s="44"/>
      <c r="FC12" s="44"/>
      <c r="FD12" s="44"/>
      <c r="FE12" s="44"/>
      <c r="FF12" s="44"/>
      <c r="FG12" s="44"/>
      <c r="FH12" s="44"/>
      <c r="FI12" s="44"/>
      <c r="FJ12" s="44"/>
      <c r="FK12" s="44"/>
      <c r="FL12" s="44"/>
      <c r="FM12" s="44"/>
      <c r="FN12" s="44"/>
      <c r="FO12" s="44"/>
      <c r="FP12" s="44"/>
      <c r="FQ12" s="44"/>
      <c r="FR12" s="44"/>
      <c r="FS12" s="44"/>
      <c r="FT12" s="44"/>
      <c r="FU12" s="44"/>
      <c r="FV12" s="44"/>
      <c r="FW12" s="44"/>
      <c r="FX12" s="44"/>
      <c r="FY12" s="44"/>
      <c r="FZ12" s="44"/>
      <c r="GA12" s="44"/>
      <c r="GB12" s="44"/>
      <c r="GC12" s="44"/>
      <c r="GD12" s="44"/>
    </row>
    <row r="13" s="25" customFormat="1" ht="30" customHeight="1" spans="1:186">
      <c r="A13" s="104">
        <v>8</v>
      </c>
      <c r="B13" s="105" t="s">
        <v>437</v>
      </c>
      <c r="C13" s="105" t="s">
        <v>438</v>
      </c>
      <c r="D13" s="103" t="s">
        <v>439</v>
      </c>
      <c r="E13" s="107">
        <v>0</v>
      </c>
      <c r="F13" s="47">
        <f t="shared" si="0"/>
        <v>177</v>
      </c>
      <c r="G13" s="47">
        <f t="shared" si="1"/>
        <v>0</v>
      </c>
      <c r="H13" s="106">
        <v>9</v>
      </c>
      <c r="I13" s="106">
        <v>9</v>
      </c>
      <c r="J13" s="106">
        <v>9</v>
      </c>
      <c r="K13" s="106">
        <v>9</v>
      </c>
      <c r="L13" s="106">
        <v>9</v>
      </c>
      <c r="M13" s="106">
        <v>9</v>
      </c>
      <c r="N13" s="106">
        <v>9</v>
      </c>
      <c r="O13" s="106">
        <v>9</v>
      </c>
      <c r="P13" s="109">
        <v>9</v>
      </c>
      <c r="Q13" s="106">
        <v>13</v>
      </c>
      <c r="R13" s="106">
        <v>9</v>
      </c>
      <c r="S13" s="106">
        <v>9</v>
      </c>
      <c r="T13" s="106">
        <v>9</v>
      </c>
      <c r="U13" s="106">
        <v>13</v>
      </c>
      <c r="V13" s="106">
        <v>13</v>
      </c>
      <c r="W13" s="106">
        <v>13</v>
      </c>
      <c r="X13" s="106">
        <v>17</v>
      </c>
      <c r="Y13" s="130"/>
      <c r="Z13" s="130"/>
      <c r="AA13" s="130"/>
      <c r="AB13" s="130"/>
      <c r="AC13" s="130"/>
      <c r="AD13" s="130"/>
      <c r="AE13" s="130"/>
      <c r="AF13" s="130"/>
      <c r="AG13" s="130"/>
      <c r="AH13" s="130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44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  <c r="DK13" s="44"/>
      <c r="DL13" s="44"/>
      <c r="DM13" s="44"/>
      <c r="DN13" s="44"/>
      <c r="DO13" s="44"/>
      <c r="DP13" s="44"/>
      <c r="DQ13" s="44"/>
      <c r="DR13" s="44"/>
      <c r="DS13" s="44"/>
      <c r="DT13" s="44"/>
      <c r="DU13" s="44"/>
      <c r="DV13" s="44"/>
      <c r="DW13" s="44"/>
      <c r="DX13" s="44"/>
      <c r="DY13" s="44"/>
      <c r="DZ13" s="44"/>
      <c r="EA13" s="44"/>
      <c r="EB13" s="44"/>
      <c r="EC13" s="44"/>
      <c r="ED13" s="44"/>
      <c r="EE13" s="44"/>
      <c r="EF13" s="44"/>
      <c r="EG13" s="44"/>
      <c r="EH13" s="44"/>
      <c r="EI13" s="44"/>
      <c r="EJ13" s="44"/>
      <c r="EK13" s="44"/>
      <c r="EL13" s="44"/>
      <c r="EM13" s="44"/>
      <c r="EN13" s="44"/>
      <c r="EO13" s="44"/>
      <c r="EP13" s="44"/>
      <c r="EQ13" s="44"/>
      <c r="ER13" s="44"/>
      <c r="ES13" s="44"/>
      <c r="ET13" s="44"/>
      <c r="EU13" s="44"/>
      <c r="EV13" s="44"/>
      <c r="EW13" s="44"/>
      <c r="EX13" s="44"/>
      <c r="EY13" s="44"/>
      <c r="EZ13" s="44"/>
      <c r="FA13" s="44"/>
      <c r="FB13" s="44"/>
      <c r="FC13" s="44"/>
      <c r="FD13" s="44"/>
      <c r="FE13" s="44"/>
      <c r="FF13" s="44"/>
      <c r="FG13" s="44"/>
      <c r="FH13" s="44"/>
      <c r="FI13" s="44"/>
      <c r="FJ13" s="44"/>
      <c r="FK13" s="44"/>
      <c r="FL13" s="44"/>
      <c r="FM13" s="44"/>
      <c r="FN13" s="44"/>
      <c r="FO13" s="44"/>
      <c r="FP13" s="44"/>
      <c r="FQ13" s="44"/>
      <c r="FR13" s="44"/>
      <c r="FS13" s="44"/>
      <c r="FT13" s="44"/>
      <c r="FU13" s="44"/>
      <c r="FV13" s="44"/>
      <c r="FW13" s="44"/>
      <c r="FX13" s="44"/>
      <c r="FY13" s="44"/>
      <c r="FZ13" s="44"/>
      <c r="GA13" s="44"/>
      <c r="GB13" s="44"/>
      <c r="GC13" s="44"/>
      <c r="GD13" s="44"/>
    </row>
    <row r="14" s="25" customFormat="1" customHeight="1" spans="1:186">
      <c r="A14" s="104">
        <v>9</v>
      </c>
      <c r="B14" s="108" t="s">
        <v>440</v>
      </c>
      <c r="C14" s="105" t="s">
        <v>441</v>
      </c>
      <c r="D14" s="103" t="s">
        <v>333</v>
      </c>
      <c r="E14" s="103">
        <v>0</v>
      </c>
      <c r="F14" s="47">
        <f t="shared" si="0"/>
        <v>24</v>
      </c>
      <c r="G14" s="47">
        <f t="shared" si="1"/>
        <v>0</v>
      </c>
      <c r="H14" s="106"/>
      <c r="I14" s="106"/>
      <c r="J14" s="106"/>
      <c r="K14" s="106"/>
      <c r="L14" s="106">
        <v>3</v>
      </c>
      <c r="M14" s="106"/>
      <c r="N14" s="106"/>
      <c r="O14" s="106">
        <v>3</v>
      </c>
      <c r="P14" s="109">
        <v>3</v>
      </c>
      <c r="Q14" s="106">
        <v>3</v>
      </c>
      <c r="R14" s="106"/>
      <c r="S14" s="106">
        <v>3</v>
      </c>
      <c r="T14" s="126">
        <v>3</v>
      </c>
      <c r="U14" s="106">
        <v>3</v>
      </c>
      <c r="V14" s="106">
        <v>3</v>
      </c>
      <c r="W14" s="106"/>
      <c r="X14" s="106"/>
      <c r="Y14" s="130"/>
      <c r="Z14" s="130"/>
      <c r="AA14" s="130"/>
      <c r="AB14" s="130"/>
      <c r="AC14" s="130"/>
      <c r="AD14" s="130"/>
      <c r="AE14" s="130"/>
      <c r="AF14" s="130"/>
      <c r="AG14" s="130"/>
      <c r="AH14" s="130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44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  <c r="DK14" s="44"/>
      <c r="DL14" s="44"/>
      <c r="DM14" s="44"/>
      <c r="DN14" s="44"/>
      <c r="DO14" s="44"/>
      <c r="DP14" s="44"/>
      <c r="DQ14" s="44"/>
      <c r="DR14" s="44"/>
      <c r="DS14" s="44"/>
      <c r="DT14" s="44"/>
      <c r="DU14" s="44"/>
      <c r="DV14" s="44"/>
      <c r="DW14" s="44"/>
      <c r="DX14" s="44"/>
      <c r="DY14" s="44"/>
      <c r="DZ14" s="44"/>
      <c r="EA14" s="44"/>
      <c r="EB14" s="44"/>
      <c r="EC14" s="44"/>
      <c r="ED14" s="44"/>
      <c r="EE14" s="44"/>
      <c r="EF14" s="44"/>
      <c r="EG14" s="44"/>
      <c r="EH14" s="44"/>
      <c r="EI14" s="44"/>
      <c r="EJ14" s="44"/>
      <c r="EK14" s="44"/>
      <c r="EL14" s="44"/>
      <c r="EM14" s="44"/>
      <c r="EN14" s="44"/>
      <c r="EO14" s="44"/>
      <c r="EP14" s="44"/>
      <c r="EQ14" s="44"/>
      <c r="ER14" s="44"/>
      <c r="ES14" s="44"/>
      <c r="ET14" s="44"/>
      <c r="EU14" s="44"/>
      <c r="EV14" s="44"/>
      <c r="EW14" s="44"/>
      <c r="EX14" s="44"/>
      <c r="EY14" s="44"/>
      <c r="EZ14" s="44"/>
      <c r="FA14" s="44"/>
      <c r="FB14" s="44"/>
      <c r="FC14" s="44"/>
      <c r="FD14" s="44"/>
      <c r="FE14" s="44"/>
      <c r="FF14" s="44"/>
      <c r="FG14" s="44"/>
      <c r="FH14" s="44"/>
      <c r="FI14" s="44"/>
      <c r="FJ14" s="44"/>
      <c r="FK14" s="44"/>
      <c r="FL14" s="44"/>
      <c r="FM14" s="44"/>
      <c r="FN14" s="44"/>
      <c r="FO14" s="44"/>
      <c r="FP14" s="44"/>
      <c r="FQ14" s="44"/>
      <c r="FR14" s="44"/>
      <c r="FS14" s="44"/>
      <c r="FT14" s="44"/>
      <c r="FU14" s="44"/>
      <c r="FV14" s="44"/>
      <c r="FW14" s="44"/>
      <c r="FX14" s="44"/>
      <c r="FY14" s="44"/>
      <c r="FZ14" s="44"/>
      <c r="GA14" s="44"/>
      <c r="GB14" s="44"/>
      <c r="GC14" s="44"/>
      <c r="GD14" s="44"/>
    </row>
    <row r="15" s="25" customFormat="1" customHeight="1" spans="1:186">
      <c r="A15" s="104">
        <v>10</v>
      </c>
      <c r="B15" s="108" t="s">
        <v>440</v>
      </c>
      <c r="C15" s="108" t="s">
        <v>442</v>
      </c>
      <c r="D15" s="103" t="s">
        <v>333</v>
      </c>
      <c r="E15" s="107">
        <v>0</v>
      </c>
      <c r="F15" s="47">
        <f t="shared" si="0"/>
        <v>27</v>
      </c>
      <c r="G15" s="47">
        <f t="shared" si="1"/>
        <v>0</v>
      </c>
      <c r="H15" s="109">
        <v>3</v>
      </c>
      <c r="I15" s="109">
        <v>3</v>
      </c>
      <c r="J15" s="109">
        <v>3</v>
      </c>
      <c r="K15" s="109">
        <v>3</v>
      </c>
      <c r="L15" s="109"/>
      <c r="M15" s="109">
        <v>3</v>
      </c>
      <c r="N15" s="109">
        <v>3</v>
      </c>
      <c r="O15" s="109"/>
      <c r="P15" s="124"/>
      <c r="Q15" s="109"/>
      <c r="R15" s="109">
        <v>3</v>
      </c>
      <c r="S15" s="109"/>
      <c r="T15" s="109"/>
      <c r="U15" s="109"/>
      <c r="V15" s="109"/>
      <c r="W15" s="109">
        <v>3</v>
      </c>
      <c r="X15" s="128">
        <v>3</v>
      </c>
      <c r="Y15" s="109"/>
      <c r="Z15" s="109"/>
      <c r="AA15" s="109"/>
      <c r="AB15" s="109"/>
      <c r="AC15" s="109"/>
      <c r="AD15" s="109"/>
      <c r="AE15" s="109"/>
      <c r="AF15" s="109"/>
      <c r="AG15" s="109"/>
      <c r="AH15" s="109"/>
      <c r="AI15" s="47"/>
      <c r="AJ15" s="47"/>
      <c r="AK15" s="47"/>
      <c r="AL15" s="47"/>
      <c r="AM15" s="47"/>
      <c r="AN15" s="47"/>
      <c r="AO15" s="47"/>
      <c r="AP15" s="47"/>
      <c r="AQ15" s="47"/>
      <c r="AR15" s="47"/>
      <c r="AS15" s="47"/>
      <c r="AT15" s="47"/>
      <c r="AU15" s="47"/>
      <c r="AV15" s="47"/>
      <c r="AW15" s="47"/>
      <c r="AX15" s="47"/>
      <c r="AY15" s="47"/>
      <c r="AZ15" s="47"/>
      <c r="BA15" s="47"/>
      <c r="BB15" s="47"/>
      <c r="BC15" s="47"/>
      <c r="BD15" s="47"/>
      <c r="BE15" s="47"/>
      <c r="BF15" s="47"/>
      <c r="BG15" s="47"/>
      <c r="BH15" s="47"/>
      <c r="BI15" s="47"/>
      <c r="BJ15" s="47"/>
      <c r="BK15" s="47"/>
      <c r="BL15" s="47"/>
      <c r="BM15" s="47"/>
      <c r="BN15" s="47"/>
      <c r="BO15" s="47"/>
      <c r="BP15" s="47"/>
      <c r="BQ15" s="47"/>
      <c r="BR15" s="47"/>
      <c r="BS15" s="47"/>
      <c r="BT15" s="47"/>
      <c r="BU15" s="47"/>
      <c r="BV15" s="47"/>
      <c r="BW15" s="47"/>
      <c r="BX15" s="47"/>
      <c r="BY15" s="47"/>
      <c r="BZ15" s="47"/>
      <c r="CA15" s="47"/>
      <c r="CB15" s="47"/>
      <c r="CC15" s="47"/>
      <c r="CD15" s="47"/>
      <c r="CE15" s="47"/>
      <c r="CF15" s="47"/>
      <c r="CG15" s="47"/>
      <c r="CH15" s="47"/>
      <c r="CI15" s="47"/>
      <c r="CJ15" s="47"/>
      <c r="CK15" s="47"/>
      <c r="CL15" s="47"/>
      <c r="CM15" s="47"/>
      <c r="CN15" s="47"/>
      <c r="CO15" s="47"/>
      <c r="CP15" s="47"/>
      <c r="CQ15" s="47"/>
      <c r="CR15" s="47"/>
      <c r="CS15" s="47"/>
      <c r="CT15" s="47"/>
      <c r="CU15" s="47"/>
      <c r="CV15" s="47"/>
      <c r="CW15" s="47"/>
      <c r="CX15" s="47"/>
      <c r="CY15" s="47"/>
      <c r="CZ15" s="47"/>
      <c r="DA15" s="47"/>
      <c r="DB15" s="47"/>
      <c r="DC15" s="47"/>
      <c r="DD15" s="47"/>
      <c r="DE15" s="47"/>
      <c r="DF15" s="47"/>
      <c r="DG15" s="47"/>
      <c r="DH15" s="47"/>
      <c r="DI15" s="47"/>
      <c r="DJ15" s="47"/>
      <c r="DK15" s="47"/>
      <c r="DL15" s="47"/>
      <c r="DM15" s="47"/>
      <c r="DN15" s="47"/>
      <c r="DO15" s="47"/>
      <c r="DP15" s="47"/>
      <c r="DQ15" s="47"/>
      <c r="DR15" s="47"/>
      <c r="DS15" s="47"/>
      <c r="DT15" s="47"/>
      <c r="DU15" s="47"/>
      <c r="DV15" s="47"/>
      <c r="DW15" s="47"/>
      <c r="DX15" s="47"/>
      <c r="DY15" s="47"/>
      <c r="DZ15" s="47"/>
      <c r="EA15" s="47"/>
      <c r="EB15" s="47"/>
      <c r="EC15" s="47"/>
      <c r="ED15" s="47"/>
      <c r="EE15" s="47"/>
      <c r="EF15" s="47"/>
      <c r="EG15" s="47"/>
      <c r="EH15" s="47"/>
      <c r="EI15" s="47"/>
      <c r="EJ15" s="47"/>
      <c r="EK15" s="47"/>
      <c r="EL15" s="47"/>
      <c r="EM15" s="47"/>
      <c r="EN15" s="47"/>
      <c r="EO15" s="47"/>
      <c r="EP15" s="47"/>
      <c r="EQ15" s="47"/>
      <c r="ER15" s="47"/>
      <c r="ES15" s="47"/>
      <c r="ET15" s="47"/>
      <c r="EU15" s="47"/>
      <c r="EV15" s="47"/>
      <c r="EW15" s="47"/>
      <c r="EX15" s="47"/>
      <c r="EY15" s="47"/>
      <c r="EZ15" s="47"/>
      <c r="FA15" s="47"/>
      <c r="FB15" s="47"/>
      <c r="FC15" s="47"/>
      <c r="FD15" s="47"/>
      <c r="FE15" s="47"/>
      <c r="FF15" s="47"/>
      <c r="FG15" s="47"/>
      <c r="FH15" s="47"/>
      <c r="FI15" s="47"/>
      <c r="FJ15" s="47"/>
      <c r="FK15" s="47"/>
      <c r="FL15" s="47"/>
      <c r="FM15" s="47"/>
      <c r="FN15" s="47"/>
      <c r="FO15" s="47"/>
      <c r="FP15" s="47"/>
      <c r="FQ15" s="47"/>
      <c r="FR15" s="47"/>
      <c r="FS15" s="47"/>
      <c r="FT15" s="47"/>
      <c r="FU15" s="47"/>
      <c r="FV15" s="47"/>
      <c r="FW15" s="47"/>
      <c r="FX15" s="47"/>
      <c r="FY15" s="47"/>
      <c r="FZ15" s="47"/>
      <c r="GA15" s="47"/>
      <c r="GB15" s="47"/>
      <c r="GC15" s="47"/>
      <c r="GD15" s="47"/>
    </row>
    <row r="16" s="25" customFormat="1" ht="30" customHeight="1" spans="1:186">
      <c r="A16" s="104">
        <v>11</v>
      </c>
      <c r="B16" s="105" t="s">
        <v>443</v>
      </c>
      <c r="C16" s="105" t="s">
        <v>444</v>
      </c>
      <c r="D16" s="102" t="s">
        <v>434</v>
      </c>
      <c r="E16" s="110">
        <v>0</v>
      </c>
      <c r="F16" s="47">
        <f t="shared" si="0"/>
        <v>132</v>
      </c>
      <c r="G16" s="47">
        <f t="shared" si="1"/>
        <v>0</v>
      </c>
      <c r="H16" s="106">
        <v>12</v>
      </c>
      <c r="I16" s="106">
        <v>12</v>
      </c>
      <c r="J16" s="106">
        <v>12</v>
      </c>
      <c r="K16" s="106"/>
      <c r="L16" s="106">
        <v>12</v>
      </c>
      <c r="M16" s="106">
        <v>12</v>
      </c>
      <c r="N16" s="106">
        <v>12</v>
      </c>
      <c r="O16" s="106">
        <v>12</v>
      </c>
      <c r="P16" s="109">
        <v>12</v>
      </c>
      <c r="Q16" s="106">
        <v>12</v>
      </c>
      <c r="R16" s="106">
        <v>12</v>
      </c>
      <c r="S16" s="106"/>
      <c r="T16" s="106">
        <v>12</v>
      </c>
      <c r="U16" s="106"/>
      <c r="V16" s="106"/>
      <c r="W16" s="106"/>
      <c r="X16" s="106"/>
      <c r="Y16" s="130"/>
      <c r="Z16" s="130"/>
      <c r="AA16" s="130"/>
      <c r="AB16" s="130"/>
      <c r="AC16" s="130"/>
      <c r="AD16" s="130"/>
      <c r="AE16" s="130"/>
      <c r="AF16" s="130"/>
      <c r="AG16" s="130"/>
      <c r="AH16" s="130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44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  <c r="DK16" s="44"/>
      <c r="DL16" s="44"/>
      <c r="DM16" s="44"/>
      <c r="DN16" s="44"/>
      <c r="DO16" s="44"/>
      <c r="DP16" s="44"/>
      <c r="DQ16" s="44"/>
      <c r="DR16" s="44"/>
      <c r="DS16" s="44"/>
      <c r="DT16" s="44"/>
      <c r="DU16" s="44"/>
      <c r="DV16" s="44"/>
      <c r="DW16" s="44"/>
      <c r="DX16" s="44"/>
      <c r="DY16" s="44"/>
      <c r="DZ16" s="44"/>
      <c r="EA16" s="44"/>
      <c r="EB16" s="44"/>
      <c r="EC16" s="44"/>
      <c r="ED16" s="44"/>
      <c r="EE16" s="44"/>
      <c r="EF16" s="44"/>
      <c r="EG16" s="44"/>
      <c r="EH16" s="44"/>
      <c r="EI16" s="44"/>
      <c r="EJ16" s="44"/>
      <c r="EK16" s="44"/>
      <c r="EL16" s="44"/>
      <c r="EM16" s="44"/>
      <c r="EN16" s="44"/>
      <c r="EO16" s="44"/>
      <c r="EP16" s="44"/>
      <c r="EQ16" s="44"/>
      <c r="ER16" s="44"/>
      <c r="ES16" s="44"/>
      <c r="ET16" s="44"/>
      <c r="EU16" s="44"/>
      <c r="EV16" s="44"/>
      <c r="EW16" s="44"/>
      <c r="EX16" s="44"/>
      <c r="EY16" s="44"/>
      <c r="EZ16" s="44"/>
      <c r="FA16" s="44"/>
      <c r="FB16" s="44"/>
      <c r="FC16" s="44"/>
      <c r="FD16" s="44"/>
      <c r="FE16" s="44"/>
      <c r="FF16" s="44"/>
      <c r="FG16" s="44"/>
      <c r="FH16" s="44"/>
      <c r="FI16" s="44"/>
      <c r="FJ16" s="44"/>
      <c r="FK16" s="44"/>
      <c r="FL16" s="44"/>
      <c r="FM16" s="44"/>
      <c r="FN16" s="44"/>
      <c r="FO16" s="44"/>
      <c r="FP16" s="44"/>
      <c r="FQ16" s="44"/>
      <c r="FR16" s="44"/>
      <c r="FS16" s="44"/>
      <c r="FT16" s="44"/>
      <c r="FU16" s="44"/>
      <c r="FV16" s="44"/>
      <c r="FW16" s="44"/>
      <c r="FX16" s="44"/>
      <c r="FY16" s="44"/>
      <c r="FZ16" s="44"/>
      <c r="GA16" s="44"/>
      <c r="GB16" s="44"/>
      <c r="GC16" s="44"/>
      <c r="GD16" s="44"/>
    </row>
    <row r="17" s="26" customFormat="1" ht="30" customHeight="1" spans="1:186">
      <c r="A17" s="104">
        <v>12</v>
      </c>
      <c r="B17" s="105" t="s">
        <v>443</v>
      </c>
      <c r="C17" s="105" t="s">
        <v>445</v>
      </c>
      <c r="D17" s="102" t="s">
        <v>434</v>
      </c>
      <c r="E17" s="110">
        <v>0</v>
      </c>
      <c r="F17" s="47">
        <f t="shared" si="0"/>
        <v>60</v>
      </c>
      <c r="G17" s="47">
        <f t="shared" si="1"/>
        <v>0</v>
      </c>
      <c r="H17" s="109"/>
      <c r="I17" s="109"/>
      <c r="J17" s="109"/>
      <c r="K17" s="109">
        <v>12</v>
      </c>
      <c r="L17" s="109"/>
      <c r="M17" s="109"/>
      <c r="N17" s="109"/>
      <c r="O17" s="109"/>
      <c r="P17" s="109"/>
      <c r="Q17" s="109"/>
      <c r="R17" s="109"/>
      <c r="S17" s="109"/>
      <c r="T17" s="109"/>
      <c r="U17" s="109">
        <v>12</v>
      </c>
      <c r="V17" s="109">
        <v>12</v>
      </c>
      <c r="W17" s="109">
        <v>12</v>
      </c>
      <c r="X17" s="109">
        <v>12</v>
      </c>
      <c r="Y17" s="131"/>
      <c r="Z17" s="131"/>
      <c r="AA17" s="131"/>
      <c r="AB17" s="131"/>
      <c r="AC17" s="131"/>
      <c r="AD17" s="131"/>
      <c r="AE17" s="131"/>
      <c r="AF17" s="131"/>
      <c r="AG17" s="131"/>
      <c r="AH17" s="131"/>
      <c r="AI17" s="132"/>
      <c r="AJ17" s="132"/>
      <c r="AK17" s="132"/>
      <c r="AL17" s="132"/>
      <c r="AM17" s="132"/>
      <c r="AN17" s="132"/>
      <c r="AO17" s="132"/>
      <c r="AP17" s="132"/>
      <c r="AQ17" s="132"/>
      <c r="AR17" s="132"/>
      <c r="AS17" s="132"/>
      <c r="AT17" s="132"/>
      <c r="AU17" s="132"/>
      <c r="AV17" s="132"/>
      <c r="AW17" s="132"/>
      <c r="AX17" s="132"/>
      <c r="AY17" s="132"/>
      <c r="AZ17" s="132"/>
      <c r="BA17" s="132"/>
      <c r="BB17" s="132"/>
      <c r="BC17" s="132"/>
      <c r="BD17" s="132"/>
      <c r="BE17" s="132"/>
      <c r="BF17" s="132"/>
      <c r="BG17" s="132"/>
      <c r="BH17" s="132"/>
      <c r="BI17" s="132"/>
      <c r="BJ17" s="132"/>
      <c r="BK17" s="132"/>
      <c r="BL17" s="132"/>
      <c r="BM17" s="132"/>
      <c r="BN17" s="132"/>
      <c r="BO17" s="132"/>
      <c r="BP17" s="132"/>
      <c r="BQ17" s="132"/>
      <c r="BR17" s="132"/>
      <c r="BS17" s="132"/>
      <c r="BT17" s="132"/>
      <c r="BU17" s="132"/>
      <c r="BV17" s="132"/>
      <c r="BW17" s="132"/>
      <c r="BX17" s="132"/>
      <c r="BY17" s="132"/>
      <c r="BZ17" s="132"/>
      <c r="CA17" s="132"/>
      <c r="CB17" s="132"/>
      <c r="CC17" s="132"/>
      <c r="CD17" s="132"/>
      <c r="CE17" s="132"/>
      <c r="CF17" s="132"/>
      <c r="CG17" s="132"/>
      <c r="CH17" s="132"/>
      <c r="CI17" s="132"/>
      <c r="CJ17" s="132"/>
      <c r="CK17" s="132"/>
      <c r="CL17" s="132"/>
      <c r="CM17" s="132"/>
      <c r="CN17" s="132"/>
      <c r="CO17" s="132"/>
      <c r="CP17" s="132"/>
      <c r="CQ17" s="132"/>
      <c r="CR17" s="132"/>
      <c r="CS17" s="132"/>
      <c r="CT17" s="132"/>
      <c r="CU17" s="132"/>
      <c r="CV17" s="132"/>
      <c r="CW17" s="132"/>
      <c r="CX17" s="132"/>
      <c r="CY17" s="132"/>
      <c r="CZ17" s="132"/>
      <c r="DA17" s="132"/>
      <c r="DB17" s="132"/>
      <c r="DC17" s="132"/>
      <c r="DD17" s="132"/>
      <c r="DE17" s="132"/>
      <c r="DF17" s="132"/>
      <c r="DG17" s="132"/>
      <c r="DH17" s="132"/>
      <c r="DI17" s="132"/>
      <c r="DJ17" s="132"/>
      <c r="DK17" s="132"/>
      <c r="DL17" s="132"/>
      <c r="DM17" s="132"/>
      <c r="DN17" s="132"/>
      <c r="DO17" s="132"/>
      <c r="DP17" s="132"/>
      <c r="DQ17" s="132"/>
      <c r="DR17" s="132"/>
      <c r="DS17" s="132"/>
      <c r="DT17" s="132"/>
      <c r="DU17" s="132"/>
      <c r="DV17" s="132"/>
      <c r="DW17" s="132"/>
      <c r="DX17" s="132"/>
      <c r="DY17" s="132"/>
      <c r="DZ17" s="132"/>
      <c r="EA17" s="132"/>
      <c r="EB17" s="132"/>
      <c r="EC17" s="132"/>
      <c r="ED17" s="132"/>
      <c r="EE17" s="132"/>
      <c r="EF17" s="132"/>
      <c r="EG17" s="132"/>
      <c r="EH17" s="132"/>
      <c r="EI17" s="132"/>
      <c r="EJ17" s="132"/>
      <c r="EK17" s="132"/>
      <c r="EL17" s="132"/>
      <c r="EM17" s="132"/>
      <c r="EN17" s="132"/>
      <c r="EO17" s="132"/>
      <c r="EP17" s="132"/>
      <c r="EQ17" s="132"/>
      <c r="ER17" s="132"/>
      <c r="ES17" s="132"/>
      <c r="ET17" s="132"/>
      <c r="EU17" s="132"/>
      <c r="EV17" s="132"/>
      <c r="EW17" s="132"/>
      <c r="EX17" s="132"/>
      <c r="EY17" s="132"/>
      <c r="EZ17" s="132"/>
      <c r="FA17" s="132"/>
      <c r="FB17" s="132"/>
      <c r="FC17" s="132"/>
      <c r="FD17" s="132"/>
      <c r="FE17" s="132"/>
      <c r="FF17" s="132"/>
      <c r="FG17" s="132"/>
      <c r="FH17" s="132"/>
      <c r="FI17" s="132"/>
      <c r="FJ17" s="132"/>
      <c r="FK17" s="132"/>
      <c r="FL17" s="132"/>
      <c r="FM17" s="132"/>
      <c r="FN17" s="132"/>
      <c r="FO17" s="132"/>
      <c r="FP17" s="132"/>
      <c r="FQ17" s="132"/>
      <c r="FR17" s="132"/>
      <c r="FS17" s="132"/>
      <c r="FT17" s="132"/>
      <c r="FU17" s="132"/>
      <c r="FV17" s="132"/>
      <c r="FW17" s="132"/>
      <c r="FX17" s="132"/>
      <c r="FY17" s="132"/>
      <c r="FZ17" s="132"/>
      <c r="GA17" s="132"/>
      <c r="GB17" s="132"/>
      <c r="GC17" s="132"/>
      <c r="GD17" s="132"/>
    </row>
    <row r="18" s="26" customFormat="1" ht="30" customHeight="1" spans="1:186">
      <c r="A18" s="104">
        <v>13</v>
      </c>
      <c r="B18" s="105" t="s">
        <v>443</v>
      </c>
      <c r="C18" s="105" t="s">
        <v>446</v>
      </c>
      <c r="D18" s="102" t="s">
        <v>434</v>
      </c>
      <c r="E18" s="110">
        <v>0</v>
      </c>
      <c r="F18" s="47">
        <f t="shared" si="0"/>
        <v>12</v>
      </c>
      <c r="G18" s="47">
        <f t="shared" si="1"/>
        <v>0</v>
      </c>
      <c r="H18" s="109"/>
      <c r="I18" s="109"/>
      <c r="J18" s="109"/>
      <c r="K18" s="109"/>
      <c r="L18" s="109"/>
      <c r="M18" s="109"/>
      <c r="N18" s="109"/>
      <c r="O18" s="109"/>
      <c r="P18" s="109"/>
      <c r="Q18" s="109"/>
      <c r="R18" s="109"/>
      <c r="S18" s="109">
        <v>12</v>
      </c>
      <c r="T18" s="109"/>
      <c r="U18" s="109"/>
      <c r="V18" s="109"/>
      <c r="W18" s="109"/>
      <c r="X18" s="109"/>
      <c r="Y18" s="131"/>
      <c r="Z18" s="131"/>
      <c r="AA18" s="131"/>
      <c r="AB18" s="131"/>
      <c r="AC18" s="131"/>
      <c r="AD18" s="131"/>
      <c r="AE18" s="131"/>
      <c r="AF18" s="131"/>
      <c r="AG18" s="131"/>
      <c r="AH18" s="131"/>
      <c r="AI18" s="132"/>
      <c r="AJ18" s="132"/>
      <c r="AK18" s="132"/>
      <c r="AL18" s="132"/>
      <c r="AM18" s="132"/>
      <c r="AN18" s="132"/>
      <c r="AO18" s="132"/>
      <c r="AP18" s="132"/>
      <c r="AQ18" s="132"/>
      <c r="AR18" s="132"/>
      <c r="AS18" s="132"/>
      <c r="AT18" s="132"/>
      <c r="AU18" s="132"/>
      <c r="AV18" s="132"/>
      <c r="AW18" s="132"/>
      <c r="AX18" s="132"/>
      <c r="AY18" s="132"/>
      <c r="AZ18" s="132"/>
      <c r="BA18" s="132"/>
      <c r="BB18" s="132"/>
      <c r="BC18" s="132"/>
      <c r="BD18" s="132"/>
      <c r="BE18" s="132"/>
      <c r="BF18" s="132"/>
      <c r="BG18" s="132"/>
      <c r="BH18" s="132"/>
      <c r="BI18" s="132"/>
      <c r="BJ18" s="132"/>
      <c r="BK18" s="132"/>
      <c r="BL18" s="132"/>
      <c r="BM18" s="132"/>
      <c r="BN18" s="132"/>
      <c r="BO18" s="132"/>
      <c r="BP18" s="132"/>
      <c r="BQ18" s="132"/>
      <c r="BR18" s="132"/>
      <c r="BS18" s="132"/>
      <c r="BT18" s="132"/>
      <c r="BU18" s="132"/>
      <c r="BV18" s="132"/>
      <c r="BW18" s="132"/>
      <c r="BX18" s="132"/>
      <c r="BY18" s="132"/>
      <c r="BZ18" s="132"/>
      <c r="CA18" s="132"/>
      <c r="CB18" s="132"/>
      <c r="CC18" s="132"/>
      <c r="CD18" s="132"/>
      <c r="CE18" s="132"/>
      <c r="CF18" s="132"/>
      <c r="CG18" s="132"/>
      <c r="CH18" s="132"/>
      <c r="CI18" s="132"/>
      <c r="CJ18" s="132"/>
      <c r="CK18" s="132"/>
      <c r="CL18" s="132"/>
      <c r="CM18" s="132"/>
      <c r="CN18" s="132"/>
      <c r="CO18" s="132"/>
      <c r="CP18" s="132"/>
      <c r="CQ18" s="132"/>
      <c r="CR18" s="132"/>
      <c r="CS18" s="132"/>
      <c r="CT18" s="132"/>
      <c r="CU18" s="132"/>
      <c r="CV18" s="132"/>
      <c r="CW18" s="132"/>
      <c r="CX18" s="132"/>
      <c r="CY18" s="132"/>
      <c r="CZ18" s="132"/>
      <c r="DA18" s="132"/>
      <c r="DB18" s="132"/>
      <c r="DC18" s="132"/>
      <c r="DD18" s="132"/>
      <c r="DE18" s="132"/>
      <c r="DF18" s="132"/>
      <c r="DG18" s="132"/>
      <c r="DH18" s="132"/>
      <c r="DI18" s="132"/>
      <c r="DJ18" s="132"/>
      <c r="DK18" s="132"/>
      <c r="DL18" s="132"/>
      <c r="DM18" s="132"/>
      <c r="DN18" s="132"/>
      <c r="DO18" s="132"/>
      <c r="DP18" s="132"/>
      <c r="DQ18" s="132"/>
      <c r="DR18" s="132"/>
      <c r="DS18" s="132"/>
      <c r="DT18" s="132"/>
      <c r="DU18" s="132"/>
      <c r="DV18" s="132"/>
      <c r="DW18" s="132"/>
      <c r="DX18" s="132"/>
      <c r="DY18" s="132"/>
      <c r="DZ18" s="132"/>
      <c r="EA18" s="132"/>
      <c r="EB18" s="132"/>
      <c r="EC18" s="132"/>
      <c r="ED18" s="132"/>
      <c r="EE18" s="132"/>
      <c r="EF18" s="132"/>
      <c r="EG18" s="132"/>
      <c r="EH18" s="132"/>
      <c r="EI18" s="132"/>
      <c r="EJ18" s="132"/>
      <c r="EK18" s="132"/>
      <c r="EL18" s="132"/>
      <c r="EM18" s="132"/>
      <c r="EN18" s="132"/>
      <c r="EO18" s="132"/>
      <c r="EP18" s="132"/>
      <c r="EQ18" s="132"/>
      <c r="ER18" s="132"/>
      <c r="ES18" s="132"/>
      <c r="ET18" s="132"/>
      <c r="EU18" s="132"/>
      <c r="EV18" s="132"/>
      <c r="EW18" s="132"/>
      <c r="EX18" s="132"/>
      <c r="EY18" s="132"/>
      <c r="EZ18" s="132"/>
      <c r="FA18" s="132"/>
      <c r="FB18" s="132"/>
      <c r="FC18" s="132"/>
      <c r="FD18" s="132"/>
      <c r="FE18" s="132"/>
      <c r="FF18" s="132"/>
      <c r="FG18" s="132"/>
      <c r="FH18" s="132"/>
      <c r="FI18" s="132"/>
      <c r="FJ18" s="132"/>
      <c r="FK18" s="132"/>
      <c r="FL18" s="132"/>
      <c r="FM18" s="132"/>
      <c r="FN18" s="132"/>
      <c r="FO18" s="132"/>
      <c r="FP18" s="132"/>
      <c r="FQ18" s="132"/>
      <c r="FR18" s="132"/>
      <c r="FS18" s="132"/>
      <c r="FT18" s="132"/>
      <c r="FU18" s="132"/>
      <c r="FV18" s="132"/>
      <c r="FW18" s="132"/>
      <c r="FX18" s="132"/>
      <c r="FY18" s="132"/>
      <c r="FZ18" s="132"/>
      <c r="GA18" s="132"/>
      <c r="GB18" s="132"/>
      <c r="GC18" s="132"/>
      <c r="GD18" s="132"/>
    </row>
    <row r="19" s="26" customFormat="1" ht="30" customHeight="1" spans="1:186">
      <c r="A19" s="104">
        <v>14</v>
      </c>
      <c r="B19" s="105" t="s">
        <v>447</v>
      </c>
      <c r="C19" s="108" t="s">
        <v>448</v>
      </c>
      <c r="D19" s="45" t="s">
        <v>439</v>
      </c>
      <c r="E19" s="111">
        <v>0</v>
      </c>
      <c r="F19" s="47">
        <f t="shared" si="0"/>
        <v>415</v>
      </c>
      <c r="G19" s="47">
        <f t="shared" si="1"/>
        <v>0</v>
      </c>
      <c r="H19" s="109"/>
      <c r="I19" s="109"/>
      <c r="J19" s="109"/>
      <c r="K19" s="109">
        <v>45</v>
      </c>
      <c r="L19" s="109"/>
      <c r="M19" s="109"/>
      <c r="N19" s="109"/>
      <c r="O19" s="109"/>
      <c r="P19" s="109">
        <v>190</v>
      </c>
      <c r="Q19" s="109"/>
      <c r="R19" s="109"/>
      <c r="S19" s="109"/>
      <c r="T19" s="109"/>
      <c r="U19" s="109"/>
      <c r="V19" s="109"/>
      <c r="W19" s="109"/>
      <c r="X19" s="109">
        <v>180</v>
      </c>
      <c r="Y19" s="109"/>
      <c r="Z19" s="109"/>
      <c r="AA19" s="109"/>
      <c r="AB19" s="109"/>
      <c r="AC19" s="109"/>
      <c r="AD19" s="109"/>
      <c r="AE19" s="109"/>
      <c r="AF19" s="109"/>
      <c r="AG19" s="109"/>
      <c r="AH19" s="109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47"/>
      <c r="AW19" s="47"/>
      <c r="AX19" s="47"/>
      <c r="AY19" s="47"/>
      <c r="AZ19" s="47"/>
      <c r="BA19" s="47"/>
      <c r="BB19" s="47"/>
      <c r="BC19" s="47"/>
      <c r="BD19" s="47"/>
      <c r="BE19" s="47"/>
      <c r="BF19" s="47"/>
      <c r="BG19" s="47"/>
      <c r="BH19" s="47"/>
      <c r="BI19" s="47"/>
      <c r="BJ19" s="47"/>
      <c r="BK19" s="47"/>
      <c r="BL19" s="47"/>
      <c r="BM19" s="47"/>
      <c r="BN19" s="47"/>
      <c r="BO19" s="47"/>
      <c r="BP19" s="47"/>
      <c r="BQ19" s="47"/>
      <c r="BR19" s="47"/>
      <c r="BS19" s="47"/>
      <c r="BT19" s="47"/>
      <c r="BU19" s="47"/>
      <c r="BV19" s="47"/>
      <c r="BW19" s="47"/>
      <c r="BX19" s="47"/>
      <c r="BY19" s="47"/>
      <c r="BZ19" s="47"/>
      <c r="CA19" s="47"/>
      <c r="CB19" s="47"/>
      <c r="CC19" s="47"/>
      <c r="CD19" s="47"/>
      <c r="CE19" s="47"/>
      <c r="CF19" s="47"/>
      <c r="CG19" s="47"/>
      <c r="CH19" s="47"/>
      <c r="CI19" s="47"/>
      <c r="CJ19" s="47"/>
      <c r="CK19" s="47"/>
      <c r="CL19" s="47"/>
      <c r="CM19" s="47"/>
      <c r="CN19" s="47"/>
      <c r="CO19" s="47"/>
      <c r="CP19" s="47"/>
      <c r="CQ19" s="47"/>
      <c r="CR19" s="47"/>
      <c r="CS19" s="47"/>
      <c r="CT19" s="47"/>
      <c r="CU19" s="47"/>
      <c r="CV19" s="47"/>
      <c r="CW19" s="47"/>
      <c r="CX19" s="47"/>
      <c r="CY19" s="47"/>
      <c r="CZ19" s="47"/>
      <c r="DA19" s="47"/>
      <c r="DB19" s="47"/>
      <c r="DC19" s="47"/>
      <c r="DD19" s="47"/>
      <c r="DE19" s="47"/>
      <c r="DF19" s="47"/>
      <c r="DG19" s="47"/>
      <c r="DH19" s="47"/>
      <c r="DI19" s="47"/>
      <c r="DJ19" s="47"/>
      <c r="DK19" s="47"/>
      <c r="DL19" s="47"/>
      <c r="DM19" s="47"/>
      <c r="DN19" s="47"/>
      <c r="DO19" s="47"/>
      <c r="DP19" s="47"/>
      <c r="DQ19" s="47"/>
      <c r="DR19" s="47"/>
      <c r="DS19" s="47"/>
      <c r="DT19" s="47"/>
      <c r="DU19" s="47"/>
      <c r="DV19" s="47"/>
      <c r="DW19" s="47"/>
      <c r="DX19" s="47"/>
      <c r="DY19" s="47"/>
      <c r="DZ19" s="47"/>
      <c r="EA19" s="47"/>
      <c r="EB19" s="47"/>
      <c r="EC19" s="47"/>
      <c r="ED19" s="47"/>
      <c r="EE19" s="47"/>
      <c r="EF19" s="47"/>
      <c r="EG19" s="47"/>
      <c r="EH19" s="47"/>
      <c r="EI19" s="47"/>
      <c r="EJ19" s="47"/>
      <c r="EK19" s="47"/>
      <c r="EL19" s="47"/>
      <c r="EM19" s="47"/>
      <c r="EN19" s="47"/>
      <c r="EO19" s="47"/>
      <c r="EP19" s="47"/>
      <c r="EQ19" s="47"/>
      <c r="ER19" s="47"/>
      <c r="ES19" s="47"/>
      <c r="ET19" s="47"/>
      <c r="EU19" s="47"/>
      <c r="EV19" s="47"/>
      <c r="EW19" s="47"/>
      <c r="EX19" s="47"/>
      <c r="EY19" s="47"/>
      <c r="EZ19" s="47"/>
      <c r="FA19" s="47"/>
      <c r="FB19" s="47"/>
      <c r="FC19" s="47"/>
      <c r="FD19" s="47"/>
      <c r="FE19" s="47"/>
      <c r="FF19" s="47"/>
      <c r="FG19" s="47"/>
      <c r="FH19" s="47"/>
      <c r="FI19" s="47"/>
      <c r="FJ19" s="47"/>
      <c r="FK19" s="47"/>
      <c r="FL19" s="47"/>
      <c r="FM19" s="47"/>
      <c r="FN19" s="47"/>
      <c r="FO19" s="47"/>
      <c r="FP19" s="47"/>
      <c r="FQ19" s="47"/>
      <c r="FR19" s="47"/>
      <c r="FS19" s="47"/>
      <c r="FT19" s="47"/>
      <c r="FU19" s="47"/>
      <c r="FV19" s="47"/>
      <c r="FW19" s="47"/>
      <c r="FX19" s="47"/>
      <c r="FY19" s="47"/>
      <c r="FZ19" s="47"/>
      <c r="GA19" s="47"/>
      <c r="GB19" s="47"/>
      <c r="GC19" s="47"/>
      <c r="GD19" s="47"/>
    </row>
    <row r="20" s="26" customFormat="1" ht="30" customHeight="1" spans="1:186">
      <c r="A20" s="104">
        <v>15</v>
      </c>
      <c r="B20" s="105" t="s">
        <v>447</v>
      </c>
      <c r="C20" s="108" t="s">
        <v>449</v>
      </c>
      <c r="D20" s="45" t="s">
        <v>439</v>
      </c>
      <c r="E20" s="111">
        <v>0</v>
      </c>
      <c r="F20" s="47">
        <f t="shared" si="0"/>
        <v>1070</v>
      </c>
      <c r="G20" s="47">
        <f t="shared" si="1"/>
        <v>0</v>
      </c>
      <c r="H20" s="109">
        <v>75</v>
      </c>
      <c r="I20" s="109">
        <v>60</v>
      </c>
      <c r="J20" s="109">
        <v>65</v>
      </c>
      <c r="K20" s="109"/>
      <c r="L20" s="109">
        <v>70</v>
      </c>
      <c r="M20" s="109"/>
      <c r="N20" s="109"/>
      <c r="O20" s="109">
        <v>135</v>
      </c>
      <c r="P20" s="109">
        <v>15</v>
      </c>
      <c r="Q20" s="109">
        <v>165</v>
      </c>
      <c r="R20" s="109">
        <v>45</v>
      </c>
      <c r="S20" s="109">
        <v>105</v>
      </c>
      <c r="T20" s="109">
        <v>80</v>
      </c>
      <c r="U20" s="109">
        <v>45</v>
      </c>
      <c r="V20" s="109">
        <v>150</v>
      </c>
      <c r="W20" s="109">
        <v>60</v>
      </c>
      <c r="X20" s="109"/>
      <c r="Y20" s="109"/>
      <c r="Z20" s="109"/>
      <c r="AA20" s="109"/>
      <c r="AB20" s="109"/>
      <c r="AC20" s="109"/>
      <c r="AD20" s="109"/>
      <c r="AE20" s="109"/>
      <c r="AF20" s="109"/>
      <c r="AG20" s="109"/>
      <c r="AH20" s="109"/>
      <c r="AI20" s="47"/>
      <c r="AJ20" s="47"/>
      <c r="AK20" s="47"/>
      <c r="AL20" s="47"/>
      <c r="AM20" s="47"/>
      <c r="AN20" s="47"/>
      <c r="AO20" s="47"/>
      <c r="AP20" s="47"/>
      <c r="AQ20" s="47"/>
      <c r="AR20" s="47"/>
      <c r="AS20" s="47"/>
      <c r="AT20" s="47"/>
      <c r="AU20" s="47"/>
      <c r="AV20" s="47"/>
      <c r="AW20" s="47"/>
      <c r="AX20" s="47"/>
      <c r="AY20" s="47"/>
      <c r="AZ20" s="47"/>
      <c r="BA20" s="47"/>
      <c r="BB20" s="47"/>
      <c r="BC20" s="47"/>
      <c r="BD20" s="47"/>
      <c r="BE20" s="47"/>
      <c r="BF20" s="47"/>
      <c r="BG20" s="47"/>
      <c r="BH20" s="47"/>
      <c r="BI20" s="47"/>
      <c r="BJ20" s="47"/>
      <c r="BK20" s="47"/>
      <c r="BL20" s="47"/>
      <c r="BM20" s="47"/>
      <c r="BN20" s="47"/>
      <c r="BO20" s="47"/>
      <c r="BP20" s="47"/>
      <c r="BQ20" s="47"/>
      <c r="BR20" s="47"/>
      <c r="BS20" s="47"/>
      <c r="BT20" s="47"/>
      <c r="BU20" s="47"/>
      <c r="BV20" s="47"/>
      <c r="BW20" s="47"/>
      <c r="BX20" s="47"/>
      <c r="BY20" s="47"/>
      <c r="BZ20" s="47"/>
      <c r="CA20" s="47"/>
      <c r="CB20" s="47"/>
      <c r="CC20" s="47"/>
      <c r="CD20" s="47"/>
      <c r="CE20" s="47"/>
      <c r="CF20" s="47"/>
      <c r="CG20" s="47"/>
      <c r="CH20" s="47"/>
      <c r="CI20" s="47"/>
      <c r="CJ20" s="47"/>
      <c r="CK20" s="47"/>
      <c r="CL20" s="47"/>
      <c r="CM20" s="47"/>
      <c r="CN20" s="47"/>
      <c r="CO20" s="47"/>
      <c r="CP20" s="47"/>
      <c r="CQ20" s="47"/>
      <c r="CR20" s="47"/>
      <c r="CS20" s="47"/>
      <c r="CT20" s="47"/>
      <c r="CU20" s="47"/>
      <c r="CV20" s="47"/>
      <c r="CW20" s="47"/>
      <c r="CX20" s="47"/>
      <c r="CY20" s="47"/>
      <c r="CZ20" s="47"/>
      <c r="DA20" s="47"/>
      <c r="DB20" s="47"/>
      <c r="DC20" s="47"/>
      <c r="DD20" s="47"/>
      <c r="DE20" s="47"/>
      <c r="DF20" s="47"/>
      <c r="DG20" s="47"/>
      <c r="DH20" s="47"/>
      <c r="DI20" s="47"/>
      <c r="DJ20" s="47"/>
      <c r="DK20" s="47"/>
      <c r="DL20" s="47"/>
      <c r="DM20" s="47"/>
      <c r="DN20" s="47"/>
      <c r="DO20" s="47"/>
      <c r="DP20" s="47"/>
      <c r="DQ20" s="47"/>
      <c r="DR20" s="47"/>
      <c r="DS20" s="47"/>
      <c r="DT20" s="47"/>
      <c r="DU20" s="47"/>
      <c r="DV20" s="47"/>
      <c r="DW20" s="47"/>
      <c r="DX20" s="47"/>
      <c r="DY20" s="47"/>
      <c r="DZ20" s="47"/>
      <c r="EA20" s="47"/>
      <c r="EB20" s="47"/>
      <c r="EC20" s="47"/>
      <c r="ED20" s="47"/>
      <c r="EE20" s="47"/>
      <c r="EF20" s="47"/>
      <c r="EG20" s="47"/>
      <c r="EH20" s="47"/>
      <c r="EI20" s="47"/>
      <c r="EJ20" s="47"/>
      <c r="EK20" s="47"/>
      <c r="EL20" s="47"/>
      <c r="EM20" s="47"/>
      <c r="EN20" s="47"/>
      <c r="EO20" s="47"/>
      <c r="EP20" s="47"/>
      <c r="EQ20" s="47"/>
      <c r="ER20" s="47"/>
      <c r="ES20" s="47"/>
      <c r="ET20" s="47"/>
      <c r="EU20" s="47"/>
      <c r="EV20" s="47"/>
      <c r="EW20" s="47"/>
      <c r="EX20" s="47"/>
      <c r="EY20" s="47"/>
      <c r="EZ20" s="47"/>
      <c r="FA20" s="47"/>
      <c r="FB20" s="47"/>
      <c r="FC20" s="47"/>
      <c r="FD20" s="47"/>
      <c r="FE20" s="47"/>
      <c r="FF20" s="47"/>
      <c r="FG20" s="47"/>
      <c r="FH20" s="47"/>
      <c r="FI20" s="47"/>
      <c r="FJ20" s="47"/>
      <c r="FK20" s="47"/>
      <c r="FL20" s="47"/>
      <c r="FM20" s="47"/>
      <c r="FN20" s="47"/>
      <c r="FO20" s="47"/>
      <c r="FP20" s="47"/>
      <c r="FQ20" s="47"/>
      <c r="FR20" s="47"/>
      <c r="FS20" s="47"/>
      <c r="FT20" s="47"/>
      <c r="FU20" s="47"/>
      <c r="FV20" s="47"/>
      <c r="FW20" s="47"/>
      <c r="FX20" s="47"/>
      <c r="FY20" s="47"/>
      <c r="FZ20" s="47"/>
      <c r="GA20" s="47"/>
      <c r="GB20" s="47"/>
      <c r="GC20" s="47"/>
      <c r="GD20" s="47"/>
    </row>
    <row r="21" s="26" customFormat="1" ht="18" customHeight="1" spans="1:186">
      <c r="A21" s="104">
        <v>16</v>
      </c>
      <c r="B21" s="108" t="s">
        <v>450</v>
      </c>
      <c r="C21" s="108" t="s">
        <v>450</v>
      </c>
      <c r="D21" s="45" t="s">
        <v>333</v>
      </c>
      <c r="E21" s="47">
        <v>0</v>
      </c>
      <c r="F21" s="47">
        <f t="shared" si="0"/>
        <v>4</v>
      </c>
      <c r="G21" s="47">
        <f t="shared" si="1"/>
        <v>0</v>
      </c>
      <c r="H21" s="109"/>
      <c r="I21" s="109"/>
      <c r="J21" s="109"/>
      <c r="K21" s="109"/>
      <c r="L21" s="109"/>
      <c r="M21" s="109"/>
      <c r="N21" s="109"/>
      <c r="O21" s="109"/>
      <c r="P21" s="109"/>
      <c r="Q21" s="109">
        <v>1</v>
      </c>
      <c r="R21" s="109"/>
      <c r="S21" s="109"/>
      <c r="T21" s="109"/>
      <c r="U21" s="109">
        <v>1</v>
      </c>
      <c r="V21" s="109">
        <v>1</v>
      </c>
      <c r="W21" s="109">
        <v>1</v>
      </c>
      <c r="X21" s="109"/>
      <c r="Y21" s="109"/>
      <c r="Z21" s="109"/>
      <c r="AA21" s="109"/>
      <c r="AB21" s="109"/>
      <c r="AC21" s="109"/>
      <c r="AD21" s="109"/>
      <c r="AE21" s="109"/>
      <c r="AF21" s="109"/>
      <c r="AG21" s="109"/>
      <c r="AH21" s="109"/>
      <c r="AI21" s="47"/>
      <c r="AJ21" s="47"/>
      <c r="AK21" s="47"/>
      <c r="AL21" s="47"/>
      <c r="AM21" s="47"/>
      <c r="AN21" s="47"/>
      <c r="AO21" s="47"/>
      <c r="AP21" s="47"/>
      <c r="AQ21" s="47"/>
      <c r="AR21" s="47"/>
      <c r="AS21" s="47"/>
      <c r="AT21" s="47"/>
      <c r="AU21" s="47"/>
      <c r="AV21" s="47"/>
      <c r="AW21" s="47"/>
      <c r="AX21" s="47"/>
      <c r="AY21" s="47"/>
      <c r="AZ21" s="47"/>
      <c r="BA21" s="47"/>
      <c r="BB21" s="47"/>
      <c r="BC21" s="47"/>
      <c r="BD21" s="47"/>
      <c r="BE21" s="47"/>
      <c r="BF21" s="47"/>
      <c r="BG21" s="47"/>
      <c r="BH21" s="47"/>
      <c r="BI21" s="47"/>
      <c r="BJ21" s="47"/>
      <c r="BK21" s="47"/>
      <c r="BL21" s="47"/>
      <c r="BM21" s="47"/>
      <c r="BN21" s="47"/>
      <c r="BO21" s="47"/>
      <c r="BP21" s="47"/>
      <c r="BQ21" s="47"/>
      <c r="BR21" s="47"/>
      <c r="BS21" s="47"/>
      <c r="BT21" s="47"/>
      <c r="BU21" s="47"/>
      <c r="BV21" s="47"/>
      <c r="BW21" s="47"/>
      <c r="BX21" s="47"/>
      <c r="BY21" s="47"/>
      <c r="BZ21" s="47"/>
      <c r="CA21" s="47"/>
      <c r="CB21" s="47"/>
      <c r="CC21" s="47"/>
      <c r="CD21" s="47"/>
      <c r="CE21" s="47"/>
      <c r="CF21" s="47"/>
      <c r="CG21" s="47"/>
      <c r="CH21" s="47"/>
      <c r="CI21" s="47"/>
      <c r="CJ21" s="47"/>
      <c r="CK21" s="47"/>
      <c r="CL21" s="47"/>
      <c r="CM21" s="47"/>
      <c r="CN21" s="47"/>
      <c r="CO21" s="47"/>
      <c r="CP21" s="47"/>
      <c r="CQ21" s="47"/>
      <c r="CR21" s="47"/>
      <c r="CS21" s="47"/>
      <c r="CT21" s="47"/>
      <c r="CU21" s="47"/>
      <c r="CV21" s="47"/>
      <c r="CW21" s="47"/>
      <c r="CX21" s="47"/>
      <c r="CY21" s="47"/>
      <c r="CZ21" s="47"/>
      <c r="DA21" s="47"/>
      <c r="DB21" s="47"/>
      <c r="DC21" s="47"/>
      <c r="DD21" s="47"/>
      <c r="DE21" s="47"/>
      <c r="DF21" s="47"/>
      <c r="DG21" s="47"/>
      <c r="DH21" s="47"/>
      <c r="DI21" s="47"/>
      <c r="DJ21" s="47"/>
      <c r="DK21" s="47"/>
      <c r="DL21" s="47"/>
      <c r="DM21" s="47"/>
      <c r="DN21" s="47"/>
      <c r="DO21" s="47"/>
      <c r="DP21" s="47"/>
      <c r="DQ21" s="47"/>
      <c r="DR21" s="47"/>
      <c r="DS21" s="47"/>
      <c r="DT21" s="47"/>
      <c r="DU21" s="47"/>
      <c r="DV21" s="47"/>
      <c r="DW21" s="47"/>
      <c r="DX21" s="47"/>
      <c r="DY21" s="47"/>
      <c r="DZ21" s="47"/>
      <c r="EA21" s="47"/>
      <c r="EB21" s="47"/>
      <c r="EC21" s="47"/>
      <c r="ED21" s="47"/>
      <c r="EE21" s="47"/>
      <c r="EF21" s="47"/>
      <c r="EG21" s="47"/>
      <c r="EH21" s="47"/>
      <c r="EI21" s="47"/>
      <c r="EJ21" s="47"/>
      <c r="EK21" s="47"/>
      <c r="EL21" s="47"/>
      <c r="EM21" s="47"/>
      <c r="EN21" s="47"/>
      <c r="EO21" s="47"/>
      <c r="EP21" s="47"/>
      <c r="EQ21" s="47"/>
      <c r="ER21" s="47"/>
      <c r="ES21" s="47"/>
      <c r="ET21" s="47"/>
      <c r="EU21" s="47"/>
      <c r="EV21" s="47"/>
      <c r="EW21" s="47"/>
      <c r="EX21" s="47"/>
      <c r="EY21" s="47"/>
      <c r="EZ21" s="47"/>
      <c r="FA21" s="47"/>
      <c r="FB21" s="47"/>
      <c r="FC21" s="47"/>
      <c r="FD21" s="47"/>
      <c r="FE21" s="47"/>
      <c r="FF21" s="47"/>
      <c r="FG21" s="47"/>
      <c r="FH21" s="47"/>
      <c r="FI21" s="47"/>
      <c r="FJ21" s="47"/>
      <c r="FK21" s="47"/>
      <c r="FL21" s="47"/>
      <c r="FM21" s="47"/>
      <c r="FN21" s="47"/>
      <c r="FO21" s="47"/>
      <c r="FP21" s="47"/>
      <c r="FQ21" s="47"/>
      <c r="FR21" s="47"/>
      <c r="FS21" s="47"/>
      <c r="FT21" s="47"/>
      <c r="FU21" s="47"/>
      <c r="FV21" s="47"/>
      <c r="FW21" s="47"/>
      <c r="FX21" s="47"/>
      <c r="FY21" s="47"/>
      <c r="FZ21" s="47"/>
      <c r="GA21" s="47"/>
      <c r="GB21" s="47"/>
      <c r="GC21" s="47"/>
      <c r="GD21" s="47"/>
    </row>
    <row r="22" s="26" customFormat="1" ht="18" customHeight="1" spans="1:186">
      <c r="A22" s="104">
        <v>17</v>
      </c>
      <c r="B22" s="108" t="s">
        <v>451</v>
      </c>
      <c r="C22" s="108" t="s">
        <v>451</v>
      </c>
      <c r="D22" s="45" t="s">
        <v>310</v>
      </c>
      <c r="E22" s="47">
        <v>0</v>
      </c>
      <c r="F22" s="47">
        <f t="shared" si="0"/>
        <v>4</v>
      </c>
      <c r="G22" s="47">
        <f t="shared" si="1"/>
        <v>0</v>
      </c>
      <c r="H22" s="109"/>
      <c r="I22" s="109"/>
      <c r="J22" s="109"/>
      <c r="K22" s="109"/>
      <c r="L22" s="109"/>
      <c r="M22" s="109"/>
      <c r="N22" s="109"/>
      <c r="O22" s="109"/>
      <c r="P22" s="109"/>
      <c r="Q22" s="109">
        <v>1</v>
      </c>
      <c r="R22" s="109"/>
      <c r="S22" s="109"/>
      <c r="T22" s="109"/>
      <c r="U22" s="109">
        <v>1</v>
      </c>
      <c r="V22" s="109">
        <v>1</v>
      </c>
      <c r="W22" s="109">
        <v>1</v>
      </c>
      <c r="X22" s="109"/>
      <c r="Y22" s="109"/>
      <c r="Z22" s="109"/>
      <c r="AA22" s="109"/>
      <c r="AB22" s="109"/>
      <c r="AC22" s="109"/>
      <c r="AD22" s="109"/>
      <c r="AE22" s="109"/>
      <c r="AF22" s="109"/>
      <c r="AG22" s="109"/>
      <c r="AH22" s="109"/>
      <c r="AI22" s="47"/>
      <c r="AJ22" s="47"/>
      <c r="AK22" s="47"/>
      <c r="AL22" s="47"/>
      <c r="AM22" s="47"/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/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/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47"/>
      <c r="CA22" s="47"/>
      <c r="CB22" s="47"/>
      <c r="CC22" s="47"/>
      <c r="CD22" s="47"/>
      <c r="CE22" s="47"/>
      <c r="CF22" s="47"/>
      <c r="CG22" s="47"/>
      <c r="CH22" s="47"/>
      <c r="CI22" s="47"/>
      <c r="CJ22" s="47"/>
      <c r="CK22" s="47"/>
      <c r="CL22" s="47"/>
      <c r="CM22" s="47"/>
      <c r="CN22" s="47"/>
      <c r="CO22" s="47"/>
      <c r="CP22" s="47"/>
      <c r="CQ22" s="47"/>
      <c r="CR22" s="47"/>
      <c r="CS22" s="47"/>
      <c r="CT22" s="47"/>
      <c r="CU22" s="47"/>
      <c r="CV22" s="47"/>
      <c r="CW22" s="47"/>
      <c r="CX22" s="47"/>
      <c r="CY22" s="47"/>
      <c r="CZ22" s="47"/>
      <c r="DA22" s="47"/>
      <c r="DB22" s="47"/>
      <c r="DC22" s="47"/>
      <c r="DD22" s="47"/>
      <c r="DE22" s="47"/>
      <c r="DF22" s="47"/>
      <c r="DG22" s="47"/>
      <c r="DH22" s="47"/>
      <c r="DI22" s="47"/>
      <c r="DJ22" s="47"/>
      <c r="DK22" s="47"/>
      <c r="DL22" s="47"/>
      <c r="DM22" s="47"/>
      <c r="DN22" s="47"/>
      <c r="DO22" s="47"/>
      <c r="DP22" s="47"/>
      <c r="DQ22" s="47"/>
      <c r="DR22" s="47"/>
      <c r="DS22" s="47"/>
      <c r="DT22" s="47"/>
      <c r="DU22" s="47"/>
      <c r="DV22" s="47"/>
      <c r="DW22" s="47"/>
      <c r="DX22" s="47"/>
      <c r="DY22" s="47"/>
      <c r="DZ22" s="47"/>
      <c r="EA22" s="47"/>
      <c r="EB22" s="47"/>
      <c r="EC22" s="47"/>
      <c r="ED22" s="47"/>
      <c r="EE22" s="47"/>
      <c r="EF22" s="47"/>
      <c r="EG22" s="47"/>
      <c r="EH22" s="47"/>
      <c r="EI22" s="47"/>
      <c r="EJ22" s="47"/>
      <c r="EK22" s="47"/>
      <c r="EL22" s="47"/>
      <c r="EM22" s="47"/>
      <c r="EN22" s="47"/>
      <c r="EO22" s="47"/>
      <c r="EP22" s="47"/>
      <c r="EQ22" s="47"/>
      <c r="ER22" s="47"/>
      <c r="ES22" s="47"/>
      <c r="ET22" s="47"/>
      <c r="EU22" s="47"/>
      <c r="EV22" s="47"/>
      <c r="EW22" s="47"/>
      <c r="EX22" s="47"/>
      <c r="EY22" s="47"/>
      <c r="EZ22" s="47"/>
      <c r="FA22" s="47"/>
      <c r="FB22" s="47"/>
      <c r="FC22" s="47"/>
      <c r="FD22" s="47"/>
      <c r="FE22" s="47"/>
      <c r="FF22" s="47"/>
      <c r="FG22" s="47"/>
      <c r="FH22" s="47"/>
      <c r="FI22" s="47"/>
      <c r="FJ22" s="47"/>
      <c r="FK22" s="47"/>
      <c r="FL22" s="47"/>
      <c r="FM22" s="47"/>
      <c r="FN22" s="47"/>
      <c r="FO22" s="47"/>
      <c r="FP22" s="47"/>
      <c r="FQ22" s="47"/>
      <c r="FR22" s="47"/>
      <c r="FS22" s="47"/>
      <c r="FT22" s="47"/>
      <c r="FU22" s="47"/>
      <c r="FV22" s="47"/>
      <c r="FW22" s="47"/>
      <c r="FX22" s="47"/>
      <c r="FY22" s="47"/>
      <c r="FZ22" s="47"/>
      <c r="GA22" s="47"/>
      <c r="GB22" s="47"/>
      <c r="GC22" s="47"/>
      <c r="GD22" s="47"/>
    </row>
    <row r="23" s="26" customFormat="1" ht="18" customHeight="1" spans="1:186">
      <c r="A23" s="104">
        <v>18</v>
      </c>
      <c r="B23" s="108" t="s">
        <v>452</v>
      </c>
      <c r="C23" s="108" t="s">
        <v>452</v>
      </c>
      <c r="D23" s="45" t="s">
        <v>333</v>
      </c>
      <c r="E23" s="47">
        <v>0</v>
      </c>
      <c r="F23" s="47">
        <f t="shared" si="0"/>
        <v>4</v>
      </c>
      <c r="G23" s="47">
        <f t="shared" si="1"/>
        <v>0</v>
      </c>
      <c r="H23" s="109"/>
      <c r="I23" s="109"/>
      <c r="J23" s="109"/>
      <c r="K23" s="109"/>
      <c r="L23" s="109"/>
      <c r="M23" s="109"/>
      <c r="N23" s="109"/>
      <c r="O23" s="109"/>
      <c r="P23" s="109"/>
      <c r="Q23" s="109">
        <v>1</v>
      </c>
      <c r="R23" s="109"/>
      <c r="S23" s="109"/>
      <c r="T23" s="109"/>
      <c r="U23" s="109">
        <v>1</v>
      </c>
      <c r="V23" s="109">
        <v>1</v>
      </c>
      <c r="W23" s="109">
        <v>1</v>
      </c>
      <c r="X23" s="109"/>
      <c r="Y23" s="109"/>
      <c r="Z23" s="109"/>
      <c r="AA23" s="109"/>
      <c r="AB23" s="109"/>
      <c r="AC23" s="109"/>
      <c r="AD23" s="109"/>
      <c r="AE23" s="109"/>
      <c r="AF23" s="109"/>
      <c r="AG23" s="109"/>
      <c r="AH23" s="109"/>
      <c r="AI23" s="47"/>
      <c r="AJ23" s="47"/>
      <c r="AK23" s="47"/>
      <c r="AL23" s="47"/>
      <c r="AM23" s="47"/>
      <c r="AN23" s="47"/>
      <c r="AO23" s="47"/>
      <c r="AP23" s="47"/>
      <c r="AQ23" s="47"/>
      <c r="AR23" s="47"/>
      <c r="AS23" s="47"/>
      <c r="AT23" s="47"/>
      <c r="AU23" s="47"/>
      <c r="AV23" s="47"/>
      <c r="AW23" s="47"/>
      <c r="AX23" s="47"/>
      <c r="AY23" s="47"/>
      <c r="AZ23" s="47"/>
      <c r="BA23" s="47"/>
      <c r="BB23" s="47"/>
      <c r="BC23" s="47"/>
      <c r="BD23" s="47"/>
      <c r="BE23" s="47"/>
      <c r="BF23" s="47"/>
      <c r="BG23" s="47"/>
      <c r="BH23" s="47"/>
      <c r="BI23" s="47"/>
      <c r="BJ23" s="47"/>
      <c r="BK23" s="47"/>
      <c r="BL23" s="47"/>
      <c r="BM23" s="47"/>
      <c r="BN23" s="47"/>
      <c r="BO23" s="47"/>
      <c r="BP23" s="47"/>
      <c r="BQ23" s="47"/>
      <c r="BR23" s="47"/>
      <c r="BS23" s="47"/>
      <c r="BT23" s="47"/>
      <c r="BU23" s="47"/>
      <c r="BV23" s="47"/>
      <c r="BW23" s="47"/>
      <c r="BX23" s="47"/>
      <c r="BY23" s="47"/>
      <c r="BZ23" s="47"/>
      <c r="CA23" s="47"/>
      <c r="CB23" s="47"/>
      <c r="CC23" s="47"/>
      <c r="CD23" s="47"/>
      <c r="CE23" s="47"/>
      <c r="CF23" s="47"/>
      <c r="CG23" s="47"/>
      <c r="CH23" s="47"/>
      <c r="CI23" s="47"/>
      <c r="CJ23" s="47"/>
      <c r="CK23" s="47"/>
      <c r="CL23" s="47"/>
      <c r="CM23" s="47"/>
      <c r="CN23" s="47"/>
      <c r="CO23" s="47"/>
      <c r="CP23" s="47"/>
      <c r="CQ23" s="47"/>
      <c r="CR23" s="47"/>
      <c r="CS23" s="47"/>
      <c r="CT23" s="47"/>
      <c r="CU23" s="47"/>
      <c r="CV23" s="47"/>
      <c r="CW23" s="47"/>
      <c r="CX23" s="47"/>
      <c r="CY23" s="47"/>
      <c r="CZ23" s="47"/>
      <c r="DA23" s="47"/>
      <c r="DB23" s="47"/>
      <c r="DC23" s="47"/>
      <c r="DD23" s="47"/>
      <c r="DE23" s="47"/>
      <c r="DF23" s="47"/>
      <c r="DG23" s="47"/>
      <c r="DH23" s="47"/>
      <c r="DI23" s="47"/>
      <c r="DJ23" s="47"/>
      <c r="DK23" s="47"/>
      <c r="DL23" s="47"/>
      <c r="DM23" s="47"/>
      <c r="DN23" s="47"/>
      <c r="DO23" s="47"/>
      <c r="DP23" s="47"/>
      <c r="DQ23" s="47"/>
      <c r="DR23" s="47"/>
      <c r="DS23" s="47"/>
      <c r="DT23" s="47"/>
      <c r="DU23" s="47"/>
      <c r="DV23" s="47"/>
      <c r="DW23" s="47"/>
      <c r="DX23" s="47"/>
      <c r="DY23" s="47"/>
      <c r="DZ23" s="47"/>
      <c r="EA23" s="47"/>
      <c r="EB23" s="47"/>
      <c r="EC23" s="47"/>
      <c r="ED23" s="47"/>
      <c r="EE23" s="47"/>
      <c r="EF23" s="47"/>
      <c r="EG23" s="47"/>
      <c r="EH23" s="47"/>
      <c r="EI23" s="47"/>
      <c r="EJ23" s="47"/>
      <c r="EK23" s="47"/>
      <c r="EL23" s="47"/>
      <c r="EM23" s="47"/>
      <c r="EN23" s="47"/>
      <c r="EO23" s="47"/>
      <c r="EP23" s="47"/>
      <c r="EQ23" s="47"/>
      <c r="ER23" s="47"/>
      <c r="ES23" s="47"/>
      <c r="ET23" s="47"/>
      <c r="EU23" s="47"/>
      <c r="EV23" s="47"/>
      <c r="EW23" s="47"/>
      <c r="EX23" s="47"/>
      <c r="EY23" s="47"/>
      <c r="EZ23" s="47"/>
      <c r="FA23" s="47"/>
      <c r="FB23" s="47"/>
      <c r="FC23" s="47"/>
      <c r="FD23" s="47"/>
      <c r="FE23" s="47"/>
      <c r="FF23" s="47"/>
      <c r="FG23" s="47"/>
      <c r="FH23" s="47"/>
      <c r="FI23" s="47"/>
      <c r="FJ23" s="47"/>
      <c r="FK23" s="47"/>
      <c r="FL23" s="47"/>
      <c r="FM23" s="47"/>
      <c r="FN23" s="47"/>
      <c r="FO23" s="47"/>
      <c r="FP23" s="47"/>
      <c r="FQ23" s="47"/>
      <c r="FR23" s="47"/>
      <c r="FS23" s="47"/>
      <c r="FT23" s="47"/>
      <c r="FU23" s="47"/>
      <c r="FV23" s="47"/>
      <c r="FW23" s="47"/>
      <c r="FX23" s="47"/>
      <c r="FY23" s="47"/>
      <c r="FZ23" s="47"/>
      <c r="GA23" s="47"/>
      <c r="GB23" s="47"/>
      <c r="GC23" s="47"/>
      <c r="GD23" s="47"/>
    </row>
    <row r="24" s="26" customFormat="1" ht="18" customHeight="1" spans="1:186">
      <c r="A24" s="104">
        <v>19</v>
      </c>
      <c r="B24" s="108" t="s">
        <v>453</v>
      </c>
      <c r="C24" s="108" t="s">
        <v>453</v>
      </c>
      <c r="D24" s="45" t="s">
        <v>333</v>
      </c>
      <c r="E24" s="112">
        <v>143.36</v>
      </c>
      <c r="F24" s="47">
        <f t="shared" si="0"/>
        <v>4</v>
      </c>
      <c r="G24" s="47">
        <f t="shared" si="1"/>
        <v>573.44</v>
      </c>
      <c r="H24" s="109"/>
      <c r="I24" s="109"/>
      <c r="J24" s="109"/>
      <c r="K24" s="109"/>
      <c r="L24" s="109"/>
      <c r="M24" s="109"/>
      <c r="N24" s="109"/>
      <c r="O24" s="109"/>
      <c r="P24" s="109"/>
      <c r="Q24" s="109">
        <v>1</v>
      </c>
      <c r="R24" s="109"/>
      <c r="S24" s="109"/>
      <c r="T24" s="109"/>
      <c r="U24" s="109">
        <v>1</v>
      </c>
      <c r="V24" s="109">
        <v>1</v>
      </c>
      <c r="W24" s="109">
        <v>1</v>
      </c>
      <c r="X24" s="109"/>
      <c r="Y24" s="109"/>
      <c r="Z24" s="109"/>
      <c r="AA24" s="109"/>
      <c r="AB24" s="109"/>
      <c r="AC24" s="109"/>
      <c r="AD24" s="109"/>
      <c r="AE24" s="109"/>
      <c r="AF24" s="109"/>
      <c r="AG24" s="109"/>
      <c r="AH24" s="109"/>
      <c r="AI24" s="47"/>
      <c r="AJ24" s="47"/>
      <c r="AK24" s="47"/>
      <c r="AL24" s="47"/>
      <c r="AM24" s="47"/>
      <c r="AN24" s="47"/>
      <c r="AO24" s="47"/>
      <c r="AP24" s="47"/>
      <c r="AQ24" s="47"/>
      <c r="AR24" s="47"/>
      <c r="AS24" s="47"/>
      <c r="AT24" s="47"/>
      <c r="AU24" s="47"/>
      <c r="AV24" s="47"/>
      <c r="AW24" s="47"/>
      <c r="AX24" s="47"/>
      <c r="AY24" s="47"/>
      <c r="AZ24" s="47"/>
      <c r="BA24" s="47"/>
      <c r="BB24" s="47"/>
      <c r="BC24" s="47"/>
      <c r="BD24" s="47"/>
      <c r="BE24" s="47"/>
      <c r="BF24" s="47"/>
      <c r="BG24" s="47"/>
      <c r="BH24" s="47"/>
      <c r="BI24" s="47"/>
      <c r="BJ24" s="47"/>
      <c r="BK24" s="47"/>
      <c r="BL24" s="47"/>
      <c r="BM24" s="47"/>
      <c r="BN24" s="47"/>
      <c r="BO24" s="47"/>
      <c r="BP24" s="47"/>
      <c r="BQ24" s="47"/>
      <c r="BR24" s="47"/>
      <c r="BS24" s="47"/>
      <c r="BT24" s="47"/>
      <c r="BU24" s="47"/>
      <c r="BV24" s="47"/>
      <c r="BW24" s="47"/>
      <c r="BX24" s="47"/>
      <c r="BY24" s="47"/>
      <c r="BZ24" s="47"/>
      <c r="CA24" s="47"/>
      <c r="CB24" s="47"/>
      <c r="CC24" s="47"/>
      <c r="CD24" s="47"/>
      <c r="CE24" s="47"/>
      <c r="CF24" s="47"/>
      <c r="CG24" s="47"/>
      <c r="CH24" s="47"/>
      <c r="CI24" s="47"/>
      <c r="CJ24" s="47"/>
      <c r="CK24" s="47"/>
      <c r="CL24" s="47"/>
      <c r="CM24" s="47"/>
      <c r="CN24" s="47"/>
      <c r="CO24" s="47"/>
      <c r="CP24" s="47"/>
      <c r="CQ24" s="47"/>
      <c r="CR24" s="47"/>
      <c r="CS24" s="47"/>
      <c r="CT24" s="47"/>
      <c r="CU24" s="47"/>
      <c r="CV24" s="47"/>
      <c r="CW24" s="47"/>
      <c r="CX24" s="47"/>
      <c r="CY24" s="47"/>
      <c r="CZ24" s="47"/>
      <c r="DA24" s="47"/>
      <c r="DB24" s="47"/>
      <c r="DC24" s="47"/>
      <c r="DD24" s="47"/>
      <c r="DE24" s="47"/>
      <c r="DF24" s="47"/>
      <c r="DG24" s="47"/>
      <c r="DH24" s="47"/>
      <c r="DI24" s="47"/>
      <c r="DJ24" s="47"/>
      <c r="DK24" s="47"/>
      <c r="DL24" s="47"/>
      <c r="DM24" s="47"/>
      <c r="DN24" s="47"/>
      <c r="DO24" s="47"/>
      <c r="DP24" s="47"/>
      <c r="DQ24" s="47"/>
      <c r="DR24" s="47"/>
      <c r="DS24" s="47"/>
      <c r="DT24" s="47"/>
      <c r="DU24" s="47"/>
      <c r="DV24" s="47"/>
      <c r="DW24" s="47"/>
      <c r="DX24" s="47"/>
      <c r="DY24" s="47"/>
      <c r="DZ24" s="47"/>
      <c r="EA24" s="47"/>
      <c r="EB24" s="47"/>
      <c r="EC24" s="47"/>
      <c r="ED24" s="47"/>
      <c r="EE24" s="47"/>
      <c r="EF24" s="47"/>
      <c r="EG24" s="47"/>
      <c r="EH24" s="47"/>
      <c r="EI24" s="47"/>
      <c r="EJ24" s="47"/>
      <c r="EK24" s="47"/>
      <c r="EL24" s="47"/>
      <c r="EM24" s="47"/>
      <c r="EN24" s="47"/>
      <c r="EO24" s="47"/>
      <c r="EP24" s="47"/>
      <c r="EQ24" s="47"/>
      <c r="ER24" s="47"/>
      <c r="ES24" s="47"/>
      <c r="ET24" s="47"/>
      <c r="EU24" s="47"/>
      <c r="EV24" s="47"/>
      <c r="EW24" s="47"/>
      <c r="EX24" s="47"/>
      <c r="EY24" s="47"/>
      <c r="EZ24" s="47"/>
      <c r="FA24" s="47"/>
      <c r="FB24" s="47"/>
      <c r="FC24" s="47"/>
      <c r="FD24" s="47"/>
      <c r="FE24" s="47"/>
      <c r="FF24" s="47"/>
      <c r="FG24" s="47"/>
      <c r="FH24" s="47"/>
      <c r="FI24" s="47"/>
      <c r="FJ24" s="47"/>
      <c r="FK24" s="47"/>
      <c r="FL24" s="47"/>
      <c r="FM24" s="47"/>
      <c r="FN24" s="47"/>
      <c r="FO24" s="47"/>
      <c r="FP24" s="47"/>
      <c r="FQ24" s="47"/>
      <c r="FR24" s="47"/>
      <c r="FS24" s="47"/>
      <c r="FT24" s="47"/>
      <c r="FU24" s="47"/>
      <c r="FV24" s="47"/>
      <c r="FW24" s="47"/>
      <c r="FX24" s="47"/>
      <c r="FY24" s="47"/>
      <c r="FZ24" s="47"/>
      <c r="GA24" s="47"/>
      <c r="GB24" s="47"/>
      <c r="GC24" s="47"/>
      <c r="GD24" s="47"/>
    </row>
    <row r="25" s="26" customFormat="1" ht="18" customHeight="1" spans="1:186">
      <c r="A25" s="104">
        <v>20</v>
      </c>
      <c r="B25" s="108" t="s">
        <v>454</v>
      </c>
      <c r="C25" s="108" t="s">
        <v>455</v>
      </c>
      <c r="D25" s="45" t="s">
        <v>310</v>
      </c>
      <c r="E25" s="47">
        <v>0</v>
      </c>
      <c r="F25" s="47">
        <f t="shared" si="0"/>
        <v>8</v>
      </c>
      <c r="G25" s="47">
        <f t="shared" si="1"/>
        <v>0</v>
      </c>
      <c r="H25" s="109"/>
      <c r="I25" s="109"/>
      <c r="J25" s="109"/>
      <c r="K25" s="109"/>
      <c r="L25" s="109">
        <v>1</v>
      </c>
      <c r="M25" s="109"/>
      <c r="N25" s="109"/>
      <c r="O25" s="109">
        <v>1</v>
      </c>
      <c r="P25" s="125">
        <v>1</v>
      </c>
      <c r="Q25" s="109">
        <v>1</v>
      </c>
      <c r="R25" s="109"/>
      <c r="S25" s="109">
        <v>1</v>
      </c>
      <c r="T25" s="109">
        <v>1</v>
      </c>
      <c r="U25" s="109">
        <v>1</v>
      </c>
      <c r="V25" s="109">
        <v>1</v>
      </c>
      <c r="W25" s="109"/>
      <c r="X25" s="109"/>
      <c r="Y25" s="109"/>
      <c r="Z25" s="109"/>
      <c r="AA25" s="109"/>
      <c r="AB25" s="109"/>
      <c r="AC25" s="109"/>
      <c r="AD25" s="109"/>
      <c r="AE25" s="109"/>
      <c r="AF25" s="109"/>
      <c r="AG25" s="109"/>
      <c r="AH25" s="109"/>
      <c r="AI25" s="47"/>
      <c r="AJ25" s="47"/>
      <c r="AK25" s="47"/>
      <c r="AL25" s="47"/>
      <c r="AM25" s="47"/>
      <c r="AN25" s="47"/>
      <c r="AO25" s="47"/>
      <c r="AP25" s="47"/>
      <c r="AQ25" s="47"/>
      <c r="AR25" s="47"/>
      <c r="AS25" s="47"/>
      <c r="AT25" s="47"/>
      <c r="AU25" s="47"/>
      <c r="AV25" s="47"/>
      <c r="AW25" s="47"/>
      <c r="AX25" s="47"/>
      <c r="AY25" s="47"/>
      <c r="AZ25" s="47"/>
      <c r="BA25" s="47"/>
      <c r="BB25" s="47"/>
      <c r="BC25" s="47"/>
      <c r="BD25" s="47"/>
      <c r="BE25" s="47"/>
      <c r="BF25" s="47"/>
      <c r="BG25" s="47"/>
      <c r="BH25" s="47"/>
      <c r="BI25" s="47"/>
      <c r="BJ25" s="47"/>
      <c r="BK25" s="47"/>
      <c r="BL25" s="47"/>
      <c r="BM25" s="47"/>
      <c r="BN25" s="47"/>
      <c r="BO25" s="47"/>
      <c r="BP25" s="47"/>
      <c r="BQ25" s="47"/>
      <c r="BR25" s="47"/>
      <c r="BS25" s="47"/>
      <c r="BT25" s="47"/>
      <c r="BU25" s="47"/>
      <c r="BV25" s="47"/>
      <c r="BW25" s="47"/>
      <c r="BX25" s="47"/>
      <c r="BY25" s="47"/>
      <c r="BZ25" s="47"/>
      <c r="CA25" s="47"/>
      <c r="CB25" s="47"/>
      <c r="CC25" s="47"/>
      <c r="CD25" s="47"/>
      <c r="CE25" s="47"/>
      <c r="CF25" s="47"/>
      <c r="CG25" s="47"/>
      <c r="CH25" s="47"/>
      <c r="CI25" s="47"/>
      <c r="CJ25" s="47"/>
      <c r="CK25" s="47"/>
      <c r="CL25" s="47"/>
      <c r="CM25" s="47"/>
      <c r="CN25" s="47"/>
      <c r="CO25" s="47"/>
      <c r="CP25" s="47"/>
      <c r="CQ25" s="47"/>
      <c r="CR25" s="47"/>
      <c r="CS25" s="47"/>
      <c r="CT25" s="47"/>
      <c r="CU25" s="47"/>
      <c r="CV25" s="47"/>
      <c r="CW25" s="47"/>
      <c r="CX25" s="47"/>
      <c r="CY25" s="47"/>
      <c r="CZ25" s="47"/>
      <c r="DA25" s="47"/>
      <c r="DB25" s="47"/>
      <c r="DC25" s="47"/>
      <c r="DD25" s="47"/>
      <c r="DE25" s="47"/>
      <c r="DF25" s="47"/>
      <c r="DG25" s="47"/>
      <c r="DH25" s="47"/>
      <c r="DI25" s="47"/>
      <c r="DJ25" s="47"/>
      <c r="DK25" s="47"/>
      <c r="DL25" s="47"/>
      <c r="DM25" s="47"/>
      <c r="DN25" s="47"/>
      <c r="DO25" s="47"/>
      <c r="DP25" s="47"/>
      <c r="DQ25" s="47"/>
      <c r="DR25" s="47"/>
      <c r="DS25" s="47"/>
      <c r="DT25" s="47"/>
      <c r="DU25" s="47"/>
      <c r="DV25" s="47"/>
      <c r="DW25" s="47"/>
      <c r="DX25" s="47"/>
      <c r="DY25" s="47"/>
      <c r="DZ25" s="47"/>
      <c r="EA25" s="47"/>
      <c r="EB25" s="47"/>
      <c r="EC25" s="47"/>
      <c r="ED25" s="47"/>
      <c r="EE25" s="47"/>
      <c r="EF25" s="47"/>
      <c r="EG25" s="47"/>
      <c r="EH25" s="47"/>
      <c r="EI25" s="47"/>
      <c r="EJ25" s="47"/>
      <c r="EK25" s="47"/>
      <c r="EL25" s="47"/>
      <c r="EM25" s="47"/>
      <c r="EN25" s="47"/>
      <c r="EO25" s="47"/>
      <c r="EP25" s="47"/>
      <c r="EQ25" s="47"/>
      <c r="ER25" s="47"/>
      <c r="ES25" s="47"/>
      <c r="ET25" s="47"/>
      <c r="EU25" s="47"/>
      <c r="EV25" s="47"/>
      <c r="EW25" s="47"/>
      <c r="EX25" s="47"/>
      <c r="EY25" s="47"/>
      <c r="EZ25" s="47"/>
      <c r="FA25" s="47"/>
      <c r="FB25" s="47"/>
      <c r="FC25" s="47"/>
      <c r="FD25" s="47"/>
      <c r="FE25" s="47"/>
      <c r="FF25" s="47"/>
      <c r="FG25" s="47"/>
      <c r="FH25" s="47"/>
      <c r="FI25" s="47"/>
      <c r="FJ25" s="47"/>
      <c r="FK25" s="47"/>
      <c r="FL25" s="47"/>
      <c r="FM25" s="47"/>
      <c r="FN25" s="47"/>
      <c r="FO25" s="47"/>
      <c r="FP25" s="47"/>
      <c r="FQ25" s="47"/>
      <c r="FR25" s="47"/>
      <c r="FS25" s="47"/>
      <c r="FT25" s="47"/>
      <c r="FU25" s="47"/>
      <c r="FV25" s="47"/>
      <c r="FW25" s="47"/>
      <c r="FX25" s="47"/>
      <c r="FY25" s="47"/>
      <c r="FZ25" s="47"/>
      <c r="GA25" s="47"/>
      <c r="GB25" s="47"/>
      <c r="GC25" s="47"/>
      <c r="GD25" s="47"/>
    </row>
    <row r="26" s="26" customFormat="1" ht="18" customHeight="1" spans="1:186">
      <c r="A26" s="104">
        <v>21</v>
      </c>
      <c r="B26" s="108" t="s">
        <v>456</v>
      </c>
      <c r="C26" s="108" t="s">
        <v>457</v>
      </c>
      <c r="D26" s="45" t="s">
        <v>310</v>
      </c>
      <c r="E26" s="47">
        <v>20135.98</v>
      </c>
      <c r="F26" s="47">
        <f t="shared" si="0"/>
        <v>9</v>
      </c>
      <c r="G26" s="47">
        <f t="shared" si="1"/>
        <v>181223.82</v>
      </c>
      <c r="H26" s="109">
        <v>1</v>
      </c>
      <c r="I26" s="109">
        <v>1</v>
      </c>
      <c r="J26" s="109">
        <v>1</v>
      </c>
      <c r="K26" s="109">
        <v>1</v>
      </c>
      <c r="L26" s="109"/>
      <c r="M26" s="109">
        <v>1</v>
      </c>
      <c r="N26" s="109">
        <v>1</v>
      </c>
      <c r="O26" s="109"/>
      <c r="P26" s="109"/>
      <c r="Q26" s="109"/>
      <c r="R26" s="109">
        <v>1</v>
      </c>
      <c r="S26" s="109"/>
      <c r="T26" s="109"/>
      <c r="U26" s="109"/>
      <c r="V26" s="109"/>
      <c r="W26" s="109">
        <v>1</v>
      </c>
      <c r="X26" s="109">
        <v>1</v>
      </c>
      <c r="Y26" s="109"/>
      <c r="Z26" s="109"/>
      <c r="AA26" s="109"/>
      <c r="AB26" s="109"/>
      <c r="AC26" s="109"/>
      <c r="AD26" s="109"/>
      <c r="AE26" s="109"/>
      <c r="AF26" s="109"/>
      <c r="AG26" s="109"/>
      <c r="AH26" s="109"/>
      <c r="AI26" s="47"/>
      <c r="AJ26" s="47"/>
      <c r="AK26" s="47"/>
      <c r="AL26" s="47"/>
      <c r="AM26" s="47"/>
      <c r="AN26" s="47"/>
      <c r="AO26" s="47"/>
      <c r="AP26" s="47"/>
      <c r="AQ26" s="47"/>
      <c r="AR26" s="47"/>
      <c r="AS26" s="47"/>
      <c r="AT26" s="47"/>
      <c r="AU26" s="47"/>
      <c r="AV26" s="47"/>
      <c r="AW26" s="47"/>
      <c r="AX26" s="47"/>
      <c r="AY26" s="47"/>
      <c r="AZ26" s="47"/>
      <c r="BA26" s="47"/>
      <c r="BB26" s="47"/>
      <c r="BC26" s="47"/>
      <c r="BD26" s="47"/>
      <c r="BE26" s="47"/>
      <c r="BF26" s="47"/>
      <c r="BG26" s="47"/>
      <c r="BH26" s="47"/>
      <c r="BI26" s="47"/>
      <c r="BJ26" s="47"/>
      <c r="BK26" s="47"/>
      <c r="BL26" s="47"/>
      <c r="BM26" s="47"/>
      <c r="BN26" s="47"/>
      <c r="BO26" s="47"/>
      <c r="BP26" s="47"/>
      <c r="BQ26" s="47"/>
      <c r="BR26" s="47"/>
      <c r="BS26" s="47"/>
      <c r="BT26" s="47"/>
      <c r="BU26" s="47"/>
      <c r="BV26" s="47"/>
      <c r="BW26" s="47"/>
      <c r="BX26" s="47"/>
      <c r="BY26" s="47"/>
      <c r="BZ26" s="47"/>
      <c r="CA26" s="47"/>
      <c r="CB26" s="47"/>
      <c r="CC26" s="47"/>
      <c r="CD26" s="47"/>
      <c r="CE26" s="47"/>
      <c r="CF26" s="47"/>
      <c r="CG26" s="47"/>
      <c r="CH26" s="47"/>
      <c r="CI26" s="47"/>
      <c r="CJ26" s="47"/>
      <c r="CK26" s="47"/>
      <c r="CL26" s="47"/>
      <c r="CM26" s="47"/>
      <c r="CN26" s="47"/>
      <c r="CO26" s="47"/>
      <c r="CP26" s="47"/>
      <c r="CQ26" s="47"/>
      <c r="CR26" s="47"/>
      <c r="CS26" s="47"/>
      <c r="CT26" s="47"/>
      <c r="CU26" s="47"/>
      <c r="CV26" s="47"/>
      <c r="CW26" s="47"/>
      <c r="CX26" s="47"/>
      <c r="CY26" s="47"/>
      <c r="CZ26" s="47"/>
      <c r="DA26" s="47"/>
      <c r="DB26" s="47"/>
      <c r="DC26" s="47"/>
      <c r="DD26" s="47"/>
      <c r="DE26" s="47"/>
      <c r="DF26" s="47"/>
      <c r="DG26" s="47"/>
      <c r="DH26" s="47"/>
      <c r="DI26" s="47"/>
      <c r="DJ26" s="47"/>
      <c r="DK26" s="47"/>
      <c r="DL26" s="47"/>
      <c r="DM26" s="47"/>
      <c r="DN26" s="47"/>
      <c r="DO26" s="47"/>
      <c r="DP26" s="47"/>
      <c r="DQ26" s="47"/>
      <c r="DR26" s="47"/>
      <c r="DS26" s="47"/>
      <c r="DT26" s="47"/>
      <c r="DU26" s="47"/>
      <c r="DV26" s="47"/>
      <c r="DW26" s="47"/>
      <c r="DX26" s="47"/>
      <c r="DY26" s="47"/>
      <c r="DZ26" s="47"/>
      <c r="EA26" s="47"/>
      <c r="EB26" s="47"/>
      <c r="EC26" s="47"/>
      <c r="ED26" s="47"/>
      <c r="EE26" s="47"/>
      <c r="EF26" s="47"/>
      <c r="EG26" s="47"/>
      <c r="EH26" s="47"/>
      <c r="EI26" s="47"/>
      <c r="EJ26" s="47"/>
      <c r="EK26" s="47"/>
      <c r="EL26" s="47"/>
      <c r="EM26" s="47"/>
      <c r="EN26" s="47"/>
      <c r="EO26" s="47"/>
      <c r="EP26" s="47"/>
      <c r="EQ26" s="47"/>
      <c r="ER26" s="47"/>
      <c r="ES26" s="47"/>
      <c r="ET26" s="47"/>
      <c r="EU26" s="47"/>
      <c r="EV26" s="47"/>
      <c r="EW26" s="47"/>
      <c r="EX26" s="47"/>
      <c r="EY26" s="47"/>
      <c r="EZ26" s="47"/>
      <c r="FA26" s="47"/>
      <c r="FB26" s="47"/>
      <c r="FC26" s="47"/>
      <c r="FD26" s="47"/>
      <c r="FE26" s="47"/>
      <c r="FF26" s="47"/>
      <c r="FG26" s="47"/>
      <c r="FH26" s="47"/>
      <c r="FI26" s="47"/>
      <c r="FJ26" s="47"/>
      <c r="FK26" s="47"/>
      <c r="FL26" s="47"/>
      <c r="FM26" s="47"/>
      <c r="FN26" s="47"/>
      <c r="FO26" s="47"/>
      <c r="FP26" s="47"/>
      <c r="FQ26" s="47"/>
      <c r="FR26" s="47"/>
      <c r="FS26" s="47"/>
      <c r="FT26" s="47"/>
      <c r="FU26" s="47"/>
      <c r="FV26" s="47"/>
      <c r="FW26" s="47"/>
      <c r="FX26" s="47"/>
      <c r="FY26" s="47"/>
      <c r="FZ26" s="47"/>
      <c r="GA26" s="47"/>
      <c r="GB26" s="47"/>
      <c r="GC26" s="47"/>
      <c r="GD26" s="47"/>
    </row>
    <row r="27" s="26" customFormat="1" ht="18" customHeight="1" spans="1:186">
      <c r="A27" s="104">
        <v>22</v>
      </c>
      <c r="B27" s="108" t="s">
        <v>458</v>
      </c>
      <c r="C27" s="108" t="s">
        <v>458</v>
      </c>
      <c r="D27" s="45" t="s">
        <v>310</v>
      </c>
      <c r="E27" s="47">
        <v>819.55</v>
      </c>
      <c r="F27" s="47">
        <f t="shared" si="0"/>
        <v>4</v>
      </c>
      <c r="G27" s="47">
        <f t="shared" si="1"/>
        <v>3278.2</v>
      </c>
      <c r="H27" s="109"/>
      <c r="I27" s="109"/>
      <c r="J27" s="109"/>
      <c r="K27" s="109"/>
      <c r="L27" s="109"/>
      <c r="M27" s="109"/>
      <c r="N27" s="109"/>
      <c r="O27" s="109"/>
      <c r="P27" s="109"/>
      <c r="Q27" s="109">
        <v>1</v>
      </c>
      <c r="R27" s="109"/>
      <c r="S27" s="109"/>
      <c r="T27" s="109"/>
      <c r="U27" s="109">
        <v>1</v>
      </c>
      <c r="V27" s="109">
        <v>1</v>
      </c>
      <c r="W27" s="109">
        <v>1</v>
      </c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47"/>
      <c r="AJ27" s="47"/>
      <c r="AK27" s="47"/>
      <c r="AL27" s="47"/>
      <c r="AM27" s="47"/>
      <c r="AN27" s="47"/>
      <c r="AO27" s="47"/>
      <c r="AP27" s="47"/>
      <c r="AQ27" s="47"/>
      <c r="AR27" s="47"/>
      <c r="AS27" s="47"/>
      <c r="AT27" s="47"/>
      <c r="AU27" s="47"/>
      <c r="AV27" s="47"/>
      <c r="AW27" s="47"/>
      <c r="AX27" s="47"/>
      <c r="AY27" s="47"/>
      <c r="AZ27" s="47"/>
      <c r="BA27" s="47"/>
      <c r="BB27" s="47"/>
      <c r="BC27" s="47"/>
      <c r="BD27" s="47"/>
      <c r="BE27" s="47"/>
      <c r="BF27" s="47"/>
      <c r="BG27" s="47"/>
      <c r="BH27" s="47"/>
      <c r="BI27" s="47"/>
      <c r="BJ27" s="47"/>
      <c r="BK27" s="47"/>
      <c r="BL27" s="47"/>
      <c r="BM27" s="47"/>
      <c r="BN27" s="47"/>
      <c r="BO27" s="47"/>
      <c r="BP27" s="47"/>
      <c r="BQ27" s="47"/>
      <c r="BR27" s="47"/>
      <c r="BS27" s="47"/>
      <c r="BT27" s="47"/>
      <c r="BU27" s="47"/>
      <c r="BV27" s="47"/>
      <c r="BW27" s="47"/>
      <c r="BX27" s="47"/>
      <c r="BY27" s="47"/>
      <c r="BZ27" s="47"/>
      <c r="CA27" s="47"/>
      <c r="CB27" s="47"/>
      <c r="CC27" s="47"/>
      <c r="CD27" s="47"/>
      <c r="CE27" s="47"/>
      <c r="CF27" s="47"/>
      <c r="CG27" s="47"/>
      <c r="CH27" s="47"/>
      <c r="CI27" s="47"/>
      <c r="CJ27" s="47"/>
      <c r="CK27" s="47"/>
      <c r="CL27" s="47"/>
      <c r="CM27" s="47"/>
      <c r="CN27" s="47"/>
      <c r="CO27" s="47"/>
      <c r="CP27" s="47"/>
      <c r="CQ27" s="47"/>
      <c r="CR27" s="47"/>
      <c r="CS27" s="47"/>
      <c r="CT27" s="47"/>
      <c r="CU27" s="47"/>
      <c r="CV27" s="47"/>
      <c r="CW27" s="47"/>
      <c r="CX27" s="47"/>
      <c r="CY27" s="47"/>
      <c r="CZ27" s="47"/>
      <c r="DA27" s="47"/>
      <c r="DB27" s="47"/>
      <c r="DC27" s="47"/>
      <c r="DD27" s="47"/>
      <c r="DE27" s="47"/>
      <c r="DF27" s="47"/>
      <c r="DG27" s="47"/>
      <c r="DH27" s="47"/>
      <c r="DI27" s="47"/>
      <c r="DJ27" s="47"/>
      <c r="DK27" s="47"/>
      <c r="DL27" s="47"/>
      <c r="DM27" s="47"/>
      <c r="DN27" s="47"/>
      <c r="DO27" s="47"/>
      <c r="DP27" s="47"/>
      <c r="DQ27" s="47"/>
      <c r="DR27" s="47"/>
      <c r="DS27" s="47"/>
      <c r="DT27" s="47"/>
      <c r="DU27" s="47"/>
      <c r="DV27" s="47"/>
      <c r="DW27" s="47"/>
      <c r="DX27" s="47"/>
      <c r="DY27" s="47"/>
      <c r="DZ27" s="47"/>
      <c r="EA27" s="47"/>
      <c r="EB27" s="47"/>
      <c r="EC27" s="47"/>
      <c r="ED27" s="47"/>
      <c r="EE27" s="47"/>
      <c r="EF27" s="47"/>
      <c r="EG27" s="47"/>
      <c r="EH27" s="47"/>
      <c r="EI27" s="47"/>
      <c r="EJ27" s="47"/>
      <c r="EK27" s="47"/>
      <c r="EL27" s="47"/>
      <c r="EM27" s="47"/>
      <c r="EN27" s="47"/>
      <c r="EO27" s="47"/>
      <c r="EP27" s="47"/>
      <c r="EQ27" s="47"/>
      <c r="ER27" s="47"/>
      <c r="ES27" s="47"/>
      <c r="ET27" s="47"/>
      <c r="EU27" s="47"/>
      <c r="EV27" s="47"/>
      <c r="EW27" s="47"/>
      <c r="EX27" s="47"/>
      <c r="EY27" s="47"/>
      <c r="EZ27" s="47"/>
      <c r="FA27" s="47"/>
      <c r="FB27" s="47"/>
      <c r="FC27" s="47"/>
      <c r="FD27" s="47"/>
      <c r="FE27" s="47"/>
      <c r="FF27" s="47"/>
      <c r="FG27" s="47"/>
      <c r="FH27" s="47"/>
      <c r="FI27" s="47"/>
      <c r="FJ27" s="47"/>
      <c r="FK27" s="47"/>
      <c r="FL27" s="47"/>
      <c r="FM27" s="47"/>
      <c r="FN27" s="47"/>
      <c r="FO27" s="47"/>
      <c r="FP27" s="47"/>
      <c r="FQ27" s="47"/>
      <c r="FR27" s="47"/>
      <c r="FS27" s="47"/>
      <c r="FT27" s="47"/>
      <c r="FU27" s="47"/>
      <c r="FV27" s="47"/>
      <c r="FW27" s="47"/>
      <c r="FX27" s="47"/>
      <c r="FY27" s="47"/>
      <c r="FZ27" s="47"/>
      <c r="GA27" s="47"/>
      <c r="GB27" s="47"/>
      <c r="GC27" s="47"/>
      <c r="GD27" s="47"/>
    </row>
    <row r="28" s="26" customFormat="1" ht="18" customHeight="1" spans="1:186">
      <c r="A28" s="104">
        <v>23</v>
      </c>
      <c r="B28" s="108" t="s">
        <v>459</v>
      </c>
      <c r="C28" s="108" t="s">
        <v>459</v>
      </c>
      <c r="D28" s="45" t="s">
        <v>333</v>
      </c>
      <c r="E28" s="47">
        <v>0</v>
      </c>
      <c r="F28" s="47">
        <f t="shared" si="0"/>
        <v>1</v>
      </c>
      <c r="G28" s="47">
        <f t="shared" si="1"/>
        <v>0</v>
      </c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09"/>
      <c r="U28" s="109"/>
      <c r="V28" s="109"/>
      <c r="W28" s="109">
        <v>1</v>
      </c>
      <c r="X28" s="109"/>
      <c r="Y28" s="109"/>
      <c r="Z28" s="109"/>
      <c r="AA28" s="109"/>
      <c r="AB28" s="109"/>
      <c r="AC28" s="109"/>
      <c r="AD28" s="109"/>
      <c r="AE28" s="109"/>
      <c r="AF28" s="109"/>
      <c r="AG28" s="109"/>
      <c r="AH28" s="109"/>
      <c r="AI28" s="47"/>
      <c r="AJ28" s="47"/>
      <c r="AK28" s="47"/>
      <c r="AL28" s="47"/>
      <c r="AM28" s="47"/>
      <c r="AN28" s="47"/>
      <c r="AO28" s="47"/>
      <c r="AP28" s="47"/>
      <c r="AQ28" s="47"/>
      <c r="AR28" s="47"/>
      <c r="AS28" s="47"/>
      <c r="AT28" s="47"/>
      <c r="AU28" s="47"/>
      <c r="AV28" s="47"/>
      <c r="AW28" s="47"/>
      <c r="AX28" s="47"/>
      <c r="AY28" s="47"/>
      <c r="AZ28" s="47"/>
      <c r="BA28" s="47"/>
      <c r="BB28" s="47"/>
      <c r="BC28" s="47"/>
      <c r="BD28" s="47"/>
      <c r="BE28" s="47"/>
      <c r="BF28" s="47"/>
      <c r="BG28" s="47"/>
      <c r="BH28" s="47"/>
      <c r="BI28" s="47"/>
      <c r="BJ28" s="47"/>
      <c r="BK28" s="47"/>
      <c r="BL28" s="47"/>
      <c r="BM28" s="47"/>
      <c r="BN28" s="47"/>
      <c r="BO28" s="47"/>
      <c r="BP28" s="47"/>
      <c r="BQ28" s="47"/>
      <c r="BR28" s="47"/>
      <c r="BS28" s="47"/>
      <c r="BT28" s="47"/>
      <c r="BU28" s="47"/>
      <c r="BV28" s="47"/>
      <c r="BW28" s="47"/>
      <c r="BX28" s="47"/>
      <c r="BY28" s="47"/>
      <c r="BZ28" s="47"/>
      <c r="CA28" s="47"/>
      <c r="CB28" s="47"/>
      <c r="CC28" s="47"/>
      <c r="CD28" s="47"/>
      <c r="CE28" s="47"/>
      <c r="CF28" s="47"/>
      <c r="CG28" s="47"/>
      <c r="CH28" s="47"/>
      <c r="CI28" s="47"/>
      <c r="CJ28" s="47"/>
      <c r="CK28" s="47"/>
      <c r="CL28" s="47"/>
      <c r="CM28" s="47"/>
      <c r="CN28" s="47"/>
      <c r="CO28" s="47"/>
      <c r="CP28" s="47"/>
      <c r="CQ28" s="47"/>
      <c r="CR28" s="47"/>
      <c r="CS28" s="47"/>
      <c r="CT28" s="47"/>
      <c r="CU28" s="47"/>
      <c r="CV28" s="47"/>
      <c r="CW28" s="47"/>
      <c r="CX28" s="47"/>
      <c r="CY28" s="47"/>
      <c r="CZ28" s="47"/>
      <c r="DA28" s="47"/>
      <c r="DB28" s="47"/>
      <c r="DC28" s="47"/>
      <c r="DD28" s="47"/>
      <c r="DE28" s="47"/>
      <c r="DF28" s="47"/>
      <c r="DG28" s="47"/>
      <c r="DH28" s="47"/>
      <c r="DI28" s="47"/>
      <c r="DJ28" s="47"/>
      <c r="DK28" s="47"/>
      <c r="DL28" s="47"/>
      <c r="DM28" s="47"/>
      <c r="DN28" s="47"/>
      <c r="DO28" s="47"/>
      <c r="DP28" s="47"/>
      <c r="DQ28" s="47"/>
      <c r="DR28" s="47"/>
      <c r="DS28" s="47"/>
      <c r="DT28" s="47"/>
      <c r="DU28" s="47"/>
      <c r="DV28" s="47"/>
      <c r="DW28" s="47"/>
      <c r="DX28" s="47"/>
      <c r="DY28" s="47"/>
      <c r="DZ28" s="47"/>
      <c r="EA28" s="47"/>
      <c r="EB28" s="47"/>
      <c r="EC28" s="47"/>
      <c r="ED28" s="47"/>
      <c r="EE28" s="47"/>
      <c r="EF28" s="47"/>
      <c r="EG28" s="47"/>
      <c r="EH28" s="47"/>
      <c r="EI28" s="47"/>
      <c r="EJ28" s="47"/>
      <c r="EK28" s="47"/>
      <c r="EL28" s="47"/>
      <c r="EM28" s="47"/>
      <c r="EN28" s="47"/>
      <c r="EO28" s="47"/>
      <c r="EP28" s="47"/>
      <c r="EQ28" s="47"/>
      <c r="ER28" s="47"/>
      <c r="ES28" s="47"/>
      <c r="ET28" s="47"/>
      <c r="EU28" s="47"/>
      <c r="EV28" s="47"/>
      <c r="EW28" s="47"/>
      <c r="EX28" s="47"/>
      <c r="EY28" s="47"/>
      <c r="EZ28" s="47"/>
      <c r="FA28" s="47"/>
      <c r="FB28" s="47"/>
      <c r="FC28" s="47"/>
      <c r="FD28" s="47"/>
      <c r="FE28" s="47"/>
      <c r="FF28" s="47"/>
      <c r="FG28" s="47"/>
      <c r="FH28" s="47"/>
      <c r="FI28" s="47"/>
      <c r="FJ28" s="47"/>
      <c r="FK28" s="47"/>
      <c r="FL28" s="47"/>
      <c r="FM28" s="47"/>
      <c r="FN28" s="47"/>
      <c r="FO28" s="47"/>
      <c r="FP28" s="47"/>
      <c r="FQ28" s="47"/>
      <c r="FR28" s="47"/>
      <c r="FS28" s="47"/>
      <c r="FT28" s="47"/>
      <c r="FU28" s="47"/>
      <c r="FV28" s="47"/>
      <c r="FW28" s="47"/>
      <c r="FX28" s="47"/>
      <c r="FY28" s="47"/>
      <c r="FZ28" s="47"/>
      <c r="GA28" s="47"/>
      <c r="GB28" s="47"/>
      <c r="GC28" s="47"/>
      <c r="GD28" s="47"/>
    </row>
    <row r="29" s="26" customFormat="1" ht="18" customHeight="1" spans="1:186">
      <c r="A29" s="104">
        <v>24</v>
      </c>
      <c r="B29" s="108" t="s">
        <v>460</v>
      </c>
      <c r="C29" s="108" t="s">
        <v>460</v>
      </c>
      <c r="D29" s="45" t="s">
        <v>333</v>
      </c>
      <c r="E29" s="47">
        <v>0</v>
      </c>
      <c r="F29" s="47">
        <f t="shared" si="0"/>
        <v>1</v>
      </c>
      <c r="G29" s="47">
        <f t="shared" si="1"/>
        <v>0</v>
      </c>
      <c r="H29" s="109"/>
      <c r="I29" s="109"/>
      <c r="J29" s="109"/>
      <c r="K29" s="109"/>
      <c r="L29" s="109"/>
      <c r="M29" s="109"/>
      <c r="N29" s="109"/>
      <c r="O29" s="109"/>
      <c r="P29" s="109"/>
      <c r="Q29" s="109"/>
      <c r="R29" s="109"/>
      <c r="S29" s="109"/>
      <c r="T29" s="109"/>
      <c r="U29" s="109"/>
      <c r="V29" s="109"/>
      <c r="W29" s="109">
        <v>1</v>
      </c>
      <c r="X29" s="109"/>
      <c r="Y29" s="109"/>
      <c r="Z29" s="109"/>
      <c r="AA29" s="109"/>
      <c r="AB29" s="109"/>
      <c r="AC29" s="109"/>
      <c r="AD29" s="109"/>
      <c r="AE29" s="109"/>
      <c r="AF29" s="109"/>
      <c r="AG29" s="109"/>
      <c r="AH29" s="109"/>
      <c r="AI29" s="47"/>
      <c r="AJ29" s="47"/>
      <c r="AK29" s="47"/>
      <c r="AL29" s="47"/>
      <c r="AM29" s="47"/>
      <c r="AN29" s="47"/>
      <c r="AO29" s="47"/>
      <c r="AP29" s="47"/>
      <c r="AQ29" s="47"/>
      <c r="AR29" s="47"/>
      <c r="AS29" s="47"/>
      <c r="AT29" s="47"/>
      <c r="AU29" s="47"/>
      <c r="AV29" s="47"/>
      <c r="AW29" s="47"/>
      <c r="AX29" s="47"/>
      <c r="AY29" s="47"/>
      <c r="AZ29" s="47"/>
      <c r="BA29" s="47"/>
      <c r="BB29" s="47"/>
      <c r="BC29" s="47"/>
      <c r="BD29" s="47"/>
      <c r="BE29" s="47"/>
      <c r="BF29" s="47"/>
      <c r="BG29" s="47"/>
      <c r="BH29" s="47"/>
      <c r="BI29" s="47"/>
      <c r="BJ29" s="47"/>
      <c r="BK29" s="47"/>
      <c r="BL29" s="47"/>
      <c r="BM29" s="47"/>
      <c r="BN29" s="47"/>
      <c r="BO29" s="47"/>
      <c r="BP29" s="47"/>
      <c r="BQ29" s="47"/>
      <c r="BR29" s="47"/>
      <c r="BS29" s="47"/>
      <c r="BT29" s="47"/>
      <c r="BU29" s="47"/>
      <c r="BV29" s="47"/>
      <c r="BW29" s="47"/>
      <c r="BX29" s="47"/>
      <c r="BY29" s="47"/>
      <c r="BZ29" s="47"/>
      <c r="CA29" s="47"/>
      <c r="CB29" s="47"/>
      <c r="CC29" s="47"/>
      <c r="CD29" s="47"/>
      <c r="CE29" s="47"/>
      <c r="CF29" s="47"/>
      <c r="CG29" s="47"/>
      <c r="CH29" s="47"/>
      <c r="CI29" s="47"/>
      <c r="CJ29" s="47"/>
      <c r="CK29" s="47"/>
      <c r="CL29" s="47"/>
      <c r="CM29" s="47"/>
      <c r="CN29" s="47"/>
      <c r="CO29" s="47"/>
      <c r="CP29" s="47"/>
      <c r="CQ29" s="47"/>
      <c r="CR29" s="47"/>
      <c r="CS29" s="47"/>
      <c r="CT29" s="47"/>
      <c r="CU29" s="47"/>
      <c r="CV29" s="47"/>
      <c r="CW29" s="47"/>
      <c r="CX29" s="47"/>
      <c r="CY29" s="47"/>
      <c r="CZ29" s="47"/>
      <c r="DA29" s="47"/>
      <c r="DB29" s="47"/>
      <c r="DC29" s="47"/>
      <c r="DD29" s="47"/>
      <c r="DE29" s="47"/>
      <c r="DF29" s="47"/>
      <c r="DG29" s="47"/>
      <c r="DH29" s="47"/>
      <c r="DI29" s="47"/>
      <c r="DJ29" s="47"/>
      <c r="DK29" s="47"/>
      <c r="DL29" s="47"/>
      <c r="DM29" s="47"/>
      <c r="DN29" s="47"/>
      <c r="DO29" s="47"/>
      <c r="DP29" s="47"/>
      <c r="DQ29" s="47"/>
      <c r="DR29" s="47"/>
      <c r="DS29" s="47"/>
      <c r="DT29" s="47"/>
      <c r="DU29" s="47"/>
      <c r="DV29" s="47"/>
      <c r="DW29" s="47"/>
      <c r="DX29" s="47"/>
      <c r="DY29" s="47"/>
      <c r="DZ29" s="47"/>
      <c r="EA29" s="47"/>
      <c r="EB29" s="47"/>
      <c r="EC29" s="47"/>
      <c r="ED29" s="47"/>
      <c r="EE29" s="47"/>
      <c r="EF29" s="47"/>
      <c r="EG29" s="47"/>
      <c r="EH29" s="47"/>
      <c r="EI29" s="47"/>
      <c r="EJ29" s="47"/>
      <c r="EK29" s="47"/>
      <c r="EL29" s="47"/>
      <c r="EM29" s="47"/>
      <c r="EN29" s="47"/>
      <c r="EO29" s="47"/>
      <c r="EP29" s="47"/>
      <c r="EQ29" s="47"/>
      <c r="ER29" s="47"/>
      <c r="ES29" s="47"/>
      <c r="ET29" s="47"/>
      <c r="EU29" s="47"/>
      <c r="EV29" s="47"/>
      <c r="EW29" s="47"/>
      <c r="EX29" s="47"/>
      <c r="EY29" s="47"/>
      <c r="EZ29" s="47"/>
      <c r="FA29" s="47"/>
      <c r="FB29" s="47"/>
      <c r="FC29" s="47"/>
      <c r="FD29" s="47"/>
      <c r="FE29" s="47"/>
      <c r="FF29" s="47"/>
      <c r="FG29" s="47"/>
      <c r="FH29" s="47"/>
      <c r="FI29" s="47"/>
      <c r="FJ29" s="47"/>
      <c r="FK29" s="47"/>
      <c r="FL29" s="47"/>
      <c r="FM29" s="47"/>
      <c r="FN29" s="47"/>
      <c r="FO29" s="47"/>
      <c r="FP29" s="47"/>
      <c r="FQ29" s="47"/>
      <c r="FR29" s="47"/>
      <c r="FS29" s="47"/>
      <c r="FT29" s="47"/>
      <c r="FU29" s="47"/>
      <c r="FV29" s="47"/>
      <c r="FW29" s="47"/>
      <c r="FX29" s="47"/>
      <c r="FY29" s="47"/>
      <c r="FZ29" s="47"/>
      <c r="GA29" s="47"/>
      <c r="GB29" s="47"/>
      <c r="GC29" s="47"/>
      <c r="GD29" s="47"/>
    </row>
    <row r="30" s="26" customFormat="1" ht="18" customHeight="1" spans="1:186">
      <c r="A30" s="104">
        <v>25</v>
      </c>
      <c r="B30" s="108" t="s">
        <v>461</v>
      </c>
      <c r="C30" s="108" t="s">
        <v>461</v>
      </c>
      <c r="D30" s="45" t="s">
        <v>333</v>
      </c>
      <c r="E30" s="47">
        <v>0</v>
      </c>
      <c r="F30" s="47">
        <f t="shared" si="0"/>
        <v>4</v>
      </c>
      <c r="G30" s="47">
        <f t="shared" si="1"/>
        <v>0</v>
      </c>
      <c r="H30" s="109"/>
      <c r="I30" s="109"/>
      <c r="J30" s="109"/>
      <c r="K30" s="109"/>
      <c r="L30" s="109"/>
      <c r="M30" s="109"/>
      <c r="N30" s="109"/>
      <c r="O30" s="109"/>
      <c r="P30" s="109"/>
      <c r="Q30" s="109">
        <v>1</v>
      </c>
      <c r="R30" s="109"/>
      <c r="S30" s="109"/>
      <c r="T30" s="109"/>
      <c r="U30" s="109">
        <v>1</v>
      </c>
      <c r="V30" s="109">
        <v>1</v>
      </c>
      <c r="W30" s="109">
        <v>1</v>
      </c>
      <c r="X30" s="109"/>
      <c r="Y30" s="109"/>
      <c r="Z30" s="109"/>
      <c r="AA30" s="109"/>
      <c r="AB30" s="109"/>
      <c r="AC30" s="109"/>
      <c r="AD30" s="109"/>
      <c r="AE30" s="109"/>
      <c r="AF30" s="109"/>
      <c r="AG30" s="109"/>
      <c r="AH30" s="109"/>
      <c r="AI30" s="47"/>
      <c r="AJ30" s="47"/>
      <c r="AK30" s="47"/>
      <c r="AL30" s="47"/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47"/>
      <c r="AY30" s="47"/>
      <c r="AZ30" s="47"/>
      <c r="BA30" s="47"/>
      <c r="BB30" s="47"/>
      <c r="BC30" s="47"/>
      <c r="BD30" s="47"/>
      <c r="BE30" s="47"/>
      <c r="BF30" s="47"/>
      <c r="BG30" s="47"/>
      <c r="BH30" s="47"/>
      <c r="BI30" s="47"/>
      <c r="BJ30" s="47"/>
      <c r="BK30" s="47"/>
      <c r="BL30" s="47"/>
      <c r="BM30" s="47"/>
      <c r="BN30" s="47"/>
      <c r="BO30" s="47"/>
      <c r="BP30" s="47"/>
      <c r="BQ30" s="47"/>
      <c r="BR30" s="47"/>
      <c r="BS30" s="47"/>
      <c r="BT30" s="47"/>
      <c r="BU30" s="47"/>
      <c r="BV30" s="47"/>
      <c r="BW30" s="47"/>
      <c r="BX30" s="47"/>
      <c r="BY30" s="47"/>
      <c r="BZ30" s="47"/>
      <c r="CA30" s="47"/>
      <c r="CB30" s="47"/>
      <c r="CC30" s="47"/>
      <c r="CD30" s="47"/>
      <c r="CE30" s="47"/>
      <c r="CF30" s="47"/>
      <c r="CG30" s="47"/>
      <c r="CH30" s="47"/>
      <c r="CI30" s="47"/>
      <c r="CJ30" s="47"/>
      <c r="CK30" s="47"/>
      <c r="CL30" s="47"/>
      <c r="CM30" s="47"/>
      <c r="CN30" s="47"/>
      <c r="CO30" s="47"/>
      <c r="CP30" s="47"/>
      <c r="CQ30" s="47"/>
      <c r="CR30" s="47"/>
      <c r="CS30" s="47"/>
      <c r="CT30" s="47"/>
      <c r="CU30" s="47"/>
      <c r="CV30" s="47"/>
      <c r="CW30" s="47"/>
      <c r="CX30" s="47"/>
      <c r="CY30" s="47"/>
      <c r="CZ30" s="47"/>
      <c r="DA30" s="47"/>
      <c r="DB30" s="47"/>
      <c r="DC30" s="47"/>
      <c r="DD30" s="47"/>
      <c r="DE30" s="47"/>
      <c r="DF30" s="47"/>
      <c r="DG30" s="47"/>
      <c r="DH30" s="47"/>
      <c r="DI30" s="47"/>
      <c r="DJ30" s="47"/>
      <c r="DK30" s="47"/>
      <c r="DL30" s="47"/>
      <c r="DM30" s="47"/>
      <c r="DN30" s="47"/>
      <c r="DO30" s="47"/>
      <c r="DP30" s="47"/>
      <c r="DQ30" s="47"/>
      <c r="DR30" s="47"/>
      <c r="DS30" s="47"/>
      <c r="DT30" s="47"/>
      <c r="DU30" s="47"/>
      <c r="DV30" s="47"/>
      <c r="DW30" s="47"/>
      <c r="DX30" s="47"/>
      <c r="DY30" s="47"/>
      <c r="DZ30" s="47"/>
      <c r="EA30" s="47"/>
      <c r="EB30" s="47"/>
      <c r="EC30" s="47"/>
      <c r="ED30" s="47"/>
      <c r="EE30" s="47"/>
      <c r="EF30" s="47"/>
      <c r="EG30" s="47"/>
      <c r="EH30" s="47"/>
      <c r="EI30" s="47"/>
      <c r="EJ30" s="47"/>
      <c r="EK30" s="47"/>
      <c r="EL30" s="47"/>
      <c r="EM30" s="47"/>
      <c r="EN30" s="47"/>
      <c r="EO30" s="47"/>
      <c r="EP30" s="47"/>
      <c r="EQ30" s="47"/>
      <c r="ER30" s="47"/>
      <c r="ES30" s="47"/>
      <c r="ET30" s="47"/>
      <c r="EU30" s="47"/>
      <c r="EV30" s="47"/>
      <c r="EW30" s="47"/>
      <c r="EX30" s="47"/>
      <c r="EY30" s="47"/>
      <c r="EZ30" s="47"/>
      <c r="FA30" s="47"/>
      <c r="FB30" s="47"/>
      <c r="FC30" s="47"/>
      <c r="FD30" s="47"/>
      <c r="FE30" s="47"/>
      <c r="FF30" s="47"/>
      <c r="FG30" s="47"/>
      <c r="FH30" s="47"/>
      <c r="FI30" s="47"/>
      <c r="FJ30" s="47"/>
      <c r="FK30" s="47"/>
      <c r="FL30" s="47"/>
      <c r="FM30" s="47"/>
      <c r="FN30" s="47"/>
      <c r="FO30" s="47"/>
      <c r="FP30" s="47"/>
      <c r="FQ30" s="47"/>
      <c r="FR30" s="47"/>
      <c r="FS30" s="47"/>
      <c r="FT30" s="47"/>
      <c r="FU30" s="47"/>
      <c r="FV30" s="47"/>
      <c r="FW30" s="47"/>
      <c r="FX30" s="47"/>
      <c r="FY30" s="47"/>
      <c r="FZ30" s="47"/>
      <c r="GA30" s="47"/>
      <c r="GB30" s="47"/>
      <c r="GC30" s="47"/>
      <c r="GD30" s="47"/>
    </row>
    <row r="31" s="26" customFormat="1" ht="18" customHeight="1" spans="1:186">
      <c r="A31" s="104">
        <v>26</v>
      </c>
      <c r="B31" s="108" t="s">
        <v>462</v>
      </c>
      <c r="C31" s="108" t="s">
        <v>462</v>
      </c>
      <c r="D31" s="45" t="s">
        <v>333</v>
      </c>
      <c r="E31" s="47">
        <v>14.83</v>
      </c>
      <c r="F31" s="47">
        <f t="shared" si="0"/>
        <v>4</v>
      </c>
      <c r="G31" s="47">
        <f t="shared" si="1"/>
        <v>59.32</v>
      </c>
      <c r="H31" s="109"/>
      <c r="I31" s="109"/>
      <c r="J31" s="109"/>
      <c r="K31" s="109"/>
      <c r="L31" s="109"/>
      <c r="M31" s="109"/>
      <c r="N31" s="109"/>
      <c r="O31" s="109"/>
      <c r="P31" s="109"/>
      <c r="Q31" s="109">
        <v>1</v>
      </c>
      <c r="R31" s="109"/>
      <c r="S31" s="109"/>
      <c r="T31" s="109"/>
      <c r="U31" s="109">
        <v>1</v>
      </c>
      <c r="V31" s="109">
        <v>1</v>
      </c>
      <c r="W31" s="109">
        <v>1</v>
      </c>
      <c r="X31" s="109"/>
      <c r="Y31" s="109"/>
      <c r="Z31" s="109"/>
      <c r="AA31" s="109"/>
      <c r="AB31" s="109"/>
      <c r="AC31" s="109"/>
      <c r="AD31" s="109"/>
      <c r="AE31" s="109"/>
      <c r="AF31" s="109"/>
      <c r="AG31" s="109"/>
      <c r="AH31" s="109"/>
      <c r="AI31" s="47"/>
      <c r="AJ31" s="47"/>
      <c r="AK31" s="47"/>
      <c r="AL31" s="47"/>
      <c r="AM31" s="47"/>
      <c r="AN31" s="47"/>
      <c r="AO31" s="47"/>
      <c r="AP31" s="47"/>
      <c r="AQ31" s="47"/>
      <c r="AR31" s="47"/>
      <c r="AS31" s="47"/>
      <c r="AT31" s="47"/>
      <c r="AU31" s="47"/>
      <c r="AV31" s="47"/>
      <c r="AW31" s="47"/>
      <c r="AX31" s="47"/>
      <c r="AY31" s="47"/>
      <c r="AZ31" s="47"/>
      <c r="BA31" s="47"/>
      <c r="BB31" s="47"/>
      <c r="BC31" s="47"/>
      <c r="BD31" s="47"/>
      <c r="BE31" s="47"/>
      <c r="BF31" s="47"/>
      <c r="BG31" s="47"/>
      <c r="BH31" s="47"/>
      <c r="BI31" s="47"/>
      <c r="BJ31" s="47"/>
      <c r="BK31" s="47"/>
      <c r="BL31" s="47"/>
      <c r="BM31" s="47"/>
      <c r="BN31" s="47"/>
      <c r="BO31" s="47"/>
      <c r="BP31" s="47"/>
      <c r="BQ31" s="47"/>
      <c r="BR31" s="47"/>
      <c r="BS31" s="47"/>
      <c r="BT31" s="47"/>
      <c r="BU31" s="47"/>
      <c r="BV31" s="47"/>
      <c r="BW31" s="47"/>
      <c r="BX31" s="47"/>
      <c r="BY31" s="47"/>
      <c r="BZ31" s="47"/>
      <c r="CA31" s="47"/>
      <c r="CB31" s="47"/>
      <c r="CC31" s="47"/>
      <c r="CD31" s="47"/>
      <c r="CE31" s="47"/>
      <c r="CF31" s="47"/>
      <c r="CG31" s="47"/>
      <c r="CH31" s="47"/>
      <c r="CI31" s="47"/>
      <c r="CJ31" s="47"/>
      <c r="CK31" s="47"/>
      <c r="CL31" s="47"/>
      <c r="CM31" s="47"/>
      <c r="CN31" s="47"/>
      <c r="CO31" s="47"/>
      <c r="CP31" s="47"/>
      <c r="CQ31" s="47"/>
      <c r="CR31" s="47"/>
      <c r="CS31" s="47"/>
      <c r="CT31" s="47"/>
      <c r="CU31" s="47"/>
      <c r="CV31" s="47"/>
      <c r="CW31" s="47"/>
      <c r="CX31" s="47"/>
      <c r="CY31" s="47"/>
      <c r="CZ31" s="47"/>
      <c r="DA31" s="47"/>
      <c r="DB31" s="47"/>
      <c r="DC31" s="47"/>
      <c r="DD31" s="47"/>
      <c r="DE31" s="47"/>
      <c r="DF31" s="47"/>
      <c r="DG31" s="47"/>
      <c r="DH31" s="47"/>
      <c r="DI31" s="47"/>
      <c r="DJ31" s="47"/>
      <c r="DK31" s="47"/>
      <c r="DL31" s="47"/>
      <c r="DM31" s="47"/>
      <c r="DN31" s="47"/>
      <c r="DO31" s="47"/>
      <c r="DP31" s="47"/>
      <c r="DQ31" s="47"/>
      <c r="DR31" s="47"/>
      <c r="DS31" s="47"/>
      <c r="DT31" s="47"/>
      <c r="DU31" s="47"/>
      <c r="DV31" s="47"/>
      <c r="DW31" s="47"/>
      <c r="DX31" s="47"/>
      <c r="DY31" s="47"/>
      <c r="DZ31" s="47"/>
      <c r="EA31" s="47"/>
      <c r="EB31" s="47"/>
      <c r="EC31" s="47"/>
      <c r="ED31" s="47"/>
      <c r="EE31" s="47"/>
      <c r="EF31" s="47"/>
      <c r="EG31" s="47"/>
      <c r="EH31" s="47"/>
      <c r="EI31" s="47"/>
      <c r="EJ31" s="47"/>
      <c r="EK31" s="47"/>
      <c r="EL31" s="47"/>
      <c r="EM31" s="47"/>
      <c r="EN31" s="47"/>
      <c r="EO31" s="47"/>
      <c r="EP31" s="47"/>
      <c r="EQ31" s="47"/>
      <c r="ER31" s="47"/>
      <c r="ES31" s="47"/>
      <c r="ET31" s="47"/>
      <c r="EU31" s="47"/>
      <c r="EV31" s="47"/>
      <c r="EW31" s="47"/>
      <c r="EX31" s="47"/>
      <c r="EY31" s="47"/>
      <c r="EZ31" s="47"/>
      <c r="FA31" s="47"/>
      <c r="FB31" s="47"/>
      <c r="FC31" s="47"/>
      <c r="FD31" s="47"/>
      <c r="FE31" s="47"/>
      <c r="FF31" s="47"/>
      <c r="FG31" s="47"/>
      <c r="FH31" s="47"/>
      <c r="FI31" s="47"/>
      <c r="FJ31" s="47"/>
      <c r="FK31" s="47"/>
      <c r="FL31" s="47"/>
      <c r="FM31" s="47"/>
      <c r="FN31" s="47"/>
      <c r="FO31" s="47"/>
      <c r="FP31" s="47"/>
      <c r="FQ31" s="47"/>
      <c r="FR31" s="47"/>
      <c r="FS31" s="47"/>
      <c r="FT31" s="47"/>
      <c r="FU31" s="47"/>
      <c r="FV31" s="47"/>
      <c r="FW31" s="47"/>
      <c r="FX31" s="47"/>
      <c r="FY31" s="47"/>
      <c r="FZ31" s="47"/>
      <c r="GA31" s="47"/>
      <c r="GB31" s="47"/>
      <c r="GC31" s="47"/>
      <c r="GD31" s="47"/>
    </row>
    <row r="32" s="26" customFormat="1" ht="18" customHeight="1" spans="1:186">
      <c r="A32" s="104">
        <v>27</v>
      </c>
      <c r="B32" s="105" t="s">
        <v>429</v>
      </c>
      <c r="C32" s="108" t="s">
        <v>463</v>
      </c>
      <c r="D32" s="45" t="s">
        <v>431</v>
      </c>
      <c r="E32" s="47">
        <v>3454.6</v>
      </c>
      <c r="F32" s="47">
        <f t="shared" si="0"/>
        <v>3</v>
      </c>
      <c r="G32" s="47">
        <f t="shared" si="1"/>
        <v>10363.8</v>
      </c>
      <c r="H32" s="109"/>
      <c r="I32" s="109"/>
      <c r="J32" s="109"/>
      <c r="K32" s="109"/>
      <c r="L32" s="109"/>
      <c r="M32" s="109">
        <v>3</v>
      </c>
      <c r="N32" s="109"/>
      <c r="O32" s="109"/>
      <c r="P32" s="109"/>
      <c r="Q32" s="109"/>
      <c r="R32" s="109"/>
      <c r="S32" s="109"/>
      <c r="T32" s="109"/>
      <c r="U32" s="109"/>
      <c r="V32" s="109"/>
      <c r="W32" s="109"/>
      <c r="X32" s="109"/>
      <c r="Y32" s="109"/>
      <c r="Z32" s="109"/>
      <c r="AA32" s="109"/>
      <c r="AB32" s="109"/>
      <c r="AC32" s="109"/>
      <c r="AD32" s="109"/>
      <c r="AE32" s="109"/>
      <c r="AF32" s="109"/>
      <c r="AG32" s="109"/>
      <c r="AH32" s="109"/>
      <c r="AI32" s="47"/>
      <c r="AJ32" s="47"/>
      <c r="AK32" s="47"/>
      <c r="AL32" s="47"/>
      <c r="AM32" s="47"/>
      <c r="AN32" s="47"/>
      <c r="AO32" s="47"/>
      <c r="AP32" s="47"/>
      <c r="AQ32" s="47"/>
      <c r="AR32" s="47"/>
      <c r="AS32" s="47"/>
      <c r="AT32" s="47"/>
      <c r="AU32" s="47"/>
      <c r="AV32" s="47"/>
      <c r="AW32" s="47"/>
      <c r="AX32" s="47"/>
      <c r="AY32" s="47"/>
      <c r="AZ32" s="47"/>
      <c r="BA32" s="47"/>
      <c r="BB32" s="47"/>
      <c r="BC32" s="47"/>
      <c r="BD32" s="47"/>
      <c r="BE32" s="47"/>
      <c r="BF32" s="47"/>
      <c r="BG32" s="47"/>
      <c r="BH32" s="47"/>
      <c r="BI32" s="47"/>
      <c r="BJ32" s="47"/>
      <c r="BK32" s="47"/>
      <c r="BL32" s="47"/>
      <c r="BM32" s="47"/>
      <c r="BN32" s="47"/>
      <c r="BO32" s="47"/>
      <c r="BP32" s="47"/>
      <c r="BQ32" s="47"/>
      <c r="BR32" s="47"/>
      <c r="BS32" s="47"/>
      <c r="BT32" s="47"/>
      <c r="BU32" s="47"/>
      <c r="BV32" s="47"/>
      <c r="BW32" s="47"/>
      <c r="BX32" s="47"/>
      <c r="BY32" s="47"/>
      <c r="BZ32" s="47"/>
      <c r="CA32" s="47"/>
      <c r="CB32" s="47"/>
      <c r="CC32" s="47"/>
      <c r="CD32" s="47"/>
      <c r="CE32" s="47"/>
      <c r="CF32" s="47"/>
      <c r="CG32" s="47"/>
      <c r="CH32" s="47"/>
      <c r="CI32" s="47"/>
      <c r="CJ32" s="47"/>
      <c r="CK32" s="47"/>
      <c r="CL32" s="47"/>
      <c r="CM32" s="47"/>
      <c r="CN32" s="47"/>
      <c r="CO32" s="47"/>
      <c r="CP32" s="47"/>
      <c r="CQ32" s="47"/>
      <c r="CR32" s="47"/>
      <c r="CS32" s="47"/>
      <c r="CT32" s="47"/>
      <c r="CU32" s="47"/>
      <c r="CV32" s="47"/>
      <c r="CW32" s="47"/>
      <c r="CX32" s="47"/>
      <c r="CY32" s="47"/>
      <c r="CZ32" s="47"/>
      <c r="DA32" s="47"/>
      <c r="DB32" s="47"/>
      <c r="DC32" s="47"/>
      <c r="DD32" s="47"/>
      <c r="DE32" s="47"/>
      <c r="DF32" s="47"/>
      <c r="DG32" s="47"/>
      <c r="DH32" s="47"/>
      <c r="DI32" s="47"/>
      <c r="DJ32" s="47"/>
      <c r="DK32" s="47"/>
      <c r="DL32" s="47"/>
      <c r="DM32" s="47"/>
      <c r="DN32" s="47"/>
      <c r="DO32" s="47"/>
      <c r="DP32" s="47"/>
      <c r="DQ32" s="47"/>
      <c r="DR32" s="47"/>
      <c r="DS32" s="47"/>
      <c r="DT32" s="47"/>
      <c r="DU32" s="47"/>
      <c r="DV32" s="47"/>
      <c r="DW32" s="47"/>
      <c r="DX32" s="47"/>
      <c r="DY32" s="47"/>
      <c r="DZ32" s="47"/>
      <c r="EA32" s="47"/>
      <c r="EB32" s="47"/>
      <c r="EC32" s="47"/>
      <c r="ED32" s="47"/>
      <c r="EE32" s="47"/>
      <c r="EF32" s="47"/>
      <c r="EG32" s="47"/>
      <c r="EH32" s="47"/>
      <c r="EI32" s="47"/>
      <c r="EJ32" s="47"/>
      <c r="EK32" s="47"/>
      <c r="EL32" s="47"/>
      <c r="EM32" s="47"/>
      <c r="EN32" s="47"/>
      <c r="EO32" s="47"/>
      <c r="EP32" s="47"/>
      <c r="EQ32" s="47"/>
      <c r="ER32" s="47"/>
      <c r="ES32" s="47"/>
      <c r="ET32" s="47"/>
      <c r="EU32" s="47"/>
      <c r="EV32" s="47"/>
      <c r="EW32" s="47"/>
      <c r="EX32" s="47"/>
      <c r="EY32" s="47"/>
      <c r="EZ32" s="47"/>
      <c r="FA32" s="47"/>
      <c r="FB32" s="47"/>
      <c r="FC32" s="47"/>
      <c r="FD32" s="47"/>
      <c r="FE32" s="47"/>
      <c r="FF32" s="47"/>
      <c r="FG32" s="47"/>
      <c r="FH32" s="47"/>
      <c r="FI32" s="47"/>
      <c r="FJ32" s="47"/>
      <c r="FK32" s="47"/>
      <c r="FL32" s="47"/>
      <c r="FM32" s="47"/>
      <c r="FN32" s="47"/>
      <c r="FO32" s="47"/>
      <c r="FP32" s="47"/>
      <c r="FQ32" s="47"/>
      <c r="FR32" s="47"/>
      <c r="FS32" s="47"/>
      <c r="FT32" s="47"/>
      <c r="FU32" s="47"/>
      <c r="FV32" s="47"/>
      <c r="FW32" s="47"/>
      <c r="FX32" s="47"/>
      <c r="FY32" s="47"/>
      <c r="FZ32" s="47"/>
      <c r="GA32" s="47"/>
      <c r="GB32" s="47"/>
      <c r="GC32" s="47"/>
      <c r="GD32" s="47"/>
    </row>
    <row r="33" s="26" customFormat="1" ht="18" customHeight="1" spans="1:186">
      <c r="A33" s="104">
        <v>28</v>
      </c>
      <c r="B33" s="108" t="s">
        <v>464</v>
      </c>
      <c r="C33" s="108" t="s">
        <v>464</v>
      </c>
      <c r="D33" s="45" t="s">
        <v>434</v>
      </c>
      <c r="E33" s="47">
        <v>69.91</v>
      </c>
      <c r="F33" s="47">
        <f t="shared" si="0"/>
        <v>8</v>
      </c>
      <c r="G33" s="47">
        <f t="shared" si="1"/>
        <v>559.28</v>
      </c>
      <c r="H33" s="109"/>
      <c r="I33" s="109"/>
      <c r="J33" s="109"/>
      <c r="K33" s="109"/>
      <c r="L33" s="109"/>
      <c r="M33" s="109"/>
      <c r="N33" s="109"/>
      <c r="O33" s="109"/>
      <c r="P33" s="109"/>
      <c r="Q33" s="109">
        <v>2</v>
      </c>
      <c r="R33" s="109"/>
      <c r="S33" s="109"/>
      <c r="T33" s="109"/>
      <c r="U33" s="129">
        <v>2</v>
      </c>
      <c r="V33" s="109">
        <v>2</v>
      </c>
      <c r="W33" s="109">
        <v>2</v>
      </c>
      <c r="X33" s="109"/>
      <c r="Y33" s="109"/>
      <c r="Z33" s="109"/>
      <c r="AA33" s="109"/>
      <c r="AB33" s="109"/>
      <c r="AC33" s="109"/>
      <c r="AD33" s="109"/>
      <c r="AE33" s="109"/>
      <c r="AF33" s="109"/>
      <c r="AG33" s="109"/>
      <c r="AH33" s="109"/>
      <c r="AI33" s="47"/>
      <c r="AJ33" s="47"/>
      <c r="AK33" s="47"/>
      <c r="AL33" s="47"/>
      <c r="AM33" s="47"/>
      <c r="AN33" s="47"/>
      <c r="AO33" s="47"/>
      <c r="AP33" s="47"/>
      <c r="AQ33" s="47"/>
      <c r="AR33" s="47"/>
      <c r="AS33" s="47"/>
      <c r="AT33" s="47"/>
      <c r="AU33" s="47"/>
      <c r="AV33" s="47"/>
      <c r="AW33" s="47"/>
      <c r="AX33" s="47"/>
      <c r="AY33" s="47"/>
      <c r="AZ33" s="47"/>
      <c r="BA33" s="47"/>
      <c r="BB33" s="47"/>
      <c r="BC33" s="47"/>
      <c r="BD33" s="47"/>
      <c r="BE33" s="47"/>
      <c r="BF33" s="47"/>
      <c r="BG33" s="47"/>
      <c r="BH33" s="47"/>
      <c r="BI33" s="47"/>
      <c r="BJ33" s="47"/>
      <c r="BK33" s="47"/>
      <c r="BL33" s="47"/>
      <c r="BM33" s="47"/>
      <c r="BN33" s="47"/>
      <c r="BO33" s="47"/>
      <c r="BP33" s="47"/>
      <c r="BQ33" s="47"/>
      <c r="BR33" s="47"/>
      <c r="BS33" s="47"/>
      <c r="BT33" s="47"/>
      <c r="BU33" s="47"/>
      <c r="BV33" s="47"/>
      <c r="BW33" s="47"/>
      <c r="BX33" s="47"/>
      <c r="BY33" s="47"/>
      <c r="BZ33" s="47"/>
      <c r="CA33" s="47"/>
      <c r="CB33" s="47"/>
      <c r="CC33" s="47"/>
      <c r="CD33" s="47"/>
      <c r="CE33" s="47"/>
      <c r="CF33" s="47"/>
      <c r="CG33" s="47"/>
      <c r="CH33" s="47"/>
      <c r="CI33" s="47"/>
      <c r="CJ33" s="47"/>
      <c r="CK33" s="47"/>
      <c r="CL33" s="47"/>
      <c r="CM33" s="47"/>
      <c r="CN33" s="47"/>
      <c r="CO33" s="47"/>
      <c r="CP33" s="47"/>
      <c r="CQ33" s="47"/>
      <c r="CR33" s="47"/>
      <c r="CS33" s="47"/>
      <c r="CT33" s="47"/>
      <c r="CU33" s="47"/>
      <c r="CV33" s="47"/>
      <c r="CW33" s="47"/>
      <c r="CX33" s="47"/>
      <c r="CY33" s="47"/>
      <c r="CZ33" s="47"/>
      <c r="DA33" s="47"/>
      <c r="DB33" s="47"/>
      <c r="DC33" s="47"/>
      <c r="DD33" s="47"/>
      <c r="DE33" s="47"/>
      <c r="DF33" s="47"/>
      <c r="DG33" s="47"/>
      <c r="DH33" s="47"/>
      <c r="DI33" s="47"/>
      <c r="DJ33" s="47"/>
      <c r="DK33" s="47"/>
      <c r="DL33" s="47"/>
      <c r="DM33" s="47"/>
      <c r="DN33" s="47"/>
      <c r="DO33" s="47"/>
      <c r="DP33" s="47"/>
      <c r="DQ33" s="47"/>
      <c r="DR33" s="47"/>
      <c r="DS33" s="47"/>
      <c r="DT33" s="47"/>
      <c r="DU33" s="47"/>
      <c r="DV33" s="47"/>
      <c r="DW33" s="47"/>
      <c r="DX33" s="47"/>
      <c r="DY33" s="47"/>
      <c r="DZ33" s="47"/>
      <c r="EA33" s="47"/>
      <c r="EB33" s="47"/>
      <c r="EC33" s="47"/>
      <c r="ED33" s="47"/>
      <c r="EE33" s="47"/>
      <c r="EF33" s="47"/>
      <c r="EG33" s="47"/>
      <c r="EH33" s="47"/>
      <c r="EI33" s="47"/>
      <c r="EJ33" s="47"/>
      <c r="EK33" s="47"/>
      <c r="EL33" s="47"/>
      <c r="EM33" s="47"/>
      <c r="EN33" s="47"/>
      <c r="EO33" s="47"/>
      <c r="EP33" s="47"/>
      <c r="EQ33" s="47"/>
      <c r="ER33" s="47"/>
      <c r="ES33" s="47"/>
      <c r="ET33" s="47"/>
      <c r="EU33" s="47"/>
      <c r="EV33" s="47"/>
      <c r="EW33" s="47"/>
      <c r="EX33" s="47"/>
      <c r="EY33" s="47"/>
      <c r="EZ33" s="47"/>
      <c r="FA33" s="47"/>
      <c r="FB33" s="47"/>
      <c r="FC33" s="47"/>
      <c r="FD33" s="47"/>
      <c r="FE33" s="47"/>
      <c r="FF33" s="47"/>
      <c r="FG33" s="47"/>
      <c r="FH33" s="47"/>
      <c r="FI33" s="47"/>
      <c r="FJ33" s="47"/>
      <c r="FK33" s="47"/>
      <c r="FL33" s="47"/>
      <c r="FM33" s="47"/>
      <c r="FN33" s="47"/>
      <c r="FO33" s="47"/>
      <c r="FP33" s="47"/>
      <c r="FQ33" s="47"/>
      <c r="FR33" s="47"/>
      <c r="FS33" s="47"/>
      <c r="FT33" s="47"/>
      <c r="FU33" s="47"/>
      <c r="FV33" s="47"/>
      <c r="FW33" s="47"/>
      <c r="FX33" s="47"/>
      <c r="FY33" s="47"/>
      <c r="FZ33" s="47"/>
      <c r="GA33" s="47"/>
      <c r="GB33" s="47"/>
      <c r="GC33" s="47"/>
      <c r="GD33" s="47"/>
    </row>
    <row r="34" s="26" customFormat="1" ht="18" customHeight="1" spans="1:186">
      <c r="A34" s="104">
        <v>29</v>
      </c>
      <c r="B34" s="108" t="s">
        <v>465</v>
      </c>
      <c r="C34" s="108" t="s">
        <v>465</v>
      </c>
      <c r="D34" s="45" t="s">
        <v>310</v>
      </c>
      <c r="E34" s="47">
        <v>0</v>
      </c>
      <c r="F34" s="47">
        <f t="shared" si="0"/>
        <v>4</v>
      </c>
      <c r="G34" s="47">
        <f t="shared" si="1"/>
        <v>0</v>
      </c>
      <c r="H34" s="109"/>
      <c r="I34" s="109"/>
      <c r="J34" s="109"/>
      <c r="K34" s="109"/>
      <c r="L34" s="109"/>
      <c r="M34" s="109"/>
      <c r="N34" s="109"/>
      <c r="O34" s="109"/>
      <c r="P34" s="109"/>
      <c r="Q34" s="109">
        <v>1</v>
      </c>
      <c r="R34" s="109"/>
      <c r="S34" s="109"/>
      <c r="T34" s="109"/>
      <c r="U34" s="109">
        <v>1</v>
      </c>
      <c r="V34" s="109">
        <v>1</v>
      </c>
      <c r="W34" s="109">
        <v>1</v>
      </c>
      <c r="X34" s="109"/>
      <c r="Y34" s="109"/>
      <c r="Z34" s="109"/>
      <c r="AA34" s="109"/>
      <c r="AB34" s="109"/>
      <c r="AC34" s="109"/>
      <c r="AD34" s="109"/>
      <c r="AE34" s="109"/>
      <c r="AF34" s="109"/>
      <c r="AG34" s="109"/>
      <c r="AH34" s="109"/>
      <c r="AI34" s="47"/>
      <c r="AJ34" s="47"/>
      <c r="AK34" s="47"/>
      <c r="AL34" s="47"/>
      <c r="AM34" s="47"/>
      <c r="AN34" s="47"/>
      <c r="AO34" s="47"/>
      <c r="AP34" s="47"/>
      <c r="AQ34" s="47"/>
      <c r="AR34" s="47"/>
      <c r="AS34" s="47"/>
      <c r="AT34" s="47"/>
      <c r="AU34" s="47"/>
      <c r="AV34" s="47"/>
      <c r="AW34" s="47"/>
      <c r="AX34" s="47"/>
      <c r="AY34" s="47"/>
      <c r="AZ34" s="47"/>
      <c r="BA34" s="47"/>
      <c r="BB34" s="47"/>
      <c r="BC34" s="47"/>
      <c r="BD34" s="47"/>
      <c r="BE34" s="47"/>
      <c r="BF34" s="47"/>
      <c r="BG34" s="47"/>
      <c r="BH34" s="47"/>
      <c r="BI34" s="47"/>
      <c r="BJ34" s="47"/>
      <c r="BK34" s="47"/>
      <c r="BL34" s="47"/>
      <c r="BM34" s="47"/>
      <c r="BN34" s="47"/>
      <c r="BO34" s="47"/>
      <c r="BP34" s="47"/>
      <c r="BQ34" s="47"/>
      <c r="BR34" s="47"/>
      <c r="BS34" s="47"/>
      <c r="BT34" s="47"/>
      <c r="BU34" s="47"/>
      <c r="BV34" s="47"/>
      <c r="BW34" s="47"/>
      <c r="BX34" s="47"/>
      <c r="BY34" s="47"/>
      <c r="BZ34" s="47"/>
      <c r="CA34" s="47"/>
      <c r="CB34" s="47"/>
      <c r="CC34" s="47"/>
      <c r="CD34" s="47"/>
      <c r="CE34" s="47"/>
      <c r="CF34" s="47"/>
      <c r="CG34" s="47"/>
      <c r="CH34" s="47"/>
      <c r="CI34" s="47"/>
      <c r="CJ34" s="47"/>
      <c r="CK34" s="47"/>
      <c r="CL34" s="47"/>
      <c r="CM34" s="47"/>
      <c r="CN34" s="47"/>
      <c r="CO34" s="47"/>
      <c r="CP34" s="47"/>
      <c r="CQ34" s="47"/>
      <c r="CR34" s="47"/>
      <c r="CS34" s="47"/>
      <c r="CT34" s="47"/>
      <c r="CU34" s="47"/>
      <c r="CV34" s="47"/>
      <c r="CW34" s="47"/>
      <c r="CX34" s="47"/>
      <c r="CY34" s="47"/>
      <c r="CZ34" s="47"/>
      <c r="DA34" s="47"/>
      <c r="DB34" s="47"/>
      <c r="DC34" s="47"/>
      <c r="DD34" s="47"/>
      <c r="DE34" s="47"/>
      <c r="DF34" s="47"/>
      <c r="DG34" s="47"/>
      <c r="DH34" s="47"/>
      <c r="DI34" s="47"/>
      <c r="DJ34" s="47"/>
      <c r="DK34" s="47"/>
      <c r="DL34" s="47"/>
      <c r="DM34" s="47"/>
      <c r="DN34" s="47"/>
      <c r="DO34" s="47"/>
      <c r="DP34" s="47"/>
      <c r="DQ34" s="47"/>
      <c r="DR34" s="47"/>
      <c r="DS34" s="47"/>
      <c r="DT34" s="47"/>
      <c r="DU34" s="47"/>
      <c r="DV34" s="47"/>
      <c r="DW34" s="47"/>
      <c r="DX34" s="47"/>
      <c r="DY34" s="47"/>
      <c r="DZ34" s="47"/>
      <c r="EA34" s="47"/>
      <c r="EB34" s="47"/>
      <c r="EC34" s="47"/>
      <c r="ED34" s="47"/>
      <c r="EE34" s="47"/>
      <c r="EF34" s="47"/>
      <c r="EG34" s="47"/>
      <c r="EH34" s="47"/>
      <c r="EI34" s="47"/>
      <c r="EJ34" s="47"/>
      <c r="EK34" s="47"/>
      <c r="EL34" s="47"/>
      <c r="EM34" s="47"/>
      <c r="EN34" s="47"/>
      <c r="EO34" s="47"/>
      <c r="EP34" s="47"/>
      <c r="EQ34" s="47"/>
      <c r="ER34" s="47"/>
      <c r="ES34" s="47"/>
      <c r="ET34" s="47"/>
      <c r="EU34" s="47"/>
      <c r="EV34" s="47"/>
      <c r="EW34" s="47"/>
      <c r="EX34" s="47"/>
      <c r="EY34" s="47"/>
      <c r="EZ34" s="47"/>
      <c r="FA34" s="47"/>
      <c r="FB34" s="47"/>
      <c r="FC34" s="47"/>
      <c r="FD34" s="47"/>
      <c r="FE34" s="47"/>
      <c r="FF34" s="47"/>
      <c r="FG34" s="47"/>
      <c r="FH34" s="47"/>
      <c r="FI34" s="47"/>
      <c r="FJ34" s="47"/>
      <c r="FK34" s="47"/>
      <c r="FL34" s="47"/>
      <c r="FM34" s="47"/>
      <c r="FN34" s="47"/>
      <c r="FO34" s="47"/>
      <c r="FP34" s="47"/>
      <c r="FQ34" s="47"/>
      <c r="FR34" s="47"/>
      <c r="FS34" s="47"/>
      <c r="FT34" s="47"/>
      <c r="FU34" s="47"/>
      <c r="FV34" s="47"/>
      <c r="FW34" s="47"/>
      <c r="FX34" s="47"/>
      <c r="FY34" s="47"/>
      <c r="FZ34" s="47"/>
      <c r="GA34" s="47"/>
      <c r="GB34" s="47"/>
      <c r="GC34" s="47"/>
      <c r="GD34" s="47"/>
    </row>
    <row r="35" s="26" customFormat="1" ht="18" customHeight="1" spans="1:186">
      <c r="A35" s="104">
        <v>30</v>
      </c>
      <c r="B35" s="108" t="s">
        <v>466</v>
      </c>
      <c r="C35" s="108" t="s">
        <v>463</v>
      </c>
      <c r="D35" s="45" t="s">
        <v>431</v>
      </c>
      <c r="E35" s="47">
        <v>1891.76</v>
      </c>
      <c r="F35" s="47">
        <f t="shared" si="0"/>
        <v>6</v>
      </c>
      <c r="G35" s="47">
        <f t="shared" si="1"/>
        <v>11350.56</v>
      </c>
      <c r="H35" s="109"/>
      <c r="I35" s="109"/>
      <c r="J35" s="109">
        <v>3</v>
      </c>
      <c r="K35" s="109"/>
      <c r="L35" s="109"/>
      <c r="M35" s="109"/>
      <c r="N35" s="109"/>
      <c r="O35" s="109"/>
      <c r="P35" s="109"/>
      <c r="Q35" s="109"/>
      <c r="R35" s="109">
        <v>3</v>
      </c>
      <c r="S35" s="109"/>
      <c r="T35" s="109"/>
      <c r="U35" s="109"/>
      <c r="V35" s="109"/>
      <c r="W35" s="109"/>
      <c r="X35" s="109"/>
      <c r="Y35" s="109"/>
      <c r="Z35" s="109"/>
      <c r="AA35" s="109"/>
      <c r="AB35" s="109"/>
      <c r="AC35" s="109"/>
      <c r="AD35" s="109"/>
      <c r="AE35" s="109"/>
      <c r="AF35" s="109"/>
      <c r="AG35" s="109"/>
      <c r="AH35" s="109"/>
      <c r="AI35" s="47"/>
      <c r="AJ35" s="47"/>
      <c r="AK35" s="47"/>
      <c r="AL35" s="47"/>
      <c r="AM35" s="47"/>
      <c r="AN35" s="47"/>
      <c r="AO35" s="47"/>
      <c r="AP35" s="47"/>
      <c r="AQ35" s="47"/>
      <c r="AR35" s="47"/>
      <c r="AS35" s="47"/>
      <c r="AT35" s="47"/>
      <c r="AU35" s="47"/>
      <c r="AV35" s="47"/>
      <c r="AW35" s="47"/>
      <c r="AX35" s="47"/>
      <c r="AY35" s="47"/>
      <c r="AZ35" s="47"/>
      <c r="BA35" s="47"/>
      <c r="BB35" s="47"/>
      <c r="BC35" s="47"/>
      <c r="BD35" s="47"/>
      <c r="BE35" s="47"/>
      <c r="BF35" s="47"/>
      <c r="BG35" s="47"/>
      <c r="BH35" s="47"/>
      <c r="BI35" s="47"/>
      <c r="BJ35" s="47"/>
      <c r="BK35" s="47"/>
      <c r="BL35" s="47"/>
      <c r="BM35" s="47"/>
      <c r="BN35" s="47"/>
      <c r="BO35" s="47"/>
      <c r="BP35" s="47"/>
      <c r="BQ35" s="47"/>
      <c r="BR35" s="47"/>
      <c r="BS35" s="47"/>
      <c r="BT35" s="47"/>
      <c r="BU35" s="47"/>
      <c r="BV35" s="47"/>
      <c r="BW35" s="47"/>
      <c r="BX35" s="47"/>
      <c r="BY35" s="47"/>
      <c r="BZ35" s="47"/>
      <c r="CA35" s="47"/>
      <c r="CB35" s="47"/>
      <c r="CC35" s="47"/>
      <c r="CD35" s="47"/>
      <c r="CE35" s="47"/>
      <c r="CF35" s="47"/>
      <c r="CG35" s="47"/>
      <c r="CH35" s="47"/>
      <c r="CI35" s="47"/>
      <c r="CJ35" s="47"/>
      <c r="CK35" s="47"/>
      <c r="CL35" s="47"/>
      <c r="CM35" s="47"/>
      <c r="CN35" s="47"/>
      <c r="CO35" s="47"/>
      <c r="CP35" s="47"/>
      <c r="CQ35" s="47"/>
      <c r="CR35" s="47"/>
      <c r="CS35" s="47"/>
      <c r="CT35" s="47"/>
      <c r="CU35" s="47"/>
      <c r="CV35" s="47"/>
      <c r="CW35" s="47"/>
      <c r="CX35" s="47"/>
      <c r="CY35" s="47"/>
      <c r="CZ35" s="47"/>
      <c r="DA35" s="47"/>
      <c r="DB35" s="47"/>
      <c r="DC35" s="47"/>
      <c r="DD35" s="47"/>
      <c r="DE35" s="47"/>
      <c r="DF35" s="47"/>
      <c r="DG35" s="47"/>
      <c r="DH35" s="47"/>
      <c r="DI35" s="47"/>
      <c r="DJ35" s="47"/>
      <c r="DK35" s="47"/>
      <c r="DL35" s="47"/>
      <c r="DM35" s="47"/>
      <c r="DN35" s="47"/>
      <c r="DO35" s="47"/>
      <c r="DP35" s="47"/>
      <c r="DQ35" s="47"/>
      <c r="DR35" s="47"/>
      <c r="DS35" s="47"/>
      <c r="DT35" s="47"/>
      <c r="DU35" s="47"/>
      <c r="DV35" s="47"/>
      <c r="DW35" s="47"/>
      <c r="DX35" s="47"/>
      <c r="DY35" s="47"/>
      <c r="DZ35" s="47"/>
      <c r="EA35" s="47"/>
      <c r="EB35" s="47"/>
      <c r="EC35" s="47"/>
      <c r="ED35" s="47"/>
      <c r="EE35" s="47"/>
      <c r="EF35" s="47"/>
      <c r="EG35" s="47"/>
      <c r="EH35" s="47"/>
      <c r="EI35" s="47"/>
      <c r="EJ35" s="47"/>
      <c r="EK35" s="47"/>
      <c r="EL35" s="47"/>
      <c r="EM35" s="47"/>
      <c r="EN35" s="47"/>
      <c r="EO35" s="47"/>
      <c r="EP35" s="47"/>
      <c r="EQ35" s="47"/>
      <c r="ER35" s="47"/>
      <c r="ES35" s="47"/>
      <c r="ET35" s="47"/>
      <c r="EU35" s="47"/>
      <c r="EV35" s="47"/>
      <c r="EW35" s="47"/>
      <c r="EX35" s="47"/>
      <c r="EY35" s="47"/>
      <c r="EZ35" s="47"/>
      <c r="FA35" s="47"/>
      <c r="FB35" s="47"/>
      <c r="FC35" s="47"/>
      <c r="FD35" s="47"/>
      <c r="FE35" s="47"/>
      <c r="FF35" s="47"/>
      <c r="FG35" s="47"/>
      <c r="FH35" s="47"/>
      <c r="FI35" s="47"/>
      <c r="FJ35" s="47"/>
      <c r="FK35" s="47"/>
      <c r="FL35" s="47"/>
      <c r="FM35" s="47"/>
      <c r="FN35" s="47"/>
      <c r="FO35" s="47"/>
      <c r="FP35" s="47"/>
      <c r="FQ35" s="47"/>
      <c r="FR35" s="47"/>
      <c r="FS35" s="47"/>
      <c r="FT35" s="47"/>
      <c r="FU35" s="47"/>
      <c r="FV35" s="47"/>
      <c r="FW35" s="47"/>
      <c r="FX35" s="47"/>
      <c r="FY35" s="47"/>
      <c r="FZ35" s="47"/>
      <c r="GA35" s="47"/>
      <c r="GB35" s="47"/>
      <c r="GC35" s="47"/>
      <c r="GD35" s="47"/>
    </row>
    <row r="36" s="26" customFormat="1" ht="18" customHeight="1" spans="1:186">
      <c r="A36" s="104">
        <v>31</v>
      </c>
      <c r="B36" s="108" t="s">
        <v>467</v>
      </c>
      <c r="C36" s="108" t="s">
        <v>468</v>
      </c>
      <c r="D36" s="45" t="s">
        <v>333</v>
      </c>
      <c r="E36" s="47">
        <v>0</v>
      </c>
      <c r="F36" s="47">
        <f t="shared" si="0"/>
        <v>4</v>
      </c>
      <c r="G36" s="47">
        <f t="shared" si="1"/>
        <v>0</v>
      </c>
      <c r="H36" s="109"/>
      <c r="I36" s="109"/>
      <c r="J36" s="109"/>
      <c r="K36" s="109"/>
      <c r="L36" s="109"/>
      <c r="M36" s="109"/>
      <c r="N36" s="109"/>
      <c r="O36" s="109"/>
      <c r="P36" s="109"/>
      <c r="Q36" s="109">
        <v>1</v>
      </c>
      <c r="R36" s="109"/>
      <c r="S36" s="109"/>
      <c r="T36" s="109"/>
      <c r="U36" s="109">
        <v>1</v>
      </c>
      <c r="V36" s="109">
        <v>1</v>
      </c>
      <c r="W36" s="109">
        <v>1</v>
      </c>
      <c r="X36" s="109"/>
      <c r="Y36" s="109"/>
      <c r="Z36" s="109"/>
      <c r="AA36" s="109"/>
      <c r="AB36" s="109"/>
      <c r="AC36" s="109"/>
      <c r="AD36" s="109"/>
      <c r="AE36" s="109"/>
      <c r="AF36" s="109"/>
      <c r="AG36" s="109"/>
      <c r="AH36" s="109"/>
      <c r="AI36" s="47"/>
      <c r="AJ36" s="47"/>
      <c r="AK36" s="47"/>
      <c r="AL36" s="47"/>
      <c r="AM36" s="47"/>
      <c r="AN36" s="47"/>
      <c r="AO36" s="47"/>
      <c r="AP36" s="47"/>
      <c r="AQ36" s="47"/>
      <c r="AR36" s="47"/>
      <c r="AS36" s="47"/>
      <c r="AT36" s="47"/>
      <c r="AU36" s="47"/>
      <c r="AV36" s="47"/>
      <c r="AW36" s="47"/>
      <c r="AX36" s="47"/>
      <c r="AY36" s="47"/>
      <c r="AZ36" s="47"/>
      <c r="BA36" s="47"/>
      <c r="BB36" s="47"/>
      <c r="BC36" s="47"/>
      <c r="BD36" s="47"/>
      <c r="BE36" s="47"/>
      <c r="BF36" s="47"/>
      <c r="BG36" s="47"/>
      <c r="BH36" s="47"/>
      <c r="BI36" s="47"/>
      <c r="BJ36" s="47"/>
      <c r="BK36" s="47"/>
      <c r="BL36" s="47"/>
      <c r="BM36" s="47"/>
      <c r="BN36" s="47"/>
      <c r="BO36" s="47"/>
      <c r="BP36" s="47"/>
      <c r="BQ36" s="47"/>
      <c r="BR36" s="47"/>
      <c r="BS36" s="47"/>
      <c r="BT36" s="47"/>
      <c r="BU36" s="47"/>
      <c r="BV36" s="47"/>
      <c r="BW36" s="47"/>
      <c r="BX36" s="47"/>
      <c r="BY36" s="47"/>
      <c r="BZ36" s="47"/>
      <c r="CA36" s="47"/>
      <c r="CB36" s="47"/>
      <c r="CC36" s="47"/>
      <c r="CD36" s="47"/>
      <c r="CE36" s="47"/>
      <c r="CF36" s="47"/>
      <c r="CG36" s="47"/>
      <c r="CH36" s="47"/>
      <c r="CI36" s="47"/>
      <c r="CJ36" s="47"/>
      <c r="CK36" s="47"/>
      <c r="CL36" s="47"/>
      <c r="CM36" s="47"/>
      <c r="CN36" s="47"/>
      <c r="CO36" s="47"/>
      <c r="CP36" s="47"/>
      <c r="CQ36" s="47"/>
      <c r="CR36" s="47"/>
      <c r="CS36" s="47"/>
      <c r="CT36" s="47"/>
      <c r="CU36" s="47"/>
      <c r="CV36" s="47"/>
      <c r="CW36" s="47"/>
      <c r="CX36" s="47"/>
      <c r="CY36" s="47"/>
      <c r="CZ36" s="47"/>
      <c r="DA36" s="47"/>
      <c r="DB36" s="47"/>
      <c r="DC36" s="47"/>
      <c r="DD36" s="47"/>
      <c r="DE36" s="47"/>
      <c r="DF36" s="47"/>
      <c r="DG36" s="47"/>
      <c r="DH36" s="47"/>
      <c r="DI36" s="47"/>
      <c r="DJ36" s="47"/>
      <c r="DK36" s="47"/>
      <c r="DL36" s="47"/>
      <c r="DM36" s="47"/>
      <c r="DN36" s="47"/>
      <c r="DO36" s="47"/>
      <c r="DP36" s="47"/>
      <c r="DQ36" s="47"/>
      <c r="DR36" s="47"/>
      <c r="DS36" s="47"/>
      <c r="DT36" s="47"/>
      <c r="DU36" s="47"/>
      <c r="DV36" s="47"/>
      <c r="DW36" s="47"/>
      <c r="DX36" s="47"/>
      <c r="DY36" s="47"/>
      <c r="DZ36" s="47"/>
      <c r="EA36" s="47"/>
      <c r="EB36" s="47"/>
      <c r="EC36" s="47"/>
      <c r="ED36" s="47"/>
      <c r="EE36" s="47"/>
      <c r="EF36" s="47"/>
      <c r="EG36" s="47"/>
      <c r="EH36" s="47"/>
      <c r="EI36" s="47"/>
      <c r="EJ36" s="47"/>
      <c r="EK36" s="47"/>
      <c r="EL36" s="47"/>
      <c r="EM36" s="47"/>
      <c r="EN36" s="47"/>
      <c r="EO36" s="47"/>
      <c r="EP36" s="47"/>
      <c r="EQ36" s="47"/>
      <c r="ER36" s="47"/>
      <c r="ES36" s="47"/>
      <c r="ET36" s="47"/>
      <c r="EU36" s="47"/>
      <c r="EV36" s="47"/>
      <c r="EW36" s="47"/>
      <c r="EX36" s="47"/>
      <c r="EY36" s="47"/>
      <c r="EZ36" s="47"/>
      <c r="FA36" s="47"/>
      <c r="FB36" s="47"/>
      <c r="FC36" s="47"/>
      <c r="FD36" s="47"/>
      <c r="FE36" s="47"/>
      <c r="FF36" s="47"/>
      <c r="FG36" s="47"/>
      <c r="FH36" s="47"/>
      <c r="FI36" s="47"/>
      <c r="FJ36" s="47"/>
      <c r="FK36" s="47"/>
      <c r="FL36" s="47"/>
      <c r="FM36" s="47"/>
      <c r="FN36" s="47"/>
      <c r="FO36" s="47"/>
      <c r="FP36" s="47"/>
      <c r="FQ36" s="47"/>
      <c r="FR36" s="47"/>
      <c r="FS36" s="47"/>
      <c r="FT36" s="47"/>
      <c r="FU36" s="47"/>
      <c r="FV36" s="47"/>
      <c r="FW36" s="47"/>
      <c r="FX36" s="47"/>
      <c r="FY36" s="47"/>
      <c r="FZ36" s="47"/>
      <c r="GA36" s="47"/>
      <c r="GB36" s="47"/>
      <c r="GC36" s="47"/>
      <c r="GD36" s="47"/>
    </row>
    <row r="37" s="26" customFormat="1" ht="18" customHeight="1" spans="1:186">
      <c r="A37" s="104">
        <v>32</v>
      </c>
      <c r="B37" s="108" t="s">
        <v>469</v>
      </c>
      <c r="C37" s="108" t="s">
        <v>469</v>
      </c>
      <c r="D37" s="45" t="s">
        <v>333</v>
      </c>
      <c r="E37" s="47">
        <v>0</v>
      </c>
      <c r="F37" s="47">
        <f t="shared" si="0"/>
        <v>4</v>
      </c>
      <c r="G37" s="47">
        <f t="shared" si="1"/>
        <v>0</v>
      </c>
      <c r="H37" s="109"/>
      <c r="I37" s="109"/>
      <c r="J37" s="109"/>
      <c r="K37" s="109"/>
      <c r="L37" s="109"/>
      <c r="M37" s="109"/>
      <c r="N37" s="109"/>
      <c r="O37" s="109"/>
      <c r="P37" s="109"/>
      <c r="Q37" s="109">
        <v>1</v>
      </c>
      <c r="R37" s="109"/>
      <c r="S37" s="109"/>
      <c r="T37" s="109"/>
      <c r="U37" s="109">
        <v>1</v>
      </c>
      <c r="V37" s="109">
        <v>1</v>
      </c>
      <c r="W37" s="109">
        <v>1</v>
      </c>
      <c r="X37" s="109"/>
      <c r="Y37" s="109"/>
      <c r="Z37" s="109"/>
      <c r="AA37" s="109"/>
      <c r="AB37" s="109"/>
      <c r="AC37" s="109"/>
      <c r="AD37" s="109"/>
      <c r="AE37" s="109"/>
      <c r="AF37" s="109"/>
      <c r="AG37" s="109"/>
      <c r="AH37" s="109"/>
      <c r="AI37" s="47"/>
      <c r="AJ37" s="47"/>
      <c r="AK37" s="47"/>
      <c r="AL37" s="47"/>
      <c r="AM37" s="47"/>
      <c r="AN37" s="47"/>
      <c r="AO37" s="47"/>
      <c r="AP37" s="47"/>
      <c r="AQ37" s="47"/>
      <c r="AR37" s="47"/>
      <c r="AS37" s="47"/>
      <c r="AT37" s="47"/>
      <c r="AU37" s="47"/>
      <c r="AV37" s="47"/>
      <c r="AW37" s="47"/>
      <c r="AX37" s="47"/>
      <c r="AY37" s="47"/>
      <c r="AZ37" s="47"/>
      <c r="BA37" s="47"/>
      <c r="BB37" s="47"/>
      <c r="BC37" s="47"/>
      <c r="BD37" s="47"/>
      <c r="BE37" s="47"/>
      <c r="BF37" s="47"/>
      <c r="BG37" s="47"/>
      <c r="BH37" s="47"/>
      <c r="BI37" s="47"/>
      <c r="BJ37" s="47"/>
      <c r="BK37" s="47"/>
      <c r="BL37" s="47"/>
      <c r="BM37" s="47"/>
      <c r="BN37" s="47"/>
      <c r="BO37" s="47"/>
      <c r="BP37" s="47"/>
      <c r="BQ37" s="47"/>
      <c r="BR37" s="47"/>
      <c r="BS37" s="47"/>
      <c r="BT37" s="47"/>
      <c r="BU37" s="47"/>
      <c r="BV37" s="47"/>
      <c r="BW37" s="47"/>
      <c r="BX37" s="47"/>
      <c r="BY37" s="47"/>
      <c r="BZ37" s="47"/>
      <c r="CA37" s="47"/>
      <c r="CB37" s="47"/>
      <c r="CC37" s="47"/>
      <c r="CD37" s="47"/>
      <c r="CE37" s="47"/>
      <c r="CF37" s="47"/>
      <c r="CG37" s="47"/>
      <c r="CH37" s="47"/>
      <c r="CI37" s="47"/>
      <c r="CJ37" s="47"/>
      <c r="CK37" s="47"/>
      <c r="CL37" s="47"/>
      <c r="CM37" s="47"/>
      <c r="CN37" s="47"/>
      <c r="CO37" s="47"/>
      <c r="CP37" s="47"/>
      <c r="CQ37" s="47"/>
      <c r="CR37" s="47"/>
      <c r="CS37" s="47"/>
      <c r="CT37" s="47"/>
      <c r="CU37" s="47"/>
      <c r="CV37" s="47"/>
      <c r="CW37" s="47"/>
      <c r="CX37" s="47"/>
      <c r="CY37" s="47"/>
      <c r="CZ37" s="47"/>
      <c r="DA37" s="47"/>
      <c r="DB37" s="47"/>
      <c r="DC37" s="47"/>
      <c r="DD37" s="47"/>
      <c r="DE37" s="47"/>
      <c r="DF37" s="47"/>
      <c r="DG37" s="47"/>
      <c r="DH37" s="47"/>
      <c r="DI37" s="47"/>
      <c r="DJ37" s="47"/>
      <c r="DK37" s="47"/>
      <c r="DL37" s="47"/>
      <c r="DM37" s="47"/>
      <c r="DN37" s="47"/>
      <c r="DO37" s="47"/>
      <c r="DP37" s="47"/>
      <c r="DQ37" s="47"/>
      <c r="DR37" s="47"/>
      <c r="DS37" s="47"/>
      <c r="DT37" s="47"/>
      <c r="DU37" s="47"/>
      <c r="DV37" s="47"/>
      <c r="DW37" s="47"/>
      <c r="DX37" s="47"/>
      <c r="DY37" s="47"/>
      <c r="DZ37" s="47"/>
      <c r="EA37" s="47"/>
      <c r="EB37" s="47"/>
      <c r="EC37" s="47"/>
      <c r="ED37" s="47"/>
      <c r="EE37" s="47"/>
      <c r="EF37" s="47"/>
      <c r="EG37" s="47"/>
      <c r="EH37" s="47"/>
      <c r="EI37" s="47"/>
      <c r="EJ37" s="47"/>
      <c r="EK37" s="47"/>
      <c r="EL37" s="47"/>
      <c r="EM37" s="47"/>
      <c r="EN37" s="47"/>
      <c r="EO37" s="47"/>
      <c r="EP37" s="47"/>
      <c r="EQ37" s="47"/>
      <c r="ER37" s="47"/>
      <c r="ES37" s="47"/>
      <c r="ET37" s="47"/>
      <c r="EU37" s="47"/>
      <c r="EV37" s="47"/>
      <c r="EW37" s="47"/>
      <c r="EX37" s="47"/>
      <c r="EY37" s="47"/>
      <c r="EZ37" s="47"/>
      <c r="FA37" s="47"/>
      <c r="FB37" s="47"/>
      <c r="FC37" s="47"/>
      <c r="FD37" s="47"/>
      <c r="FE37" s="47"/>
      <c r="FF37" s="47"/>
      <c r="FG37" s="47"/>
      <c r="FH37" s="47"/>
      <c r="FI37" s="47"/>
      <c r="FJ37" s="47"/>
      <c r="FK37" s="47"/>
      <c r="FL37" s="47"/>
      <c r="FM37" s="47"/>
      <c r="FN37" s="47"/>
      <c r="FO37" s="47"/>
      <c r="FP37" s="47"/>
      <c r="FQ37" s="47"/>
      <c r="FR37" s="47"/>
      <c r="FS37" s="47"/>
      <c r="FT37" s="47"/>
      <c r="FU37" s="47"/>
      <c r="FV37" s="47"/>
      <c r="FW37" s="47"/>
      <c r="FX37" s="47"/>
      <c r="FY37" s="47"/>
      <c r="FZ37" s="47"/>
      <c r="GA37" s="47"/>
      <c r="GB37" s="47"/>
      <c r="GC37" s="47"/>
      <c r="GD37" s="47"/>
    </row>
    <row r="38" s="26" customFormat="1" ht="18" customHeight="1" spans="1:186">
      <c r="A38" s="104">
        <v>33</v>
      </c>
      <c r="B38" s="108" t="s">
        <v>470</v>
      </c>
      <c r="C38" s="108" t="s">
        <v>471</v>
      </c>
      <c r="D38" s="45" t="s">
        <v>333</v>
      </c>
      <c r="E38" s="47">
        <v>0</v>
      </c>
      <c r="F38" s="47">
        <f t="shared" si="0"/>
        <v>1</v>
      </c>
      <c r="G38" s="47">
        <f t="shared" si="1"/>
        <v>0</v>
      </c>
      <c r="H38" s="109"/>
      <c r="I38" s="109"/>
      <c r="J38" s="109"/>
      <c r="K38" s="109"/>
      <c r="L38" s="109"/>
      <c r="M38" s="109"/>
      <c r="N38" s="109"/>
      <c r="O38" s="109"/>
      <c r="P38" s="109"/>
      <c r="Q38" s="109"/>
      <c r="R38" s="109"/>
      <c r="S38" s="109"/>
      <c r="T38" s="109"/>
      <c r="U38" s="109"/>
      <c r="V38" s="109">
        <v>1</v>
      </c>
      <c r="W38" s="109"/>
      <c r="X38" s="109"/>
      <c r="Y38" s="109"/>
      <c r="Z38" s="109"/>
      <c r="AA38" s="109"/>
      <c r="AB38" s="109"/>
      <c r="AC38" s="109"/>
      <c r="AD38" s="109"/>
      <c r="AE38" s="109"/>
      <c r="AF38" s="109"/>
      <c r="AG38" s="109"/>
      <c r="AH38" s="109"/>
      <c r="AI38" s="47"/>
      <c r="AJ38" s="47"/>
      <c r="AK38" s="47"/>
      <c r="AL38" s="47"/>
      <c r="AM38" s="47"/>
      <c r="AN38" s="47"/>
      <c r="AO38" s="47"/>
      <c r="AP38" s="47"/>
      <c r="AQ38" s="47"/>
      <c r="AR38" s="47"/>
      <c r="AS38" s="47"/>
      <c r="AT38" s="47"/>
      <c r="AU38" s="47"/>
      <c r="AV38" s="47"/>
      <c r="AW38" s="47"/>
      <c r="AX38" s="47"/>
      <c r="AY38" s="47"/>
      <c r="AZ38" s="47"/>
      <c r="BA38" s="47"/>
      <c r="BB38" s="47"/>
      <c r="BC38" s="47"/>
      <c r="BD38" s="47"/>
      <c r="BE38" s="47"/>
      <c r="BF38" s="47"/>
      <c r="BG38" s="47"/>
      <c r="BH38" s="47"/>
      <c r="BI38" s="47"/>
      <c r="BJ38" s="47"/>
      <c r="BK38" s="47"/>
      <c r="BL38" s="47"/>
      <c r="BM38" s="47"/>
      <c r="BN38" s="47"/>
      <c r="BO38" s="47"/>
      <c r="BP38" s="47"/>
      <c r="BQ38" s="47"/>
      <c r="BR38" s="47"/>
      <c r="BS38" s="47"/>
      <c r="BT38" s="47"/>
      <c r="BU38" s="47"/>
      <c r="BV38" s="47"/>
      <c r="BW38" s="47"/>
      <c r="BX38" s="47"/>
      <c r="BY38" s="47"/>
      <c r="BZ38" s="47"/>
      <c r="CA38" s="47"/>
      <c r="CB38" s="47"/>
      <c r="CC38" s="47"/>
      <c r="CD38" s="47"/>
      <c r="CE38" s="47"/>
      <c r="CF38" s="47"/>
      <c r="CG38" s="47"/>
      <c r="CH38" s="47"/>
      <c r="CI38" s="47"/>
      <c r="CJ38" s="47"/>
      <c r="CK38" s="47"/>
      <c r="CL38" s="47"/>
      <c r="CM38" s="47"/>
      <c r="CN38" s="47"/>
      <c r="CO38" s="47"/>
      <c r="CP38" s="47"/>
      <c r="CQ38" s="47"/>
      <c r="CR38" s="47"/>
      <c r="CS38" s="47"/>
      <c r="CT38" s="47"/>
      <c r="CU38" s="47"/>
      <c r="CV38" s="47"/>
      <c r="CW38" s="47"/>
      <c r="CX38" s="47"/>
      <c r="CY38" s="47"/>
      <c r="CZ38" s="47"/>
      <c r="DA38" s="47"/>
      <c r="DB38" s="47"/>
      <c r="DC38" s="47"/>
      <c r="DD38" s="47"/>
      <c r="DE38" s="47"/>
      <c r="DF38" s="47"/>
      <c r="DG38" s="47"/>
      <c r="DH38" s="47"/>
      <c r="DI38" s="47"/>
      <c r="DJ38" s="47"/>
      <c r="DK38" s="47"/>
      <c r="DL38" s="47"/>
      <c r="DM38" s="47"/>
      <c r="DN38" s="47"/>
      <c r="DO38" s="47"/>
      <c r="DP38" s="47"/>
      <c r="DQ38" s="47"/>
      <c r="DR38" s="47"/>
      <c r="DS38" s="47"/>
      <c r="DT38" s="47"/>
      <c r="DU38" s="47"/>
      <c r="DV38" s="47"/>
      <c r="DW38" s="47"/>
      <c r="DX38" s="47"/>
      <c r="DY38" s="47"/>
      <c r="DZ38" s="47"/>
      <c r="EA38" s="47"/>
      <c r="EB38" s="47"/>
      <c r="EC38" s="47"/>
      <c r="ED38" s="47"/>
      <c r="EE38" s="47"/>
      <c r="EF38" s="47"/>
      <c r="EG38" s="47"/>
      <c r="EH38" s="47"/>
      <c r="EI38" s="47"/>
      <c r="EJ38" s="47"/>
      <c r="EK38" s="47"/>
      <c r="EL38" s="47"/>
      <c r="EM38" s="47"/>
      <c r="EN38" s="47"/>
      <c r="EO38" s="47"/>
      <c r="EP38" s="47"/>
      <c r="EQ38" s="47"/>
      <c r="ER38" s="47"/>
      <c r="ES38" s="47"/>
      <c r="ET38" s="47"/>
      <c r="EU38" s="47"/>
      <c r="EV38" s="47"/>
      <c r="EW38" s="47"/>
      <c r="EX38" s="47"/>
      <c r="EY38" s="47"/>
      <c r="EZ38" s="47"/>
      <c r="FA38" s="47"/>
      <c r="FB38" s="47"/>
      <c r="FC38" s="47"/>
      <c r="FD38" s="47"/>
      <c r="FE38" s="47"/>
      <c r="FF38" s="47"/>
      <c r="FG38" s="47"/>
      <c r="FH38" s="47"/>
      <c r="FI38" s="47"/>
      <c r="FJ38" s="47"/>
      <c r="FK38" s="47"/>
      <c r="FL38" s="47"/>
      <c r="FM38" s="47"/>
      <c r="FN38" s="47"/>
      <c r="FO38" s="47"/>
      <c r="FP38" s="47"/>
      <c r="FQ38" s="47"/>
      <c r="FR38" s="47"/>
      <c r="FS38" s="47"/>
      <c r="FT38" s="47"/>
      <c r="FU38" s="47"/>
      <c r="FV38" s="47"/>
      <c r="FW38" s="47"/>
      <c r="FX38" s="47"/>
      <c r="FY38" s="47"/>
      <c r="FZ38" s="47"/>
      <c r="GA38" s="47"/>
      <c r="GB38" s="47"/>
      <c r="GC38" s="47"/>
      <c r="GD38" s="47"/>
    </row>
    <row r="39" s="26" customFormat="1" ht="30" customHeight="1" spans="1:186">
      <c r="A39" s="104">
        <v>34</v>
      </c>
      <c r="B39" s="113" t="s">
        <v>472</v>
      </c>
      <c r="C39" s="114" t="s">
        <v>473</v>
      </c>
      <c r="D39" s="115" t="s">
        <v>434</v>
      </c>
      <c r="E39" s="103">
        <v>0</v>
      </c>
      <c r="F39" s="47">
        <f t="shared" si="0"/>
        <v>19</v>
      </c>
      <c r="G39" s="47">
        <f t="shared" si="1"/>
        <v>0</v>
      </c>
      <c r="H39" s="109">
        <v>2</v>
      </c>
      <c r="I39" s="109">
        <v>2</v>
      </c>
      <c r="J39" s="109">
        <v>1</v>
      </c>
      <c r="K39" s="109"/>
      <c r="L39" s="109"/>
      <c r="M39" s="109"/>
      <c r="N39" s="109">
        <v>2</v>
      </c>
      <c r="O39" s="109">
        <v>2</v>
      </c>
      <c r="P39" s="109"/>
      <c r="Q39" s="109">
        <v>2</v>
      </c>
      <c r="R39" s="109"/>
      <c r="S39" s="109">
        <v>2</v>
      </c>
      <c r="T39" s="109"/>
      <c r="U39" s="109">
        <v>2</v>
      </c>
      <c r="V39" s="109">
        <v>2</v>
      </c>
      <c r="W39" s="109"/>
      <c r="X39" s="109">
        <v>2</v>
      </c>
      <c r="Y39" s="109"/>
      <c r="Z39" s="109"/>
      <c r="AA39" s="109"/>
      <c r="AB39" s="109"/>
      <c r="AC39" s="109"/>
      <c r="AD39" s="109"/>
      <c r="AE39" s="109"/>
      <c r="AF39" s="109"/>
      <c r="AG39" s="109"/>
      <c r="AH39" s="109"/>
      <c r="AI39" s="47"/>
      <c r="AJ39" s="47"/>
      <c r="AK39" s="47"/>
      <c r="AL39" s="47"/>
      <c r="AM39" s="47"/>
      <c r="AN39" s="47"/>
      <c r="AO39" s="47"/>
      <c r="AP39" s="47"/>
      <c r="AQ39" s="47"/>
      <c r="AR39" s="47"/>
      <c r="AS39" s="47"/>
      <c r="AT39" s="47"/>
      <c r="AU39" s="47"/>
      <c r="AV39" s="47"/>
      <c r="AW39" s="47"/>
      <c r="AX39" s="47"/>
      <c r="AY39" s="47"/>
      <c r="AZ39" s="47"/>
      <c r="BA39" s="47"/>
      <c r="BB39" s="47"/>
      <c r="BC39" s="47"/>
      <c r="BD39" s="47"/>
      <c r="BE39" s="47"/>
      <c r="BF39" s="47"/>
      <c r="BG39" s="47"/>
      <c r="BH39" s="47"/>
      <c r="BI39" s="47"/>
      <c r="BJ39" s="47"/>
      <c r="BK39" s="47"/>
      <c r="BL39" s="47"/>
      <c r="BM39" s="47"/>
      <c r="BN39" s="47"/>
      <c r="BO39" s="47"/>
      <c r="BP39" s="47"/>
      <c r="BQ39" s="47"/>
      <c r="BR39" s="47"/>
      <c r="BS39" s="47"/>
      <c r="BT39" s="47"/>
      <c r="BU39" s="47"/>
      <c r="BV39" s="47"/>
      <c r="BW39" s="47"/>
      <c r="BX39" s="47"/>
      <c r="BY39" s="47"/>
      <c r="BZ39" s="47"/>
      <c r="CA39" s="47"/>
      <c r="CB39" s="47"/>
      <c r="CC39" s="47"/>
      <c r="CD39" s="47"/>
      <c r="CE39" s="47"/>
      <c r="CF39" s="47"/>
      <c r="CG39" s="47"/>
      <c r="CH39" s="47"/>
      <c r="CI39" s="47"/>
      <c r="CJ39" s="47"/>
      <c r="CK39" s="47"/>
      <c r="CL39" s="47"/>
      <c r="CM39" s="47"/>
      <c r="CN39" s="47"/>
      <c r="CO39" s="47"/>
      <c r="CP39" s="47"/>
      <c r="CQ39" s="47"/>
      <c r="CR39" s="47"/>
      <c r="CS39" s="47"/>
      <c r="CT39" s="47"/>
      <c r="CU39" s="47"/>
      <c r="CV39" s="47"/>
      <c r="CW39" s="47"/>
      <c r="CX39" s="47"/>
      <c r="CY39" s="47"/>
      <c r="CZ39" s="47"/>
      <c r="DA39" s="47"/>
      <c r="DB39" s="47"/>
      <c r="DC39" s="47"/>
      <c r="DD39" s="47"/>
      <c r="DE39" s="47"/>
      <c r="DF39" s="47"/>
      <c r="DG39" s="47"/>
      <c r="DH39" s="47"/>
      <c r="DI39" s="47"/>
      <c r="DJ39" s="47"/>
      <c r="DK39" s="47"/>
      <c r="DL39" s="47"/>
      <c r="DM39" s="47"/>
      <c r="DN39" s="47"/>
      <c r="DO39" s="47"/>
      <c r="DP39" s="47"/>
      <c r="DQ39" s="47"/>
      <c r="DR39" s="47"/>
      <c r="DS39" s="47"/>
      <c r="DT39" s="47"/>
      <c r="DU39" s="47"/>
      <c r="DV39" s="47"/>
      <c r="DW39" s="47"/>
      <c r="DX39" s="47"/>
      <c r="DY39" s="47"/>
      <c r="DZ39" s="47"/>
      <c r="EA39" s="47"/>
      <c r="EB39" s="47"/>
      <c r="EC39" s="47"/>
      <c r="ED39" s="47"/>
      <c r="EE39" s="47"/>
      <c r="EF39" s="47"/>
      <c r="EG39" s="47"/>
      <c r="EH39" s="47"/>
      <c r="EI39" s="47"/>
      <c r="EJ39" s="47"/>
      <c r="EK39" s="47"/>
      <c r="EL39" s="47"/>
      <c r="EM39" s="47"/>
      <c r="EN39" s="47"/>
      <c r="EO39" s="47"/>
      <c r="EP39" s="47"/>
      <c r="EQ39" s="47"/>
      <c r="ER39" s="47"/>
      <c r="ES39" s="47"/>
      <c r="ET39" s="47"/>
      <c r="EU39" s="47"/>
      <c r="EV39" s="47"/>
      <c r="EW39" s="47"/>
      <c r="EX39" s="47"/>
      <c r="EY39" s="47"/>
      <c r="EZ39" s="47"/>
      <c r="FA39" s="47"/>
      <c r="FB39" s="47"/>
      <c r="FC39" s="47"/>
      <c r="FD39" s="47"/>
      <c r="FE39" s="47"/>
      <c r="FF39" s="47"/>
      <c r="FG39" s="47"/>
      <c r="FH39" s="47"/>
      <c r="FI39" s="47"/>
      <c r="FJ39" s="47"/>
      <c r="FK39" s="47"/>
      <c r="FL39" s="47"/>
      <c r="FM39" s="47"/>
      <c r="FN39" s="47"/>
      <c r="FO39" s="47"/>
      <c r="FP39" s="47"/>
      <c r="FQ39" s="47"/>
      <c r="FR39" s="47"/>
      <c r="FS39" s="47"/>
      <c r="FT39" s="47"/>
      <c r="FU39" s="47"/>
      <c r="FV39" s="47"/>
      <c r="FW39" s="47"/>
      <c r="FX39" s="47"/>
      <c r="FY39" s="47"/>
      <c r="FZ39" s="47"/>
      <c r="GA39" s="47"/>
      <c r="GB39" s="47"/>
      <c r="GC39" s="47"/>
      <c r="GD39" s="47"/>
    </row>
    <row r="40" s="26" customFormat="1" ht="30" customHeight="1" spans="1:186">
      <c r="A40" s="104">
        <v>35</v>
      </c>
      <c r="B40" s="113" t="s">
        <v>472</v>
      </c>
      <c r="C40" s="114" t="s">
        <v>474</v>
      </c>
      <c r="D40" s="115" t="s">
        <v>434</v>
      </c>
      <c r="E40" s="103">
        <v>0</v>
      </c>
      <c r="F40" s="47">
        <f t="shared" si="0"/>
        <v>2</v>
      </c>
      <c r="G40" s="47">
        <f t="shared" si="1"/>
        <v>0</v>
      </c>
      <c r="H40" s="109"/>
      <c r="I40" s="109"/>
      <c r="J40" s="109"/>
      <c r="K40" s="109"/>
      <c r="L40" s="109"/>
      <c r="M40" s="109">
        <v>2</v>
      </c>
      <c r="N40" s="109"/>
      <c r="O40" s="109"/>
      <c r="P40" s="109"/>
      <c r="Q40" s="109"/>
      <c r="R40" s="109"/>
      <c r="S40" s="109"/>
      <c r="T40" s="109"/>
      <c r="U40" s="109"/>
      <c r="V40" s="109"/>
      <c r="W40" s="109"/>
      <c r="X40" s="109"/>
      <c r="Y40" s="109"/>
      <c r="Z40" s="109"/>
      <c r="AA40" s="109"/>
      <c r="AB40" s="109"/>
      <c r="AC40" s="109"/>
      <c r="AD40" s="109"/>
      <c r="AE40" s="109"/>
      <c r="AF40" s="109"/>
      <c r="AG40" s="109"/>
      <c r="AH40" s="109"/>
      <c r="AI40" s="47"/>
      <c r="AJ40" s="47"/>
      <c r="AK40" s="47"/>
      <c r="AL40" s="47"/>
      <c r="AM40" s="47"/>
      <c r="AN40" s="47"/>
      <c r="AO40" s="47"/>
      <c r="AP40" s="47"/>
      <c r="AQ40" s="47"/>
      <c r="AR40" s="47"/>
      <c r="AS40" s="47"/>
      <c r="AT40" s="47"/>
      <c r="AU40" s="47"/>
      <c r="AV40" s="47"/>
      <c r="AW40" s="47"/>
      <c r="AX40" s="47"/>
      <c r="AY40" s="47"/>
      <c r="AZ40" s="47"/>
      <c r="BA40" s="47"/>
      <c r="BB40" s="47"/>
      <c r="BC40" s="47"/>
      <c r="BD40" s="47"/>
      <c r="BE40" s="47"/>
      <c r="BF40" s="47"/>
      <c r="BG40" s="47"/>
      <c r="BH40" s="47"/>
      <c r="BI40" s="47"/>
      <c r="BJ40" s="47"/>
      <c r="BK40" s="47"/>
      <c r="BL40" s="47"/>
      <c r="BM40" s="47"/>
      <c r="BN40" s="47"/>
      <c r="BO40" s="47"/>
      <c r="BP40" s="47"/>
      <c r="BQ40" s="47"/>
      <c r="BR40" s="47"/>
      <c r="BS40" s="47"/>
      <c r="BT40" s="47"/>
      <c r="BU40" s="47"/>
      <c r="BV40" s="47"/>
      <c r="BW40" s="47"/>
      <c r="BX40" s="47"/>
      <c r="BY40" s="47"/>
      <c r="BZ40" s="47"/>
      <c r="CA40" s="47"/>
      <c r="CB40" s="47"/>
      <c r="CC40" s="47"/>
      <c r="CD40" s="47"/>
      <c r="CE40" s="47"/>
      <c r="CF40" s="47"/>
      <c r="CG40" s="47"/>
      <c r="CH40" s="47"/>
      <c r="CI40" s="47"/>
      <c r="CJ40" s="47"/>
      <c r="CK40" s="47"/>
      <c r="CL40" s="47"/>
      <c r="CM40" s="47"/>
      <c r="CN40" s="47"/>
      <c r="CO40" s="47"/>
      <c r="CP40" s="47"/>
      <c r="CQ40" s="47"/>
      <c r="CR40" s="47"/>
      <c r="CS40" s="47"/>
      <c r="CT40" s="47"/>
      <c r="CU40" s="47"/>
      <c r="CV40" s="47"/>
      <c r="CW40" s="47"/>
      <c r="CX40" s="47"/>
      <c r="CY40" s="47"/>
      <c r="CZ40" s="47"/>
      <c r="DA40" s="47"/>
      <c r="DB40" s="47"/>
      <c r="DC40" s="47"/>
      <c r="DD40" s="47"/>
      <c r="DE40" s="47"/>
      <c r="DF40" s="47"/>
      <c r="DG40" s="47"/>
      <c r="DH40" s="47"/>
      <c r="DI40" s="47"/>
      <c r="DJ40" s="47"/>
      <c r="DK40" s="47"/>
      <c r="DL40" s="47"/>
      <c r="DM40" s="47"/>
      <c r="DN40" s="47"/>
      <c r="DO40" s="47"/>
      <c r="DP40" s="47"/>
      <c r="DQ40" s="47"/>
      <c r="DR40" s="47"/>
      <c r="DS40" s="47"/>
      <c r="DT40" s="47"/>
      <c r="DU40" s="47"/>
      <c r="DV40" s="47"/>
      <c r="DW40" s="47"/>
      <c r="DX40" s="47"/>
      <c r="DY40" s="47"/>
      <c r="DZ40" s="47"/>
      <c r="EA40" s="47"/>
      <c r="EB40" s="47"/>
      <c r="EC40" s="47"/>
      <c r="ED40" s="47"/>
      <c r="EE40" s="47"/>
      <c r="EF40" s="47"/>
      <c r="EG40" s="47"/>
      <c r="EH40" s="47"/>
      <c r="EI40" s="47"/>
      <c r="EJ40" s="47"/>
      <c r="EK40" s="47"/>
      <c r="EL40" s="47"/>
      <c r="EM40" s="47"/>
      <c r="EN40" s="47"/>
      <c r="EO40" s="47"/>
      <c r="EP40" s="47"/>
      <c r="EQ40" s="47"/>
      <c r="ER40" s="47"/>
      <c r="ES40" s="47"/>
      <c r="ET40" s="47"/>
      <c r="EU40" s="47"/>
      <c r="EV40" s="47"/>
      <c r="EW40" s="47"/>
      <c r="EX40" s="47"/>
      <c r="EY40" s="47"/>
      <c r="EZ40" s="47"/>
      <c r="FA40" s="47"/>
      <c r="FB40" s="47"/>
      <c r="FC40" s="47"/>
      <c r="FD40" s="47"/>
      <c r="FE40" s="47"/>
      <c r="FF40" s="47"/>
      <c r="FG40" s="47"/>
      <c r="FH40" s="47"/>
      <c r="FI40" s="47"/>
      <c r="FJ40" s="47"/>
      <c r="FK40" s="47"/>
      <c r="FL40" s="47"/>
      <c r="FM40" s="47"/>
      <c r="FN40" s="47"/>
      <c r="FO40" s="47"/>
      <c r="FP40" s="47"/>
      <c r="FQ40" s="47"/>
      <c r="FR40" s="47"/>
      <c r="FS40" s="47"/>
      <c r="FT40" s="47"/>
      <c r="FU40" s="47"/>
      <c r="FV40" s="47"/>
      <c r="FW40" s="47"/>
      <c r="FX40" s="47"/>
      <c r="FY40" s="47"/>
      <c r="FZ40" s="47"/>
      <c r="GA40" s="47"/>
      <c r="GB40" s="47"/>
      <c r="GC40" s="47"/>
      <c r="GD40" s="47"/>
    </row>
    <row r="41" s="26" customFormat="1" ht="30" customHeight="1" spans="1:186">
      <c r="A41" s="104">
        <v>36</v>
      </c>
      <c r="B41" s="113" t="s">
        <v>472</v>
      </c>
      <c r="C41" s="114" t="s">
        <v>475</v>
      </c>
      <c r="D41" s="115" t="s">
        <v>434</v>
      </c>
      <c r="E41" s="103">
        <v>0</v>
      </c>
      <c r="F41" s="47">
        <f t="shared" si="0"/>
        <v>12</v>
      </c>
      <c r="G41" s="47">
        <f t="shared" si="1"/>
        <v>0</v>
      </c>
      <c r="H41" s="109"/>
      <c r="I41" s="109">
        <v>1</v>
      </c>
      <c r="J41" s="109"/>
      <c r="K41" s="109">
        <v>2</v>
      </c>
      <c r="L41" s="109">
        <v>2</v>
      </c>
      <c r="M41" s="109"/>
      <c r="N41" s="109"/>
      <c r="O41" s="109"/>
      <c r="P41" s="109">
        <v>1</v>
      </c>
      <c r="Q41" s="109"/>
      <c r="R41" s="109">
        <v>3</v>
      </c>
      <c r="S41" s="109"/>
      <c r="T41" s="109">
        <v>2</v>
      </c>
      <c r="U41" s="109">
        <v>1</v>
      </c>
      <c r="V41" s="109"/>
      <c r="W41" s="109"/>
      <c r="X41" s="109"/>
      <c r="Y41" s="109"/>
      <c r="Z41" s="109"/>
      <c r="AA41" s="109"/>
      <c r="AB41" s="109"/>
      <c r="AC41" s="109"/>
      <c r="AD41" s="109"/>
      <c r="AE41" s="109"/>
      <c r="AF41" s="109"/>
      <c r="AG41" s="109"/>
      <c r="AH41" s="109"/>
      <c r="AI41" s="47"/>
      <c r="AJ41" s="47"/>
      <c r="AK41" s="47"/>
      <c r="AL41" s="47"/>
      <c r="AM41" s="47"/>
      <c r="AN41" s="47"/>
      <c r="AO41" s="47"/>
      <c r="AP41" s="47"/>
      <c r="AQ41" s="47"/>
      <c r="AR41" s="47"/>
      <c r="AS41" s="47"/>
      <c r="AT41" s="47"/>
      <c r="AU41" s="47"/>
      <c r="AV41" s="47"/>
      <c r="AW41" s="47"/>
      <c r="AX41" s="47"/>
      <c r="AY41" s="47"/>
      <c r="AZ41" s="47"/>
      <c r="BA41" s="47"/>
      <c r="BB41" s="47"/>
      <c r="BC41" s="47"/>
      <c r="BD41" s="47"/>
      <c r="BE41" s="47"/>
      <c r="BF41" s="47"/>
      <c r="BG41" s="47"/>
      <c r="BH41" s="47"/>
      <c r="BI41" s="47"/>
      <c r="BJ41" s="47"/>
      <c r="BK41" s="47"/>
      <c r="BL41" s="47"/>
      <c r="BM41" s="47"/>
      <c r="BN41" s="47"/>
      <c r="BO41" s="47"/>
      <c r="BP41" s="47"/>
      <c r="BQ41" s="47"/>
      <c r="BR41" s="47"/>
      <c r="BS41" s="47"/>
      <c r="BT41" s="47"/>
      <c r="BU41" s="47"/>
      <c r="BV41" s="47"/>
      <c r="BW41" s="47"/>
      <c r="BX41" s="47"/>
      <c r="BY41" s="47"/>
      <c r="BZ41" s="47"/>
      <c r="CA41" s="47"/>
      <c r="CB41" s="47"/>
      <c r="CC41" s="47"/>
      <c r="CD41" s="47"/>
      <c r="CE41" s="47"/>
      <c r="CF41" s="47"/>
      <c r="CG41" s="47"/>
      <c r="CH41" s="47"/>
      <c r="CI41" s="47"/>
      <c r="CJ41" s="47"/>
      <c r="CK41" s="47"/>
      <c r="CL41" s="47"/>
      <c r="CM41" s="47"/>
      <c r="CN41" s="47"/>
      <c r="CO41" s="47"/>
      <c r="CP41" s="47"/>
      <c r="CQ41" s="47"/>
      <c r="CR41" s="47"/>
      <c r="CS41" s="47"/>
      <c r="CT41" s="47"/>
      <c r="CU41" s="47"/>
      <c r="CV41" s="47"/>
      <c r="CW41" s="47"/>
      <c r="CX41" s="47"/>
      <c r="CY41" s="47"/>
      <c r="CZ41" s="47"/>
      <c r="DA41" s="47"/>
      <c r="DB41" s="47"/>
      <c r="DC41" s="47"/>
      <c r="DD41" s="47"/>
      <c r="DE41" s="47"/>
      <c r="DF41" s="47"/>
      <c r="DG41" s="47"/>
      <c r="DH41" s="47"/>
      <c r="DI41" s="47"/>
      <c r="DJ41" s="47"/>
      <c r="DK41" s="47"/>
      <c r="DL41" s="47"/>
      <c r="DM41" s="47"/>
      <c r="DN41" s="47"/>
      <c r="DO41" s="47"/>
      <c r="DP41" s="47"/>
      <c r="DQ41" s="47"/>
      <c r="DR41" s="47"/>
      <c r="DS41" s="47"/>
      <c r="DT41" s="47"/>
      <c r="DU41" s="47"/>
      <c r="DV41" s="47"/>
      <c r="DW41" s="47"/>
      <c r="DX41" s="47"/>
      <c r="DY41" s="47"/>
      <c r="DZ41" s="47"/>
      <c r="EA41" s="47"/>
      <c r="EB41" s="47"/>
      <c r="EC41" s="47"/>
      <c r="ED41" s="47"/>
      <c r="EE41" s="47"/>
      <c r="EF41" s="47"/>
      <c r="EG41" s="47"/>
      <c r="EH41" s="47"/>
      <c r="EI41" s="47"/>
      <c r="EJ41" s="47"/>
      <c r="EK41" s="47"/>
      <c r="EL41" s="47"/>
      <c r="EM41" s="47"/>
      <c r="EN41" s="47"/>
      <c r="EO41" s="47"/>
      <c r="EP41" s="47"/>
      <c r="EQ41" s="47"/>
      <c r="ER41" s="47"/>
      <c r="ES41" s="47"/>
      <c r="ET41" s="47"/>
      <c r="EU41" s="47"/>
      <c r="EV41" s="47"/>
      <c r="EW41" s="47"/>
      <c r="EX41" s="47"/>
      <c r="EY41" s="47"/>
      <c r="EZ41" s="47"/>
      <c r="FA41" s="47"/>
      <c r="FB41" s="47"/>
      <c r="FC41" s="47"/>
      <c r="FD41" s="47"/>
      <c r="FE41" s="47"/>
      <c r="FF41" s="47"/>
      <c r="FG41" s="47"/>
      <c r="FH41" s="47"/>
      <c r="FI41" s="47"/>
      <c r="FJ41" s="47"/>
      <c r="FK41" s="47"/>
      <c r="FL41" s="47"/>
      <c r="FM41" s="47"/>
      <c r="FN41" s="47"/>
      <c r="FO41" s="47"/>
      <c r="FP41" s="47"/>
      <c r="FQ41" s="47"/>
      <c r="FR41" s="47"/>
      <c r="FS41" s="47"/>
      <c r="FT41" s="47"/>
      <c r="FU41" s="47"/>
      <c r="FV41" s="47"/>
      <c r="FW41" s="47"/>
      <c r="FX41" s="47"/>
      <c r="FY41" s="47"/>
      <c r="FZ41" s="47"/>
      <c r="GA41" s="47"/>
      <c r="GB41" s="47"/>
      <c r="GC41" s="47"/>
      <c r="GD41" s="47"/>
    </row>
    <row r="42" s="26" customFormat="1" ht="30" customHeight="1" spans="1:186">
      <c r="A42" s="104">
        <v>37</v>
      </c>
      <c r="B42" s="113" t="s">
        <v>472</v>
      </c>
      <c r="C42" s="114" t="s">
        <v>476</v>
      </c>
      <c r="D42" s="115" t="s">
        <v>434</v>
      </c>
      <c r="E42" s="103">
        <v>0</v>
      </c>
      <c r="F42" s="47">
        <f t="shared" si="0"/>
        <v>2</v>
      </c>
      <c r="G42" s="47">
        <f t="shared" si="1"/>
        <v>0</v>
      </c>
      <c r="H42" s="109"/>
      <c r="I42" s="109"/>
      <c r="J42" s="109">
        <v>1</v>
      </c>
      <c r="K42" s="109"/>
      <c r="L42" s="109">
        <v>1</v>
      </c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109"/>
      <c r="Y42" s="109"/>
      <c r="Z42" s="109"/>
      <c r="AA42" s="109"/>
      <c r="AB42" s="109"/>
      <c r="AC42" s="109"/>
      <c r="AD42" s="109"/>
      <c r="AE42" s="109"/>
      <c r="AF42" s="109"/>
      <c r="AG42" s="109"/>
      <c r="AH42" s="109"/>
      <c r="AI42" s="47"/>
      <c r="AJ42" s="47"/>
      <c r="AK42" s="47"/>
      <c r="AL42" s="47"/>
      <c r="AM42" s="47"/>
      <c r="AN42" s="47"/>
      <c r="AO42" s="47"/>
      <c r="AP42" s="47"/>
      <c r="AQ42" s="47"/>
      <c r="AR42" s="47"/>
      <c r="AS42" s="47"/>
      <c r="AT42" s="47"/>
      <c r="AU42" s="47"/>
      <c r="AV42" s="47"/>
      <c r="AW42" s="47"/>
      <c r="AX42" s="47"/>
      <c r="AY42" s="47"/>
      <c r="AZ42" s="47"/>
      <c r="BA42" s="47"/>
      <c r="BB42" s="47"/>
      <c r="BC42" s="47"/>
      <c r="BD42" s="47"/>
      <c r="BE42" s="47"/>
      <c r="BF42" s="47"/>
      <c r="BG42" s="47"/>
      <c r="BH42" s="47"/>
      <c r="BI42" s="47"/>
      <c r="BJ42" s="47"/>
      <c r="BK42" s="47"/>
      <c r="BL42" s="47"/>
      <c r="BM42" s="47"/>
      <c r="BN42" s="47"/>
      <c r="BO42" s="47"/>
      <c r="BP42" s="47"/>
      <c r="BQ42" s="47"/>
      <c r="BR42" s="47"/>
      <c r="BS42" s="47"/>
      <c r="BT42" s="47"/>
      <c r="BU42" s="47"/>
      <c r="BV42" s="47"/>
      <c r="BW42" s="47"/>
      <c r="BX42" s="47"/>
      <c r="BY42" s="47"/>
      <c r="BZ42" s="47"/>
      <c r="CA42" s="47"/>
      <c r="CB42" s="47"/>
      <c r="CC42" s="47"/>
      <c r="CD42" s="47"/>
      <c r="CE42" s="47"/>
      <c r="CF42" s="47"/>
      <c r="CG42" s="47"/>
      <c r="CH42" s="47"/>
      <c r="CI42" s="47"/>
      <c r="CJ42" s="47"/>
      <c r="CK42" s="47"/>
      <c r="CL42" s="47"/>
      <c r="CM42" s="47"/>
      <c r="CN42" s="47"/>
      <c r="CO42" s="47"/>
      <c r="CP42" s="47"/>
      <c r="CQ42" s="47"/>
      <c r="CR42" s="47"/>
      <c r="CS42" s="47"/>
      <c r="CT42" s="47"/>
      <c r="CU42" s="47"/>
      <c r="CV42" s="47"/>
      <c r="CW42" s="47"/>
      <c r="CX42" s="47"/>
      <c r="CY42" s="47"/>
      <c r="CZ42" s="47"/>
      <c r="DA42" s="47"/>
      <c r="DB42" s="47"/>
      <c r="DC42" s="47"/>
      <c r="DD42" s="47"/>
      <c r="DE42" s="47"/>
      <c r="DF42" s="47"/>
      <c r="DG42" s="47"/>
      <c r="DH42" s="47"/>
      <c r="DI42" s="47"/>
      <c r="DJ42" s="47"/>
      <c r="DK42" s="47"/>
      <c r="DL42" s="47"/>
      <c r="DM42" s="47"/>
      <c r="DN42" s="47"/>
      <c r="DO42" s="47"/>
      <c r="DP42" s="47"/>
      <c r="DQ42" s="47"/>
      <c r="DR42" s="47"/>
      <c r="DS42" s="47"/>
      <c r="DT42" s="47"/>
      <c r="DU42" s="47"/>
      <c r="DV42" s="47"/>
      <c r="DW42" s="47"/>
      <c r="DX42" s="47"/>
      <c r="DY42" s="47"/>
      <c r="DZ42" s="47"/>
      <c r="EA42" s="47"/>
      <c r="EB42" s="47"/>
      <c r="EC42" s="47"/>
      <c r="ED42" s="47"/>
      <c r="EE42" s="47"/>
      <c r="EF42" s="47"/>
      <c r="EG42" s="47"/>
      <c r="EH42" s="47"/>
      <c r="EI42" s="47"/>
      <c r="EJ42" s="47"/>
      <c r="EK42" s="47"/>
      <c r="EL42" s="47"/>
      <c r="EM42" s="47"/>
      <c r="EN42" s="47"/>
      <c r="EO42" s="47"/>
      <c r="EP42" s="47"/>
      <c r="EQ42" s="47"/>
      <c r="ER42" s="47"/>
      <c r="ES42" s="47"/>
      <c r="ET42" s="47"/>
      <c r="EU42" s="47"/>
      <c r="EV42" s="47"/>
      <c r="EW42" s="47"/>
      <c r="EX42" s="47"/>
      <c r="EY42" s="47"/>
      <c r="EZ42" s="47"/>
      <c r="FA42" s="47"/>
      <c r="FB42" s="47"/>
      <c r="FC42" s="47"/>
      <c r="FD42" s="47"/>
      <c r="FE42" s="47"/>
      <c r="FF42" s="47"/>
      <c r="FG42" s="47"/>
      <c r="FH42" s="47"/>
      <c r="FI42" s="47"/>
      <c r="FJ42" s="47"/>
      <c r="FK42" s="47"/>
      <c r="FL42" s="47"/>
      <c r="FM42" s="47"/>
      <c r="FN42" s="47"/>
      <c r="FO42" s="47"/>
      <c r="FP42" s="47"/>
      <c r="FQ42" s="47"/>
      <c r="FR42" s="47"/>
      <c r="FS42" s="47"/>
      <c r="FT42" s="47"/>
      <c r="FU42" s="47"/>
      <c r="FV42" s="47"/>
      <c r="FW42" s="47"/>
      <c r="FX42" s="47"/>
      <c r="FY42" s="47"/>
      <c r="FZ42" s="47"/>
      <c r="GA42" s="47"/>
      <c r="GB42" s="47"/>
      <c r="GC42" s="47"/>
      <c r="GD42" s="47"/>
    </row>
    <row r="43" s="26" customFormat="1" ht="30" customHeight="1" spans="1:186">
      <c r="A43" s="104">
        <v>38</v>
      </c>
      <c r="B43" s="113" t="s">
        <v>472</v>
      </c>
      <c r="C43" s="113" t="s">
        <v>477</v>
      </c>
      <c r="D43" s="115" t="s">
        <v>434</v>
      </c>
      <c r="E43" s="103">
        <v>0</v>
      </c>
      <c r="F43" s="47">
        <f t="shared" si="0"/>
        <v>5</v>
      </c>
      <c r="G43" s="47">
        <f t="shared" si="1"/>
        <v>0</v>
      </c>
      <c r="H43" s="109">
        <v>1</v>
      </c>
      <c r="I43" s="109">
        <v>1</v>
      </c>
      <c r="J43" s="109"/>
      <c r="K43" s="109"/>
      <c r="L43" s="109"/>
      <c r="M43" s="109"/>
      <c r="N43" s="109"/>
      <c r="O43" s="109"/>
      <c r="P43" s="109"/>
      <c r="Q43" s="109"/>
      <c r="R43" s="109"/>
      <c r="S43" s="109"/>
      <c r="T43" s="109"/>
      <c r="U43" s="109"/>
      <c r="V43" s="109"/>
      <c r="W43" s="109">
        <v>3</v>
      </c>
      <c r="X43" s="109"/>
      <c r="Y43" s="109"/>
      <c r="Z43" s="109"/>
      <c r="AA43" s="109"/>
      <c r="AB43" s="109"/>
      <c r="AC43" s="109"/>
      <c r="AD43" s="109"/>
      <c r="AE43" s="109"/>
      <c r="AF43" s="109"/>
      <c r="AG43" s="109"/>
      <c r="AH43" s="109"/>
      <c r="AI43" s="47"/>
      <c r="AJ43" s="47"/>
      <c r="AK43" s="47"/>
      <c r="AL43" s="47"/>
      <c r="AM43" s="47"/>
      <c r="AN43" s="47"/>
      <c r="AO43" s="47"/>
      <c r="AP43" s="47"/>
      <c r="AQ43" s="47"/>
      <c r="AR43" s="47"/>
      <c r="AS43" s="47"/>
      <c r="AT43" s="47"/>
      <c r="AU43" s="47"/>
      <c r="AV43" s="47"/>
      <c r="AW43" s="47"/>
      <c r="AX43" s="47"/>
      <c r="AY43" s="47"/>
      <c r="AZ43" s="47"/>
      <c r="BA43" s="47"/>
      <c r="BB43" s="47"/>
      <c r="BC43" s="47"/>
      <c r="BD43" s="47"/>
      <c r="BE43" s="47"/>
      <c r="BF43" s="47"/>
      <c r="BG43" s="47"/>
      <c r="BH43" s="47"/>
      <c r="BI43" s="47"/>
      <c r="BJ43" s="47"/>
      <c r="BK43" s="47"/>
      <c r="BL43" s="47"/>
      <c r="BM43" s="47"/>
      <c r="BN43" s="47"/>
      <c r="BO43" s="47"/>
      <c r="BP43" s="47"/>
      <c r="BQ43" s="47"/>
      <c r="BR43" s="47"/>
      <c r="BS43" s="47"/>
      <c r="BT43" s="47"/>
      <c r="BU43" s="47"/>
      <c r="BV43" s="47"/>
      <c r="BW43" s="47"/>
      <c r="BX43" s="47"/>
      <c r="BY43" s="47"/>
      <c r="BZ43" s="47"/>
      <c r="CA43" s="47"/>
      <c r="CB43" s="47"/>
      <c r="CC43" s="47"/>
      <c r="CD43" s="47"/>
      <c r="CE43" s="47"/>
      <c r="CF43" s="47"/>
      <c r="CG43" s="47"/>
      <c r="CH43" s="47"/>
      <c r="CI43" s="47"/>
      <c r="CJ43" s="47"/>
      <c r="CK43" s="47"/>
      <c r="CL43" s="47"/>
      <c r="CM43" s="47"/>
      <c r="CN43" s="47"/>
      <c r="CO43" s="47"/>
      <c r="CP43" s="47"/>
      <c r="CQ43" s="47"/>
      <c r="CR43" s="47"/>
      <c r="CS43" s="47"/>
      <c r="CT43" s="47"/>
      <c r="CU43" s="47"/>
      <c r="CV43" s="47"/>
      <c r="CW43" s="47"/>
      <c r="CX43" s="47"/>
      <c r="CY43" s="47"/>
      <c r="CZ43" s="47"/>
      <c r="DA43" s="47"/>
      <c r="DB43" s="47"/>
      <c r="DC43" s="47"/>
      <c r="DD43" s="47"/>
      <c r="DE43" s="47"/>
      <c r="DF43" s="47"/>
      <c r="DG43" s="47"/>
      <c r="DH43" s="47"/>
      <c r="DI43" s="47"/>
      <c r="DJ43" s="47"/>
      <c r="DK43" s="47"/>
      <c r="DL43" s="47"/>
      <c r="DM43" s="47"/>
      <c r="DN43" s="47"/>
      <c r="DO43" s="47"/>
      <c r="DP43" s="47"/>
      <c r="DQ43" s="47"/>
      <c r="DR43" s="47"/>
      <c r="DS43" s="47"/>
      <c r="DT43" s="47"/>
      <c r="DU43" s="47"/>
      <c r="DV43" s="47"/>
      <c r="DW43" s="47"/>
      <c r="DX43" s="47"/>
      <c r="DY43" s="47"/>
      <c r="DZ43" s="47"/>
      <c r="EA43" s="47"/>
      <c r="EB43" s="47"/>
      <c r="EC43" s="47"/>
      <c r="ED43" s="47"/>
      <c r="EE43" s="47"/>
      <c r="EF43" s="47"/>
      <c r="EG43" s="47"/>
      <c r="EH43" s="47"/>
      <c r="EI43" s="47"/>
      <c r="EJ43" s="47"/>
      <c r="EK43" s="47"/>
      <c r="EL43" s="47"/>
      <c r="EM43" s="47"/>
      <c r="EN43" s="47"/>
      <c r="EO43" s="47"/>
      <c r="EP43" s="47"/>
      <c r="EQ43" s="47"/>
      <c r="ER43" s="47"/>
      <c r="ES43" s="47"/>
      <c r="ET43" s="47"/>
      <c r="EU43" s="47"/>
      <c r="EV43" s="47"/>
      <c r="EW43" s="47"/>
      <c r="EX43" s="47"/>
      <c r="EY43" s="47"/>
      <c r="EZ43" s="47"/>
      <c r="FA43" s="47"/>
      <c r="FB43" s="47"/>
      <c r="FC43" s="47"/>
      <c r="FD43" s="47"/>
      <c r="FE43" s="47"/>
      <c r="FF43" s="47"/>
      <c r="FG43" s="47"/>
      <c r="FH43" s="47"/>
      <c r="FI43" s="47"/>
      <c r="FJ43" s="47"/>
      <c r="FK43" s="47"/>
      <c r="FL43" s="47"/>
      <c r="FM43" s="47"/>
      <c r="FN43" s="47"/>
      <c r="FO43" s="47"/>
      <c r="FP43" s="47"/>
      <c r="FQ43" s="47"/>
      <c r="FR43" s="47"/>
      <c r="FS43" s="47"/>
      <c r="FT43" s="47"/>
      <c r="FU43" s="47"/>
      <c r="FV43" s="47"/>
      <c r="FW43" s="47"/>
      <c r="FX43" s="47"/>
      <c r="FY43" s="47"/>
      <c r="FZ43" s="47"/>
      <c r="GA43" s="47"/>
      <c r="GB43" s="47"/>
      <c r="GC43" s="47"/>
      <c r="GD43" s="47"/>
    </row>
    <row r="44" s="25" customFormat="1" ht="33" customHeight="1" spans="1:186">
      <c r="A44" s="104">
        <v>39</v>
      </c>
      <c r="B44" s="113" t="s">
        <v>472</v>
      </c>
      <c r="C44" s="116" t="s">
        <v>478</v>
      </c>
      <c r="D44" s="103" t="s">
        <v>434</v>
      </c>
      <c r="E44" s="103">
        <v>0</v>
      </c>
      <c r="F44" s="47">
        <f t="shared" si="0"/>
        <v>2</v>
      </c>
      <c r="G44" s="47">
        <f t="shared" si="1"/>
        <v>0</v>
      </c>
      <c r="H44" s="106"/>
      <c r="I44" s="106"/>
      <c r="J44" s="106"/>
      <c r="K44" s="106"/>
      <c r="L44" s="106"/>
      <c r="M44" s="106">
        <v>1</v>
      </c>
      <c r="N44" s="106"/>
      <c r="O44" s="106"/>
      <c r="P44" s="124"/>
      <c r="Q44" s="106"/>
      <c r="R44" s="106"/>
      <c r="S44" s="106">
        <v>1</v>
      </c>
      <c r="T44" s="106"/>
      <c r="U44" s="106"/>
      <c r="V44" s="106"/>
      <c r="W44" s="106"/>
      <c r="X44" s="106"/>
      <c r="Y44" s="130"/>
      <c r="Z44" s="130"/>
      <c r="AA44" s="130"/>
      <c r="AB44" s="130"/>
      <c r="AC44" s="130"/>
      <c r="AD44" s="130"/>
      <c r="AE44" s="130"/>
      <c r="AF44" s="130"/>
      <c r="AG44" s="130"/>
      <c r="AH44" s="130"/>
      <c r="AI44" s="44"/>
      <c r="AJ44" s="44"/>
      <c r="AK44" s="44"/>
      <c r="AL44" s="44"/>
      <c r="AM44" s="44"/>
      <c r="AN44" s="44"/>
      <c r="AO44" s="44"/>
      <c r="AP44" s="44"/>
      <c r="AQ44" s="44"/>
      <c r="AR44" s="44"/>
      <c r="AS44" s="44"/>
      <c r="AT44" s="44"/>
      <c r="AU44" s="44"/>
      <c r="AV44" s="44"/>
      <c r="AW44" s="44"/>
      <c r="AX44" s="44"/>
      <c r="AY44" s="44"/>
      <c r="AZ44" s="44"/>
      <c r="BA44" s="44"/>
      <c r="BB44" s="44"/>
      <c r="BC44" s="44"/>
      <c r="BD44" s="44"/>
      <c r="BE44" s="44"/>
      <c r="BF44" s="44"/>
      <c r="BG44" s="44"/>
      <c r="BH44" s="44"/>
      <c r="BI44" s="44"/>
      <c r="BJ44" s="44"/>
      <c r="BK44" s="44"/>
      <c r="BL44" s="44"/>
      <c r="BM44" s="44"/>
      <c r="BN44" s="44"/>
      <c r="BO44" s="44"/>
      <c r="BP44" s="44"/>
      <c r="BQ44" s="44"/>
      <c r="BR44" s="44"/>
      <c r="BS44" s="44"/>
      <c r="BT44" s="44"/>
      <c r="BU44" s="44"/>
      <c r="BV44" s="44"/>
      <c r="BW44" s="44"/>
      <c r="BX44" s="44"/>
      <c r="BY44" s="44"/>
      <c r="BZ44" s="44"/>
      <c r="CA44" s="44"/>
      <c r="CB44" s="44"/>
      <c r="CC44" s="44"/>
      <c r="CD44" s="44"/>
      <c r="CE44" s="44"/>
      <c r="CF44" s="44"/>
      <c r="CG44" s="44"/>
      <c r="CH44" s="44"/>
      <c r="CI44" s="44"/>
      <c r="CJ44" s="44"/>
      <c r="CK44" s="44"/>
      <c r="CL44" s="44"/>
      <c r="CM44" s="44"/>
      <c r="CN44" s="44"/>
      <c r="CO44" s="44"/>
      <c r="CP44" s="44"/>
      <c r="CQ44" s="44"/>
      <c r="CR44" s="44"/>
      <c r="CS44" s="44"/>
      <c r="CT44" s="44"/>
      <c r="CU44" s="44"/>
      <c r="CV44" s="44"/>
      <c r="CW44" s="44"/>
      <c r="CX44" s="44"/>
      <c r="CY44" s="44"/>
      <c r="CZ44" s="44"/>
      <c r="DA44" s="44"/>
      <c r="DB44" s="44"/>
      <c r="DC44" s="44"/>
      <c r="DD44" s="44"/>
      <c r="DE44" s="44"/>
      <c r="DF44" s="44"/>
      <c r="DG44" s="44"/>
      <c r="DH44" s="44"/>
      <c r="DI44" s="44"/>
      <c r="DJ44" s="44"/>
      <c r="DK44" s="44"/>
      <c r="DL44" s="44"/>
      <c r="DM44" s="44"/>
      <c r="DN44" s="44"/>
      <c r="DO44" s="44"/>
      <c r="DP44" s="44"/>
      <c r="DQ44" s="44"/>
      <c r="DR44" s="44"/>
      <c r="DS44" s="44"/>
      <c r="DT44" s="44"/>
      <c r="DU44" s="44"/>
      <c r="DV44" s="44"/>
      <c r="DW44" s="44"/>
      <c r="DX44" s="44"/>
      <c r="DY44" s="44"/>
      <c r="DZ44" s="44"/>
      <c r="EA44" s="44"/>
      <c r="EB44" s="44"/>
      <c r="EC44" s="44"/>
      <c r="ED44" s="44"/>
      <c r="EE44" s="44"/>
      <c r="EF44" s="44"/>
      <c r="EG44" s="44"/>
      <c r="EH44" s="44"/>
      <c r="EI44" s="44"/>
      <c r="EJ44" s="44"/>
      <c r="EK44" s="44"/>
      <c r="EL44" s="44"/>
      <c r="EM44" s="44"/>
      <c r="EN44" s="44"/>
      <c r="EO44" s="44"/>
      <c r="EP44" s="44"/>
      <c r="EQ44" s="44"/>
      <c r="ER44" s="44"/>
      <c r="ES44" s="44"/>
      <c r="ET44" s="44"/>
      <c r="EU44" s="44"/>
      <c r="EV44" s="44"/>
      <c r="EW44" s="44"/>
      <c r="EX44" s="44"/>
      <c r="EY44" s="44"/>
      <c r="EZ44" s="44"/>
      <c r="FA44" s="44"/>
      <c r="FB44" s="44"/>
      <c r="FC44" s="44"/>
      <c r="FD44" s="44"/>
      <c r="FE44" s="44"/>
      <c r="FF44" s="44"/>
      <c r="FG44" s="44"/>
      <c r="FH44" s="44"/>
      <c r="FI44" s="44"/>
      <c r="FJ44" s="44"/>
      <c r="FK44" s="44"/>
      <c r="FL44" s="44"/>
      <c r="FM44" s="44"/>
      <c r="FN44" s="44"/>
      <c r="FO44" s="44"/>
      <c r="FP44" s="44"/>
      <c r="FQ44" s="44"/>
      <c r="FR44" s="44"/>
      <c r="FS44" s="44"/>
      <c r="FT44" s="44"/>
      <c r="FU44" s="44"/>
      <c r="FV44" s="44"/>
      <c r="FW44" s="44"/>
      <c r="FX44" s="44"/>
      <c r="FY44" s="44"/>
      <c r="FZ44" s="44"/>
      <c r="GA44" s="44"/>
      <c r="GB44" s="44"/>
      <c r="GC44" s="44"/>
      <c r="GD44" s="44"/>
    </row>
    <row r="45" s="25" customFormat="1" ht="28" customHeight="1" spans="1:186">
      <c r="A45" s="104">
        <v>40</v>
      </c>
      <c r="B45" s="113" t="s">
        <v>472</v>
      </c>
      <c r="C45" s="116" t="s">
        <v>479</v>
      </c>
      <c r="D45" s="103" t="s">
        <v>434</v>
      </c>
      <c r="E45" s="103">
        <v>0</v>
      </c>
      <c r="F45" s="47">
        <f t="shared" si="0"/>
        <v>2</v>
      </c>
      <c r="G45" s="47">
        <f t="shared" si="1"/>
        <v>0</v>
      </c>
      <c r="H45" s="106"/>
      <c r="I45" s="106"/>
      <c r="J45" s="106"/>
      <c r="K45" s="106"/>
      <c r="L45" s="106"/>
      <c r="M45" s="106"/>
      <c r="N45" s="106">
        <v>1</v>
      </c>
      <c r="O45" s="106"/>
      <c r="P45" s="124"/>
      <c r="Q45" s="106"/>
      <c r="R45" s="106"/>
      <c r="S45" s="106"/>
      <c r="T45" s="106"/>
      <c r="U45" s="106"/>
      <c r="V45" s="106"/>
      <c r="W45" s="106"/>
      <c r="X45" s="106">
        <v>1</v>
      </c>
      <c r="Y45" s="130"/>
      <c r="Z45" s="130"/>
      <c r="AA45" s="130"/>
      <c r="AB45" s="130"/>
      <c r="AC45" s="130"/>
      <c r="AD45" s="130"/>
      <c r="AE45" s="130"/>
      <c r="AF45" s="130"/>
      <c r="AG45" s="130"/>
      <c r="AH45" s="130"/>
      <c r="AI45" s="44"/>
      <c r="AJ45" s="44"/>
      <c r="AK45" s="44"/>
      <c r="AL45" s="44"/>
      <c r="AM45" s="44"/>
      <c r="AN45" s="44"/>
      <c r="AO45" s="44"/>
      <c r="AP45" s="44"/>
      <c r="AQ45" s="44"/>
      <c r="AR45" s="44"/>
      <c r="AS45" s="44"/>
      <c r="AT45" s="44"/>
      <c r="AU45" s="44"/>
      <c r="AV45" s="44"/>
      <c r="AW45" s="44"/>
      <c r="AX45" s="44"/>
      <c r="AY45" s="44"/>
      <c r="AZ45" s="44"/>
      <c r="BA45" s="44"/>
      <c r="BB45" s="44"/>
      <c r="BC45" s="44"/>
      <c r="BD45" s="44"/>
      <c r="BE45" s="44"/>
      <c r="BF45" s="44"/>
      <c r="BG45" s="44"/>
      <c r="BH45" s="44"/>
      <c r="BI45" s="44"/>
      <c r="BJ45" s="44"/>
      <c r="BK45" s="44"/>
      <c r="BL45" s="44"/>
      <c r="BM45" s="44"/>
      <c r="BN45" s="44"/>
      <c r="BO45" s="44"/>
      <c r="BP45" s="44"/>
      <c r="BQ45" s="44"/>
      <c r="BR45" s="44"/>
      <c r="BS45" s="44"/>
      <c r="BT45" s="44"/>
      <c r="BU45" s="44"/>
      <c r="BV45" s="44"/>
      <c r="BW45" s="44"/>
      <c r="BX45" s="44"/>
      <c r="BY45" s="44"/>
      <c r="BZ45" s="44"/>
      <c r="CA45" s="44"/>
      <c r="CB45" s="44"/>
      <c r="CC45" s="44"/>
      <c r="CD45" s="44"/>
      <c r="CE45" s="44"/>
      <c r="CF45" s="44"/>
      <c r="CG45" s="44"/>
      <c r="CH45" s="44"/>
      <c r="CI45" s="44"/>
      <c r="CJ45" s="44"/>
      <c r="CK45" s="44"/>
      <c r="CL45" s="44"/>
      <c r="CM45" s="44"/>
      <c r="CN45" s="44"/>
      <c r="CO45" s="44"/>
      <c r="CP45" s="44"/>
      <c r="CQ45" s="44"/>
      <c r="CR45" s="44"/>
      <c r="CS45" s="44"/>
      <c r="CT45" s="44"/>
      <c r="CU45" s="44"/>
      <c r="CV45" s="44"/>
      <c r="CW45" s="44"/>
      <c r="CX45" s="44"/>
      <c r="CY45" s="44"/>
      <c r="CZ45" s="44"/>
      <c r="DA45" s="44"/>
      <c r="DB45" s="44"/>
      <c r="DC45" s="44"/>
      <c r="DD45" s="44"/>
      <c r="DE45" s="44"/>
      <c r="DF45" s="44"/>
      <c r="DG45" s="44"/>
      <c r="DH45" s="44"/>
      <c r="DI45" s="44"/>
      <c r="DJ45" s="44"/>
      <c r="DK45" s="44"/>
      <c r="DL45" s="44"/>
      <c r="DM45" s="44"/>
      <c r="DN45" s="44"/>
      <c r="DO45" s="44"/>
      <c r="DP45" s="44"/>
      <c r="DQ45" s="44"/>
      <c r="DR45" s="44"/>
      <c r="DS45" s="44"/>
      <c r="DT45" s="44"/>
      <c r="DU45" s="44"/>
      <c r="DV45" s="44"/>
      <c r="DW45" s="44"/>
      <c r="DX45" s="44"/>
      <c r="DY45" s="44"/>
      <c r="DZ45" s="44"/>
      <c r="EA45" s="44"/>
      <c r="EB45" s="44"/>
      <c r="EC45" s="44"/>
      <c r="ED45" s="44"/>
      <c r="EE45" s="44"/>
      <c r="EF45" s="44"/>
      <c r="EG45" s="44"/>
      <c r="EH45" s="44"/>
      <c r="EI45" s="44"/>
      <c r="EJ45" s="44"/>
      <c r="EK45" s="44"/>
      <c r="EL45" s="44"/>
      <c r="EM45" s="44"/>
      <c r="EN45" s="44"/>
      <c r="EO45" s="44"/>
      <c r="EP45" s="44"/>
      <c r="EQ45" s="44"/>
      <c r="ER45" s="44"/>
      <c r="ES45" s="44"/>
      <c r="ET45" s="44"/>
      <c r="EU45" s="44"/>
      <c r="EV45" s="44"/>
      <c r="EW45" s="44"/>
      <c r="EX45" s="44"/>
      <c r="EY45" s="44"/>
      <c r="EZ45" s="44"/>
      <c r="FA45" s="44"/>
      <c r="FB45" s="44"/>
      <c r="FC45" s="44"/>
      <c r="FD45" s="44"/>
      <c r="FE45" s="44"/>
      <c r="FF45" s="44"/>
      <c r="FG45" s="44"/>
      <c r="FH45" s="44"/>
      <c r="FI45" s="44"/>
      <c r="FJ45" s="44"/>
      <c r="FK45" s="44"/>
      <c r="FL45" s="44"/>
      <c r="FM45" s="44"/>
      <c r="FN45" s="44"/>
      <c r="FO45" s="44"/>
      <c r="FP45" s="44"/>
      <c r="FQ45" s="44"/>
      <c r="FR45" s="44"/>
      <c r="FS45" s="44"/>
      <c r="FT45" s="44"/>
      <c r="FU45" s="44"/>
      <c r="FV45" s="44"/>
      <c r="FW45" s="44"/>
      <c r="FX45" s="44"/>
      <c r="FY45" s="44"/>
      <c r="FZ45" s="44"/>
      <c r="GA45" s="44"/>
      <c r="GB45" s="44"/>
      <c r="GC45" s="44"/>
      <c r="GD45" s="44"/>
    </row>
    <row r="46" s="26" customFormat="1" ht="47" customHeight="1" spans="1:186">
      <c r="A46" s="104">
        <v>41</v>
      </c>
      <c r="B46" s="113" t="s">
        <v>472</v>
      </c>
      <c r="C46" s="116" t="s">
        <v>480</v>
      </c>
      <c r="D46" s="103" t="s">
        <v>434</v>
      </c>
      <c r="E46" s="103">
        <v>0</v>
      </c>
      <c r="F46" s="47">
        <f t="shared" si="0"/>
        <v>1</v>
      </c>
      <c r="G46" s="47">
        <f t="shared" si="1"/>
        <v>0</v>
      </c>
      <c r="H46" s="109"/>
      <c r="I46" s="109"/>
      <c r="J46" s="109"/>
      <c r="K46" s="109"/>
      <c r="L46" s="109"/>
      <c r="M46" s="109"/>
      <c r="N46" s="109"/>
      <c r="O46" s="109"/>
      <c r="P46" s="109"/>
      <c r="Q46" s="109">
        <v>1</v>
      </c>
      <c r="R46" s="109"/>
      <c r="S46" s="109"/>
      <c r="T46" s="109"/>
      <c r="U46" s="109"/>
      <c r="V46" s="109"/>
      <c r="W46" s="109"/>
      <c r="X46" s="109"/>
      <c r="Y46" s="131"/>
      <c r="Z46" s="131"/>
      <c r="AA46" s="131"/>
      <c r="AB46" s="131"/>
      <c r="AC46" s="131"/>
      <c r="AD46" s="131"/>
      <c r="AE46" s="131"/>
      <c r="AF46" s="131"/>
      <c r="AG46" s="131"/>
      <c r="AH46" s="131"/>
      <c r="AI46" s="132"/>
      <c r="AJ46" s="132"/>
      <c r="AK46" s="132"/>
      <c r="AL46" s="132"/>
      <c r="AM46" s="132"/>
      <c r="AN46" s="132"/>
      <c r="AO46" s="132"/>
      <c r="AP46" s="132"/>
      <c r="AQ46" s="132"/>
      <c r="AR46" s="132"/>
      <c r="AS46" s="132"/>
      <c r="AT46" s="132"/>
      <c r="AU46" s="132"/>
      <c r="AV46" s="132"/>
      <c r="AW46" s="132"/>
      <c r="AX46" s="132"/>
      <c r="AY46" s="132"/>
      <c r="AZ46" s="132"/>
      <c r="BA46" s="132"/>
      <c r="BB46" s="132"/>
      <c r="BC46" s="132"/>
      <c r="BD46" s="132"/>
      <c r="BE46" s="132"/>
      <c r="BF46" s="132"/>
      <c r="BG46" s="132"/>
      <c r="BH46" s="132"/>
      <c r="BI46" s="132"/>
      <c r="BJ46" s="132"/>
      <c r="BK46" s="132"/>
      <c r="BL46" s="132"/>
      <c r="BM46" s="132"/>
      <c r="BN46" s="132"/>
      <c r="BO46" s="132"/>
      <c r="BP46" s="132"/>
      <c r="BQ46" s="132"/>
      <c r="BR46" s="132"/>
      <c r="BS46" s="132"/>
      <c r="BT46" s="132"/>
      <c r="BU46" s="132"/>
      <c r="BV46" s="132"/>
      <c r="BW46" s="132"/>
      <c r="BX46" s="132"/>
      <c r="BY46" s="132"/>
      <c r="BZ46" s="132"/>
      <c r="CA46" s="132"/>
      <c r="CB46" s="132"/>
      <c r="CC46" s="132"/>
      <c r="CD46" s="132"/>
      <c r="CE46" s="132"/>
      <c r="CF46" s="132"/>
      <c r="CG46" s="132"/>
      <c r="CH46" s="132"/>
      <c r="CI46" s="132"/>
      <c r="CJ46" s="132"/>
      <c r="CK46" s="132"/>
      <c r="CL46" s="132"/>
      <c r="CM46" s="132"/>
      <c r="CN46" s="132"/>
      <c r="CO46" s="132"/>
      <c r="CP46" s="132"/>
      <c r="CQ46" s="132"/>
      <c r="CR46" s="132"/>
      <c r="CS46" s="132"/>
      <c r="CT46" s="132"/>
      <c r="CU46" s="132"/>
      <c r="CV46" s="132"/>
      <c r="CW46" s="132"/>
      <c r="CX46" s="132"/>
      <c r="CY46" s="132"/>
      <c r="CZ46" s="132"/>
      <c r="DA46" s="132"/>
      <c r="DB46" s="132"/>
      <c r="DC46" s="132"/>
      <c r="DD46" s="132"/>
      <c r="DE46" s="132"/>
      <c r="DF46" s="132"/>
      <c r="DG46" s="132"/>
      <c r="DH46" s="132"/>
      <c r="DI46" s="132"/>
      <c r="DJ46" s="132"/>
      <c r="DK46" s="132"/>
      <c r="DL46" s="132"/>
      <c r="DM46" s="132"/>
      <c r="DN46" s="132"/>
      <c r="DO46" s="132"/>
      <c r="DP46" s="132"/>
      <c r="DQ46" s="132"/>
      <c r="DR46" s="132"/>
      <c r="DS46" s="132"/>
      <c r="DT46" s="132"/>
      <c r="DU46" s="132"/>
      <c r="DV46" s="132"/>
      <c r="DW46" s="132"/>
      <c r="DX46" s="132"/>
      <c r="DY46" s="132"/>
      <c r="DZ46" s="132"/>
      <c r="EA46" s="132"/>
      <c r="EB46" s="132"/>
      <c r="EC46" s="132"/>
      <c r="ED46" s="132"/>
      <c r="EE46" s="132"/>
      <c r="EF46" s="132"/>
      <c r="EG46" s="132"/>
      <c r="EH46" s="132"/>
      <c r="EI46" s="132"/>
      <c r="EJ46" s="132"/>
      <c r="EK46" s="132"/>
      <c r="EL46" s="132"/>
      <c r="EM46" s="132"/>
      <c r="EN46" s="132"/>
      <c r="EO46" s="132"/>
      <c r="EP46" s="132"/>
      <c r="EQ46" s="132"/>
      <c r="ER46" s="132"/>
      <c r="ES46" s="132"/>
      <c r="ET46" s="132"/>
      <c r="EU46" s="132"/>
      <c r="EV46" s="132"/>
      <c r="EW46" s="132"/>
      <c r="EX46" s="132"/>
      <c r="EY46" s="132"/>
      <c r="EZ46" s="132"/>
      <c r="FA46" s="132"/>
      <c r="FB46" s="132"/>
      <c r="FC46" s="132"/>
      <c r="FD46" s="132"/>
      <c r="FE46" s="132"/>
      <c r="FF46" s="132"/>
      <c r="FG46" s="132"/>
      <c r="FH46" s="132"/>
      <c r="FI46" s="132"/>
      <c r="FJ46" s="132"/>
      <c r="FK46" s="132"/>
      <c r="FL46" s="132"/>
      <c r="FM46" s="132"/>
      <c r="FN46" s="132"/>
      <c r="FO46" s="132"/>
      <c r="FP46" s="132"/>
      <c r="FQ46" s="132"/>
      <c r="FR46" s="132"/>
      <c r="FS46" s="132"/>
      <c r="FT46" s="132"/>
      <c r="FU46" s="132"/>
      <c r="FV46" s="132"/>
      <c r="FW46" s="132"/>
      <c r="FX46" s="132"/>
      <c r="FY46" s="132"/>
      <c r="FZ46" s="132"/>
      <c r="GA46" s="132"/>
      <c r="GB46" s="132"/>
      <c r="GC46" s="132"/>
      <c r="GD46" s="132"/>
    </row>
    <row r="47" s="26" customFormat="1" ht="47" customHeight="1" spans="1:186">
      <c r="A47" s="104">
        <v>42</v>
      </c>
      <c r="B47" s="113" t="s">
        <v>472</v>
      </c>
      <c r="C47" s="116" t="s">
        <v>481</v>
      </c>
      <c r="D47" s="103" t="s">
        <v>434</v>
      </c>
      <c r="E47" s="103">
        <v>0</v>
      </c>
      <c r="F47" s="47">
        <f t="shared" si="0"/>
        <v>1</v>
      </c>
      <c r="G47" s="47">
        <f t="shared" si="1"/>
        <v>0</v>
      </c>
      <c r="H47" s="109"/>
      <c r="I47" s="109"/>
      <c r="J47" s="109"/>
      <c r="K47" s="109"/>
      <c r="L47" s="109"/>
      <c r="M47" s="109"/>
      <c r="N47" s="109"/>
      <c r="O47" s="109"/>
      <c r="P47" s="109"/>
      <c r="Q47" s="109"/>
      <c r="R47" s="109"/>
      <c r="S47" s="109"/>
      <c r="T47" s="109">
        <v>1</v>
      </c>
      <c r="U47" s="109"/>
      <c r="V47" s="109"/>
      <c r="W47" s="109"/>
      <c r="X47" s="109"/>
      <c r="Y47" s="131"/>
      <c r="Z47" s="131"/>
      <c r="AA47" s="131"/>
      <c r="AB47" s="131"/>
      <c r="AC47" s="131"/>
      <c r="AD47" s="131"/>
      <c r="AE47" s="131"/>
      <c r="AF47" s="131"/>
      <c r="AG47" s="131"/>
      <c r="AH47" s="131"/>
      <c r="AI47" s="132"/>
      <c r="AJ47" s="132"/>
      <c r="AK47" s="132"/>
      <c r="AL47" s="132"/>
      <c r="AM47" s="132"/>
      <c r="AN47" s="132"/>
      <c r="AO47" s="132"/>
      <c r="AP47" s="132"/>
      <c r="AQ47" s="132"/>
      <c r="AR47" s="132"/>
      <c r="AS47" s="132"/>
      <c r="AT47" s="132"/>
      <c r="AU47" s="132"/>
      <c r="AV47" s="132"/>
      <c r="AW47" s="132"/>
      <c r="AX47" s="132"/>
      <c r="AY47" s="132"/>
      <c r="AZ47" s="132"/>
      <c r="BA47" s="132"/>
      <c r="BB47" s="132"/>
      <c r="BC47" s="132"/>
      <c r="BD47" s="132"/>
      <c r="BE47" s="132"/>
      <c r="BF47" s="132"/>
      <c r="BG47" s="132"/>
      <c r="BH47" s="132"/>
      <c r="BI47" s="132"/>
      <c r="BJ47" s="132"/>
      <c r="BK47" s="132"/>
      <c r="BL47" s="132"/>
      <c r="BM47" s="132"/>
      <c r="BN47" s="132"/>
      <c r="BO47" s="132"/>
      <c r="BP47" s="132"/>
      <c r="BQ47" s="132"/>
      <c r="BR47" s="132"/>
      <c r="BS47" s="132"/>
      <c r="BT47" s="132"/>
      <c r="BU47" s="132"/>
      <c r="BV47" s="132"/>
      <c r="BW47" s="132"/>
      <c r="BX47" s="132"/>
      <c r="BY47" s="132"/>
      <c r="BZ47" s="132"/>
      <c r="CA47" s="132"/>
      <c r="CB47" s="132"/>
      <c r="CC47" s="132"/>
      <c r="CD47" s="132"/>
      <c r="CE47" s="132"/>
      <c r="CF47" s="132"/>
      <c r="CG47" s="132"/>
      <c r="CH47" s="132"/>
      <c r="CI47" s="132"/>
      <c r="CJ47" s="132"/>
      <c r="CK47" s="132"/>
      <c r="CL47" s="132"/>
      <c r="CM47" s="132"/>
      <c r="CN47" s="132"/>
      <c r="CO47" s="132"/>
      <c r="CP47" s="132"/>
      <c r="CQ47" s="132"/>
      <c r="CR47" s="132"/>
      <c r="CS47" s="132"/>
      <c r="CT47" s="132"/>
      <c r="CU47" s="132"/>
      <c r="CV47" s="132"/>
      <c r="CW47" s="132"/>
      <c r="CX47" s="132"/>
      <c r="CY47" s="132"/>
      <c r="CZ47" s="132"/>
      <c r="DA47" s="132"/>
      <c r="DB47" s="132"/>
      <c r="DC47" s="132"/>
      <c r="DD47" s="132"/>
      <c r="DE47" s="132"/>
      <c r="DF47" s="132"/>
      <c r="DG47" s="132"/>
      <c r="DH47" s="132"/>
      <c r="DI47" s="132"/>
      <c r="DJ47" s="132"/>
      <c r="DK47" s="132"/>
      <c r="DL47" s="132"/>
      <c r="DM47" s="132"/>
      <c r="DN47" s="132"/>
      <c r="DO47" s="132"/>
      <c r="DP47" s="132"/>
      <c r="DQ47" s="132"/>
      <c r="DR47" s="132"/>
      <c r="DS47" s="132"/>
      <c r="DT47" s="132"/>
      <c r="DU47" s="132"/>
      <c r="DV47" s="132"/>
      <c r="DW47" s="132"/>
      <c r="DX47" s="132"/>
      <c r="DY47" s="132"/>
      <c r="DZ47" s="132"/>
      <c r="EA47" s="132"/>
      <c r="EB47" s="132"/>
      <c r="EC47" s="132"/>
      <c r="ED47" s="132"/>
      <c r="EE47" s="132"/>
      <c r="EF47" s="132"/>
      <c r="EG47" s="132"/>
      <c r="EH47" s="132"/>
      <c r="EI47" s="132"/>
      <c r="EJ47" s="132"/>
      <c r="EK47" s="132"/>
      <c r="EL47" s="132"/>
      <c r="EM47" s="132"/>
      <c r="EN47" s="132"/>
      <c r="EO47" s="132"/>
      <c r="EP47" s="132"/>
      <c r="EQ47" s="132"/>
      <c r="ER47" s="132"/>
      <c r="ES47" s="132"/>
      <c r="ET47" s="132"/>
      <c r="EU47" s="132"/>
      <c r="EV47" s="132"/>
      <c r="EW47" s="132"/>
      <c r="EX47" s="132"/>
      <c r="EY47" s="132"/>
      <c r="EZ47" s="132"/>
      <c r="FA47" s="132"/>
      <c r="FB47" s="132"/>
      <c r="FC47" s="132"/>
      <c r="FD47" s="132"/>
      <c r="FE47" s="132"/>
      <c r="FF47" s="132"/>
      <c r="FG47" s="132"/>
      <c r="FH47" s="132"/>
      <c r="FI47" s="132"/>
      <c r="FJ47" s="132"/>
      <c r="FK47" s="132"/>
      <c r="FL47" s="132"/>
      <c r="FM47" s="132"/>
      <c r="FN47" s="132"/>
      <c r="FO47" s="132"/>
      <c r="FP47" s="132"/>
      <c r="FQ47" s="132"/>
      <c r="FR47" s="132"/>
      <c r="FS47" s="132"/>
      <c r="FT47" s="132"/>
      <c r="FU47" s="132"/>
      <c r="FV47" s="132"/>
      <c r="FW47" s="132"/>
      <c r="FX47" s="132"/>
      <c r="FY47" s="132"/>
      <c r="FZ47" s="132"/>
      <c r="GA47" s="132"/>
      <c r="GB47" s="132"/>
      <c r="GC47" s="132"/>
      <c r="GD47" s="132"/>
    </row>
    <row r="48" s="26" customFormat="1" ht="40" customHeight="1" spans="1:186">
      <c r="A48" s="104">
        <v>43</v>
      </c>
      <c r="B48" s="113" t="s">
        <v>472</v>
      </c>
      <c r="C48" s="116" t="s">
        <v>482</v>
      </c>
      <c r="D48" s="103" t="s">
        <v>434</v>
      </c>
      <c r="E48" s="103">
        <v>0</v>
      </c>
      <c r="F48" s="47">
        <f t="shared" si="0"/>
        <v>2</v>
      </c>
      <c r="G48" s="47">
        <f t="shared" si="1"/>
        <v>0</v>
      </c>
      <c r="H48" s="109"/>
      <c r="I48" s="109"/>
      <c r="J48" s="109"/>
      <c r="K48" s="109"/>
      <c r="L48" s="109"/>
      <c r="M48" s="109"/>
      <c r="N48" s="109"/>
      <c r="O48" s="109">
        <v>1</v>
      </c>
      <c r="P48" s="109"/>
      <c r="Q48" s="109"/>
      <c r="R48" s="109"/>
      <c r="S48" s="109"/>
      <c r="T48" s="109"/>
      <c r="U48" s="109"/>
      <c r="V48" s="109">
        <v>1</v>
      </c>
      <c r="W48" s="109"/>
      <c r="X48" s="109"/>
      <c r="Y48" s="131"/>
      <c r="Z48" s="131"/>
      <c r="AA48" s="131"/>
      <c r="AB48" s="131"/>
      <c r="AC48" s="131"/>
      <c r="AD48" s="131"/>
      <c r="AE48" s="131"/>
      <c r="AF48" s="131"/>
      <c r="AG48" s="131"/>
      <c r="AH48" s="131"/>
      <c r="AI48" s="132"/>
      <c r="AJ48" s="132"/>
      <c r="AK48" s="132"/>
      <c r="AL48" s="132"/>
      <c r="AM48" s="132"/>
      <c r="AN48" s="132"/>
      <c r="AO48" s="132"/>
      <c r="AP48" s="132"/>
      <c r="AQ48" s="132"/>
      <c r="AR48" s="132"/>
      <c r="AS48" s="132"/>
      <c r="AT48" s="132"/>
      <c r="AU48" s="132"/>
      <c r="AV48" s="132"/>
      <c r="AW48" s="132"/>
      <c r="AX48" s="132"/>
      <c r="AY48" s="132"/>
      <c r="AZ48" s="132"/>
      <c r="BA48" s="132"/>
      <c r="BB48" s="132"/>
      <c r="BC48" s="132"/>
      <c r="BD48" s="132"/>
      <c r="BE48" s="132"/>
      <c r="BF48" s="132"/>
      <c r="BG48" s="132"/>
      <c r="BH48" s="132"/>
      <c r="BI48" s="132"/>
      <c r="BJ48" s="132"/>
      <c r="BK48" s="132"/>
      <c r="BL48" s="132"/>
      <c r="BM48" s="132"/>
      <c r="BN48" s="132"/>
      <c r="BO48" s="132"/>
      <c r="BP48" s="132"/>
      <c r="BQ48" s="132"/>
      <c r="BR48" s="132"/>
      <c r="BS48" s="132"/>
      <c r="BT48" s="132"/>
      <c r="BU48" s="132"/>
      <c r="BV48" s="132"/>
      <c r="BW48" s="132"/>
      <c r="BX48" s="132"/>
      <c r="BY48" s="132"/>
      <c r="BZ48" s="132"/>
      <c r="CA48" s="132"/>
      <c r="CB48" s="132"/>
      <c r="CC48" s="132"/>
      <c r="CD48" s="132"/>
      <c r="CE48" s="132"/>
      <c r="CF48" s="132"/>
      <c r="CG48" s="132"/>
      <c r="CH48" s="132"/>
      <c r="CI48" s="132"/>
      <c r="CJ48" s="132"/>
      <c r="CK48" s="132"/>
      <c r="CL48" s="132"/>
      <c r="CM48" s="132"/>
      <c r="CN48" s="132"/>
      <c r="CO48" s="132"/>
      <c r="CP48" s="132"/>
      <c r="CQ48" s="132"/>
      <c r="CR48" s="132"/>
      <c r="CS48" s="132"/>
      <c r="CT48" s="132"/>
      <c r="CU48" s="132"/>
      <c r="CV48" s="132"/>
      <c r="CW48" s="132"/>
      <c r="CX48" s="132"/>
      <c r="CY48" s="132"/>
      <c r="CZ48" s="132"/>
      <c r="DA48" s="132"/>
      <c r="DB48" s="132"/>
      <c r="DC48" s="132"/>
      <c r="DD48" s="132"/>
      <c r="DE48" s="132"/>
      <c r="DF48" s="132"/>
      <c r="DG48" s="132"/>
      <c r="DH48" s="132"/>
      <c r="DI48" s="132"/>
      <c r="DJ48" s="132"/>
      <c r="DK48" s="132"/>
      <c r="DL48" s="132"/>
      <c r="DM48" s="132"/>
      <c r="DN48" s="132"/>
      <c r="DO48" s="132"/>
      <c r="DP48" s="132"/>
      <c r="DQ48" s="132"/>
      <c r="DR48" s="132"/>
      <c r="DS48" s="132"/>
      <c r="DT48" s="132"/>
      <c r="DU48" s="132"/>
      <c r="DV48" s="132"/>
      <c r="DW48" s="132"/>
      <c r="DX48" s="132"/>
      <c r="DY48" s="132"/>
      <c r="DZ48" s="132"/>
      <c r="EA48" s="132"/>
      <c r="EB48" s="132"/>
      <c r="EC48" s="132"/>
      <c r="ED48" s="132"/>
      <c r="EE48" s="132"/>
      <c r="EF48" s="132"/>
      <c r="EG48" s="132"/>
      <c r="EH48" s="132"/>
      <c r="EI48" s="132"/>
      <c r="EJ48" s="132"/>
      <c r="EK48" s="132"/>
      <c r="EL48" s="132"/>
      <c r="EM48" s="132"/>
      <c r="EN48" s="132"/>
      <c r="EO48" s="132"/>
      <c r="EP48" s="132"/>
      <c r="EQ48" s="132"/>
      <c r="ER48" s="132"/>
      <c r="ES48" s="132"/>
      <c r="ET48" s="132"/>
      <c r="EU48" s="132"/>
      <c r="EV48" s="132"/>
      <c r="EW48" s="132"/>
      <c r="EX48" s="132"/>
      <c r="EY48" s="132"/>
      <c r="EZ48" s="132"/>
      <c r="FA48" s="132"/>
      <c r="FB48" s="132"/>
      <c r="FC48" s="132"/>
      <c r="FD48" s="132"/>
      <c r="FE48" s="132"/>
      <c r="FF48" s="132"/>
      <c r="FG48" s="132"/>
      <c r="FH48" s="132"/>
      <c r="FI48" s="132"/>
      <c r="FJ48" s="132"/>
      <c r="FK48" s="132"/>
      <c r="FL48" s="132"/>
      <c r="FM48" s="132"/>
      <c r="FN48" s="132"/>
      <c r="FO48" s="132"/>
      <c r="FP48" s="132"/>
      <c r="FQ48" s="132"/>
      <c r="FR48" s="132"/>
      <c r="FS48" s="132"/>
      <c r="FT48" s="132"/>
      <c r="FU48" s="132"/>
      <c r="FV48" s="132"/>
      <c r="FW48" s="132"/>
      <c r="FX48" s="132"/>
      <c r="FY48" s="132"/>
      <c r="FZ48" s="132"/>
      <c r="GA48" s="132"/>
      <c r="GB48" s="132"/>
      <c r="GC48" s="132"/>
      <c r="GD48" s="132"/>
    </row>
    <row r="49" s="26" customFormat="1" ht="37" customHeight="1" spans="1:186">
      <c r="A49" s="104">
        <v>44</v>
      </c>
      <c r="B49" s="113" t="s">
        <v>472</v>
      </c>
      <c r="C49" s="116" t="s">
        <v>483</v>
      </c>
      <c r="D49" s="103" t="s">
        <v>434</v>
      </c>
      <c r="E49" s="103">
        <v>0</v>
      </c>
      <c r="F49" s="47">
        <f t="shared" si="0"/>
        <v>1</v>
      </c>
      <c r="G49" s="47">
        <f t="shared" si="1"/>
        <v>0</v>
      </c>
      <c r="H49" s="109"/>
      <c r="I49" s="109"/>
      <c r="J49" s="109"/>
      <c r="K49" s="109">
        <v>1</v>
      </c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109"/>
      <c r="Y49" s="131"/>
      <c r="Z49" s="131"/>
      <c r="AA49" s="131"/>
      <c r="AB49" s="131"/>
      <c r="AC49" s="131"/>
      <c r="AD49" s="131"/>
      <c r="AE49" s="131"/>
      <c r="AF49" s="131"/>
      <c r="AG49" s="131"/>
      <c r="AH49" s="131"/>
      <c r="AI49" s="132"/>
      <c r="AJ49" s="132"/>
      <c r="AK49" s="132"/>
      <c r="AL49" s="132"/>
      <c r="AM49" s="132"/>
      <c r="AN49" s="132"/>
      <c r="AO49" s="132"/>
      <c r="AP49" s="132"/>
      <c r="AQ49" s="132"/>
      <c r="AR49" s="132"/>
      <c r="AS49" s="132"/>
      <c r="AT49" s="132"/>
      <c r="AU49" s="132"/>
      <c r="AV49" s="132"/>
      <c r="AW49" s="132"/>
      <c r="AX49" s="132"/>
      <c r="AY49" s="132"/>
      <c r="AZ49" s="132"/>
      <c r="BA49" s="132"/>
      <c r="BB49" s="132"/>
      <c r="BC49" s="132"/>
      <c r="BD49" s="132"/>
      <c r="BE49" s="132"/>
      <c r="BF49" s="132"/>
      <c r="BG49" s="132"/>
      <c r="BH49" s="132"/>
      <c r="BI49" s="132"/>
      <c r="BJ49" s="132"/>
      <c r="BK49" s="132"/>
      <c r="BL49" s="132"/>
      <c r="BM49" s="132"/>
      <c r="BN49" s="132"/>
      <c r="BO49" s="132"/>
      <c r="BP49" s="132"/>
      <c r="BQ49" s="132"/>
      <c r="BR49" s="132"/>
      <c r="BS49" s="132"/>
      <c r="BT49" s="132"/>
      <c r="BU49" s="132"/>
      <c r="BV49" s="132"/>
      <c r="BW49" s="132"/>
      <c r="BX49" s="132"/>
      <c r="BY49" s="132"/>
      <c r="BZ49" s="132"/>
      <c r="CA49" s="132"/>
      <c r="CB49" s="132"/>
      <c r="CC49" s="132"/>
      <c r="CD49" s="132"/>
      <c r="CE49" s="132"/>
      <c r="CF49" s="132"/>
      <c r="CG49" s="132"/>
      <c r="CH49" s="132"/>
      <c r="CI49" s="132"/>
      <c r="CJ49" s="132"/>
      <c r="CK49" s="132"/>
      <c r="CL49" s="132"/>
      <c r="CM49" s="132"/>
      <c r="CN49" s="132"/>
      <c r="CO49" s="132"/>
      <c r="CP49" s="132"/>
      <c r="CQ49" s="132"/>
      <c r="CR49" s="132"/>
      <c r="CS49" s="132"/>
      <c r="CT49" s="132"/>
      <c r="CU49" s="132"/>
      <c r="CV49" s="132"/>
      <c r="CW49" s="132"/>
      <c r="CX49" s="132"/>
      <c r="CY49" s="132"/>
      <c r="CZ49" s="132"/>
      <c r="DA49" s="132"/>
      <c r="DB49" s="132"/>
      <c r="DC49" s="132"/>
      <c r="DD49" s="132"/>
      <c r="DE49" s="132"/>
      <c r="DF49" s="132"/>
      <c r="DG49" s="132"/>
      <c r="DH49" s="132"/>
      <c r="DI49" s="132"/>
      <c r="DJ49" s="132"/>
      <c r="DK49" s="132"/>
      <c r="DL49" s="132"/>
      <c r="DM49" s="132"/>
      <c r="DN49" s="132"/>
      <c r="DO49" s="132"/>
      <c r="DP49" s="132"/>
      <c r="DQ49" s="132"/>
      <c r="DR49" s="132"/>
      <c r="DS49" s="132"/>
      <c r="DT49" s="132"/>
      <c r="DU49" s="132"/>
      <c r="DV49" s="132"/>
      <c r="DW49" s="132"/>
      <c r="DX49" s="132"/>
      <c r="DY49" s="132"/>
      <c r="DZ49" s="132"/>
      <c r="EA49" s="132"/>
      <c r="EB49" s="132"/>
      <c r="EC49" s="132"/>
      <c r="ED49" s="132"/>
      <c r="EE49" s="132"/>
      <c r="EF49" s="132"/>
      <c r="EG49" s="132"/>
      <c r="EH49" s="132"/>
      <c r="EI49" s="132"/>
      <c r="EJ49" s="132"/>
      <c r="EK49" s="132"/>
      <c r="EL49" s="132"/>
      <c r="EM49" s="132"/>
      <c r="EN49" s="132"/>
      <c r="EO49" s="132"/>
      <c r="EP49" s="132"/>
      <c r="EQ49" s="132"/>
      <c r="ER49" s="132"/>
      <c r="ES49" s="132"/>
      <c r="ET49" s="132"/>
      <c r="EU49" s="132"/>
      <c r="EV49" s="132"/>
      <c r="EW49" s="132"/>
      <c r="EX49" s="132"/>
      <c r="EY49" s="132"/>
      <c r="EZ49" s="132"/>
      <c r="FA49" s="132"/>
      <c r="FB49" s="132"/>
      <c r="FC49" s="132"/>
      <c r="FD49" s="132"/>
      <c r="FE49" s="132"/>
      <c r="FF49" s="132"/>
      <c r="FG49" s="132"/>
      <c r="FH49" s="132"/>
      <c r="FI49" s="132"/>
      <c r="FJ49" s="132"/>
      <c r="FK49" s="132"/>
      <c r="FL49" s="132"/>
      <c r="FM49" s="132"/>
      <c r="FN49" s="132"/>
      <c r="FO49" s="132"/>
      <c r="FP49" s="132"/>
      <c r="FQ49" s="132"/>
      <c r="FR49" s="132"/>
      <c r="FS49" s="132"/>
      <c r="FT49" s="132"/>
      <c r="FU49" s="132"/>
      <c r="FV49" s="132"/>
      <c r="FW49" s="132"/>
      <c r="FX49" s="132"/>
      <c r="FY49" s="132"/>
      <c r="FZ49" s="132"/>
      <c r="GA49" s="132"/>
      <c r="GB49" s="132"/>
      <c r="GC49" s="132"/>
      <c r="GD49" s="132"/>
    </row>
    <row r="50" s="26" customFormat="1" ht="37" customHeight="1" spans="1:186">
      <c r="A50" s="104">
        <v>45</v>
      </c>
      <c r="B50" s="113" t="s">
        <v>472</v>
      </c>
      <c r="C50" s="116" t="s">
        <v>484</v>
      </c>
      <c r="D50" s="103" t="s">
        <v>434</v>
      </c>
      <c r="E50" s="103">
        <v>0</v>
      </c>
      <c r="F50" s="47">
        <f t="shared" si="0"/>
        <v>2</v>
      </c>
      <c r="G50" s="47">
        <f t="shared" si="1"/>
        <v>0</v>
      </c>
      <c r="H50" s="109"/>
      <c r="I50" s="109"/>
      <c r="J50" s="109"/>
      <c r="K50" s="109"/>
      <c r="L50" s="109"/>
      <c r="M50" s="109"/>
      <c r="N50" s="109"/>
      <c r="O50" s="109"/>
      <c r="P50" s="109">
        <v>2</v>
      </c>
      <c r="Q50" s="109"/>
      <c r="R50" s="109"/>
      <c r="S50" s="109"/>
      <c r="T50" s="109"/>
      <c r="U50" s="109"/>
      <c r="V50" s="109"/>
      <c r="W50" s="109"/>
      <c r="X50" s="109"/>
      <c r="Y50" s="131"/>
      <c r="Z50" s="131"/>
      <c r="AA50" s="131"/>
      <c r="AB50" s="131"/>
      <c r="AC50" s="131"/>
      <c r="AD50" s="131"/>
      <c r="AE50" s="131"/>
      <c r="AF50" s="131"/>
      <c r="AG50" s="131"/>
      <c r="AH50" s="131"/>
      <c r="AI50" s="132"/>
      <c r="AJ50" s="132"/>
      <c r="AK50" s="132"/>
      <c r="AL50" s="132"/>
      <c r="AM50" s="132"/>
      <c r="AN50" s="132"/>
      <c r="AO50" s="132"/>
      <c r="AP50" s="132"/>
      <c r="AQ50" s="132"/>
      <c r="AR50" s="132"/>
      <c r="AS50" s="132"/>
      <c r="AT50" s="132"/>
      <c r="AU50" s="132"/>
      <c r="AV50" s="132"/>
      <c r="AW50" s="132"/>
      <c r="AX50" s="132"/>
      <c r="AY50" s="132"/>
      <c r="AZ50" s="132"/>
      <c r="BA50" s="132"/>
      <c r="BB50" s="132"/>
      <c r="BC50" s="132"/>
      <c r="BD50" s="132"/>
      <c r="BE50" s="132"/>
      <c r="BF50" s="132"/>
      <c r="BG50" s="132"/>
      <c r="BH50" s="132"/>
      <c r="BI50" s="132"/>
      <c r="BJ50" s="132"/>
      <c r="BK50" s="132"/>
      <c r="BL50" s="132"/>
      <c r="BM50" s="132"/>
      <c r="BN50" s="132"/>
      <c r="BO50" s="132"/>
      <c r="BP50" s="132"/>
      <c r="BQ50" s="132"/>
      <c r="BR50" s="132"/>
      <c r="BS50" s="132"/>
      <c r="BT50" s="132"/>
      <c r="BU50" s="132"/>
      <c r="BV50" s="132"/>
      <c r="BW50" s="132"/>
      <c r="BX50" s="132"/>
      <c r="BY50" s="132"/>
      <c r="BZ50" s="132"/>
      <c r="CA50" s="132"/>
      <c r="CB50" s="132"/>
      <c r="CC50" s="132"/>
      <c r="CD50" s="132"/>
      <c r="CE50" s="132"/>
      <c r="CF50" s="132"/>
      <c r="CG50" s="132"/>
      <c r="CH50" s="132"/>
      <c r="CI50" s="132"/>
      <c r="CJ50" s="132"/>
      <c r="CK50" s="132"/>
      <c r="CL50" s="132"/>
      <c r="CM50" s="132"/>
      <c r="CN50" s="132"/>
      <c r="CO50" s="132"/>
      <c r="CP50" s="132"/>
      <c r="CQ50" s="132"/>
      <c r="CR50" s="132"/>
      <c r="CS50" s="132"/>
      <c r="CT50" s="132"/>
      <c r="CU50" s="132"/>
      <c r="CV50" s="132"/>
      <c r="CW50" s="132"/>
      <c r="CX50" s="132"/>
      <c r="CY50" s="132"/>
      <c r="CZ50" s="132"/>
      <c r="DA50" s="132"/>
      <c r="DB50" s="132"/>
      <c r="DC50" s="132"/>
      <c r="DD50" s="132"/>
      <c r="DE50" s="132"/>
      <c r="DF50" s="132"/>
      <c r="DG50" s="132"/>
      <c r="DH50" s="132"/>
      <c r="DI50" s="132"/>
      <c r="DJ50" s="132"/>
      <c r="DK50" s="132"/>
      <c r="DL50" s="132"/>
      <c r="DM50" s="132"/>
      <c r="DN50" s="132"/>
      <c r="DO50" s="132"/>
      <c r="DP50" s="132"/>
      <c r="DQ50" s="132"/>
      <c r="DR50" s="132"/>
      <c r="DS50" s="132"/>
      <c r="DT50" s="132"/>
      <c r="DU50" s="132"/>
      <c r="DV50" s="132"/>
      <c r="DW50" s="132"/>
      <c r="DX50" s="132"/>
      <c r="DY50" s="132"/>
      <c r="DZ50" s="132"/>
      <c r="EA50" s="132"/>
      <c r="EB50" s="132"/>
      <c r="EC50" s="132"/>
      <c r="ED50" s="132"/>
      <c r="EE50" s="132"/>
      <c r="EF50" s="132"/>
      <c r="EG50" s="132"/>
      <c r="EH50" s="132"/>
      <c r="EI50" s="132"/>
      <c r="EJ50" s="132"/>
      <c r="EK50" s="132"/>
      <c r="EL50" s="132"/>
      <c r="EM50" s="132"/>
      <c r="EN50" s="132"/>
      <c r="EO50" s="132"/>
      <c r="EP50" s="132"/>
      <c r="EQ50" s="132"/>
      <c r="ER50" s="132"/>
      <c r="ES50" s="132"/>
      <c r="ET50" s="132"/>
      <c r="EU50" s="132"/>
      <c r="EV50" s="132"/>
      <c r="EW50" s="132"/>
      <c r="EX50" s="132"/>
      <c r="EY50" s="132"/>
      <c r="EZ50" s="132"/>
      <c r="FA50" s="132"/>
      <c r="FB50" s="132"/>
      <c r="FC50" s="132"/>
      <c r="FD50" s="132"/>
      <c r="FE50" s="132"/>
      <c r="FF50" s="132"/>
      <c r="FG50" s="132"/>
      <c r="FH50" s="132"/>
      <c r="FI50" s="132"/>
      <c r="FJ50" s="132"/>
      <c r="FK50" s="132"/>
      <c r="FL50" s="132"/>
      <c r="FM50" s="132"/>
      <c r="FN50" s="132"/>
      <c r="FO50" s="132"/>
      <c r="FP50" s="132"/>
      <c r="FQ50" s="132"/>
      <c r="FR50" s="132"/>
      <c r="FS50" s="132"/>
      <c r="FT50" s="132"/>
      <c r="FU50" s="132"/>
      <c r="FV50" s="132"/>
      <c r="FW50" s="132"/>
      <c r="FX50" s="132"/>
      <c r="FY50" s="132"/>
      <c r="FZ50" s="132"/>
      <c r="GA50" s="132"/>
      <c r="GB50" s="132"/>
      <c r="GC50" s="132"/>
      <c r="GD50" s="132"/>
    </row>
    <row r="51" s="26" customFormat="1" ht="37" customHeight="1" spans="1:186">
      <c r="A51" s="104">
        <v>46</v>
      </c>
      <c r="B51" s="113" t="s">
        <v>472</v>
      </c>
      <c r="C51" s="116" t="s">
        <v>485</v>
      </c>
      <c r="D51" s="103" t="s">
        <v>434</v>
      </c>
      <c r="E51" s="103">
        <v>0</v>
      </c>
      <c r="F51" s="47">
        <f t="shared" si="0"/>
        <v>1</v>
      </c>
      <c r="G51" s="47">
        <f t="shared" si="1"/>
        <v>0</v>
      </c>
      <c r="H51" s="109"/>
      <c r="I51" s="109"/>
      <c r="J51" s="109">
        <v>1</v>
      </c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31"/>
      <c r="Z51" s="131"/>
      <c r="AA51" s="131"/>
      <c r="AB51" s="131"/>
      <c r="AC51" s="131"/>
      <c r="AD51" s="131"/>
      <c r="AE51" s="131"/>
      <c r="AF51" s="131"/>
      <c r="AG51" s="131"/>
      <c r="AH51" s="131"/>
      <c r="AI51" s="132"/>
      <c r="AJ51" s="132"/>
      <c r="AK51" s="132"/>
      <c r="AL51" s="132"/>
      <c r="AM51" s="132"/>
      <c r="AN51" s="132"/>
      <c r="AO51" s="132"/>
      <c r="AP51" s="132"/>
      <c r="AQ51" s="132"/>
      <c r="AR51" s="132"/>
      <c r="AS51" s="132"/>
      <c r="AT51" s="132"/>
      <c r="AU51" s="132"/>
      <c r="AV51" s="132"/>
      <c r="AW51" s="132"/>
      <c r="AX51" s="132"/>
      <c r="AY51" s="132"/>
      <c r="AZ51" s="132"/>
      <c r="BA51" s="132"/>
      <c r="BB51" s="132"/>
      <c r="BC51" s="132"/>
      <c r="BD51" s="132"/>
      <c r="BE51" s="132"/>
      <c r="BF51" s="132"/>
      <c r="BG51" s="132"/>
      <c r="BH51" s="132"/>
      <c r="BI51" s="132"/>
      <c r="BJ51" s="132"/>
      <c r="BK51" s="132"/>
      <c r="BL51" s="132"/>
      <c r="BM51" s="132"/>
      <c r="BN51" s="132"/>
      <c r="BO51" s="132"/>
      <c r="BP51" s="132"/>
      <c r="BQ51" s="132"/>
      <c r="BR51" s="132"/>
      <c r="BS51" s="132"/>
      <c r="BT51" s="132"/>
      <c r="BU51" s="132"/>
      <c r="BV51" s="132"/>
      <c r="BW51" s="132"/>
      <c r="BX51" s="132"/>
      <c r="BY51" s="132"/>
      <c r="BZ51" s="132"/>
      <c r="CA51" s="132"/>
      <c r="CB51" s="132"/>
      <c r="CC51" s="132"/>
      <c r="CD51" s="132"/>
      <c r="CE51" s="132"/>
      <c r="CF51" s="132"/>
      <c r="CG51" s="132"/>
      <c r="CH51" s="132"/>
      <c r="CI51" s="132"/>
      <c r="CJ51" s="132"/>
      <c r="CK51" s="132"/>
      <c r="CL51" s="132"/>
      <c r="CM51" s="132"/>
      <c r="CN51" s="132"/>
      <c r="CO51" s="132"/>
      <c r="CP51" s="132"/>
      <c r="CQ51" s="132"/>
      <c r="CR51" s="132"/>
      <c r="CS51" s="132"/>
      <c r="CT51" s="132"/>
      <c r="CU51" s="132"/>
      <c r="CV51" s="132"/>
      <c r="CW51" s="132"/>
      <c r="CX51" s="132"/>
      <c r="CY51" s="132"/>
      <c r="CZ51" s="132"/>
      <c r="DA51" s="132"/>
      <c r="DB51" s="132"/>
      <c r="DC51" s="132"/>
      <c r="DD51" s="132"/>
      <c r="DE51" s="132"/>
      <c r="DF51" s="132"/>
      <c r="DG51" s="132"/>
      <c r="DH51" s="132"/>
      <c r="DI51" s="132"/>
      <c r="DJ51" s="132"/>
      <c r="DK51" s="132"/>
      <c r="DL51" s="132"/>
      <c r="DM51" s="132"/>
      <c r="DN51" s="132"/>
      <c r="DO51" s="132"/>
      <c r="DP51" s="132"/>
      <c r="DQ51" s="132"/>
      <c r="DR51" s="132"/>
      <c r="DS51" s="132"/>
      <c r="DT51" s="132"/>
      <c r="DU51" s="132"/>
      <c r="DV51" s="132"/>
      <c r="DW51" s="132"/>
      <c r="DX51" s="132"/>
      <c r="DY51" s="132"/>
      <c r="DZ51" s="132"/>
      <c r="EA51" s="132"/>
      <c r="EB51" s="132"/>
      <c r="EC51" s="132"/>
      <c r="ED51" s="132"/>
      <c r="EE51" s="132"/>
      <c r="EF51" s="132"/>
      <c r="EG51" s="132"/>
      <c r="EH51" s="132"/>
      <c r="EI51" s="132"/>
      <c r="EJ51" s="132"/>
      <c r="EK51" s="132"/>
      <c r="EL51" s="132"/>
      <c r="EM51" s="132"/>
      <c r="EN51" s="132"/>
      <c r="EO51" s="132"/>
      <c r="EP51" s="132"/>
      <c r="EQ51" s="132"/>
      <c r="ER51" s="132"/>
      <c r="ES51" s="132"/>
      <c r="ET51" s="132"/>
      <c r="EU51" s="132"/>
      <c r="EV51" s="132"/>
      <c r="EW51" s="132"/>
      <c r="EX51" s="132"/>
      <c r="EY51" s="132"/>
      <c r="EZ51" s="132"/>
      <c r="FA51" s="132"/>
      <c r="FB51" s="132"/>
      <c r="FC51" s="132"/>
      <c r="FD51" s="132"/>
      <c r="FE51" s="132"/>
      <c r="FF51" s="132"/>
      <c r="FG51" s="132"/>
      <c r="FH51" s="132"/>
      <c r="FI51" s="132"/>
      <c r="FJ51" s="132"/>
      <c r="FK51" s="132"/>
      <c r="FL51" s="132"/>
      <c r="FM51" s="132"/>
      <c r="FN51" s="132"/>
      <c r="FO51" s="132"/>
      <c r="FP51" s="132"/>
      <c r="FQ51" s="132"/>
      <c r="FR51" s="132"/>
      <c r="FS51" s="132"/>
      <c r="FT51" s="132"/>
      <c r="FU51" s="132"/>
      <c r="FV51" s="132"/>
      <c r="FW51" s="132"/>
      <c r="FX51" s="132"/>
      <c r="FY51" s="132"/>
      <c r="FZ51" s="132"/>
      <c r="GA51" s="132"/>
      <c r="GB51" s="132"/>
      <c r="GC51" s="132"/>
      <c r="GD51" s="132"/>
    </row>
    <row r="52" s="26" customFormat="1" ht="30" customHeight="1" spans="1:186">
      <c r="A52" s="104">
        <v>47</v>
      </c>
      <c r="B52" s="117" t="s">
        <v>486</v>
      </c>
      <c r="C52" s="118" t="s">
        <v>487</v>
      </c>
      <c r="D52" s="45" t="s">
        <v>439</v>
      </c>
      <c r="E52" s="103">
        <v>0</v>
      </c>
      <c r="F52" s="47">
        <f t="shared" si="0"/>
        <v>100</v>
      </c>
      <c r="G52" s="47">
        <f t="shared" si="1"/>
        <v>0</v>
      </c>
      <c r="H52" s="109"/>
      <c r="I52" s="109"/>
      <c r="J52" s="109"/>
      <c r="K52" s="109"/>
      <c r="L52" s="109"/>
      <c r="M52" s="109"/>
      <c r="N52" s="109"/>
      <c r="O52" s="109"/>
      <c r="P52" s="109"/>
      <c r="Q52" s="109">
        <v>25</v>
      </c>
      <c r="R52" s="109"/>
      <c r="S52" s="109"/>
      <c r="T52" s="109"/>
      <c r="U52" s="109">
        <v>25</v>
      </c>
      <c r="V52" s="109">
        <v>25</v>
      </c>
      <c r="W52" s="109">
        <v>25</v>
      </c>
      <c r="X52" s="109"/>
      <c r="Y52" s="109"/>
      <c r="Z52" s="109"/>
      <c r="AA52" s="109"/>
      <c r="AB52" s="109"/>
      <c r="AC52" s="109"/>
      <c r="AD52" s="109"/>
      <c r="AE52" s="109"/>
      <c r="AF52" s="109"/>
      <c r="AG52" s="109"/>
      <c r="AH52" s="109"/>
      <c r="AI52" s="47"/>
      <c r="AJ52" s="47"/>
      <c r="AK52" s="47"/>
      <c r="AL52" s="47"/>
      <c r="AM52" s="47"/>
      <c r="AN52" s="47"/>
      <c r="AO52" s="47"/>
      <c r="AP52" s="47"/>
      <c r="AQ52" s="47"/>
      <c r="AR52" s="47"/>
      <c r="AS52" s="47"/>
      <c r="AT52" s="47"/>
      <c r="AU52" s="47"/>
      <c r="AV52" s="47"/>
      <c r="AW52" s="47"/>
      <c r="AX52" s="47"/>
      <c r="AY52" s="47"/>
      <c r="AZ52" s="47"/>
      <c r="BA52" s="47"/>
      <c r="BB52" s="47"/>
      <c r="BC52" s="47"/>
      <c r="BD52" s="47"/>
      <c r="BE52" s="47"/>
      <c r="BF52" s="47"/>
      <c r="BG52" s="47"/>
      <c r="BH52" s="47"/>
      <c r="BI52" s="47"/>
      <c r="BJ52" s="47"/>
      <c r="BK52" s="47"/>
      <c r="BL52" s="47"/>
      <c r="BM52" s="47"/>
      <c r="BN52" s="47"/>
      <c r="BO52" s="47"/>
      <c r="BP52" s="47"/>
      <c r="BQ52" s="47"/>
      <c r="BR52" s="47"/>
      <c r="BS52" s="47"/>
      <c r="BT52" s="47"/>
      <c r="BU52" s="47"/>
      <c r="BV52" s="47"/>
      <c r="BW52" s="47"/>
      <c r="BX52" s="47"/>
      <c r="BY52" s="47"/>
      <c r="BZ52" s="47"/>
      <c r="CA52" s="47"/>
      <c r="CB52" s="47"/>
      <c r="CC52" s="47"/>
      <c r="CD52" s="47"/>
      <c r="CE52" s="47"/>
      <c r="CF52" s="47"/>
      <c r="CG52" s="47"/>
      <c r="CH52" s="47"/>
      <c r="CI52" s="47"/>
      <c r="CJ52" s="47"/>
      <c r="CK52" s="47"/>
      <c r="CL52" s="47"/>
      <c r="CM52" s="47"/>
      <c r="CN52" s="47"/>
      <c r="CO52" s="47"/>
      <c r="CP52" s="47"/>
      <c r="CQ52" s="47"/>
      <c r="CR52" s="47"/>
      <c r="CS52" s="47"/>
      <c r="CT52" s="47"/>
      <c r="CU52" s="47"/>
      <c r="CV52" s="47"/>
      <c r="CW52" s="47"/>
      <c r="CX52" s="47"/>
      <c r="CY52" s="47"/>
      <c r="CZ52" s="47"/>
      <c r="DA52" s="47"/>
      <c r="DB52" s="47"/>
      <c r="DC52" s="47"/>
      <c r="DD52" s="47"/>
      <c r="DE52" s="47"/>
      <c r="DF52" s="47"/>
      <c r="DG52" s="47"/>
      <c r="DH52" s="47"/>
      <c r="DI52" s="47"/>
      <c r="DJ52" s="47"/>
      <c r="DK52" s="47"/>
      <c r="DL52" s="47"/>
      <c r="DM52" s="47"/>
      <c r="DN52" s="47"/>
      <c r="DO52" s="47"/>
      <c r="DP52" s="47"/>
      <c r="DQ52" s="47"/>
      <c r="DR52" s="47"/>
      <c r="DS52" s="47"/>
      <c r="DT52" s="47"/>
      <c r="DU52" s="47"/>
      <c r="DV52" s="47"/>
      <c r="DW52" s="47"/>
      <c r="DX52" s="47"/>
      <c r="DY52" s="47"/>
      <c r="DZ52" s="47"/>
      <c r="EA52" s="47"/>
      <c r="EB52" s="47"/>
      <c r="EC52" s="47"/>
      <c r="ED52" s="47"/>
      <c r="EE52" s="47"/>
      <c r="EF52" s="47"/>
      <c r="EG52" s="47"/>
      <c r="EH52" s="47"/>
      <c r="EI52" s="47"/>
      <c r="EJ52" s="47"/>
      <c r="EK52" s="47"/>
      <c r="EL52" s="47"/>
      <c r="EM52" s="47"/>
      <c r="EN52" s="47"/>
      <c r="EO52" s="47"/>
      <c r="EP52" s="47"/>
      <c r="EQ52" s="47"/>
      <c r="ER52" s="47"/>
      <c r="ES52" s="47"/>
      <c r="ET52" s="47"/>
      <c r="EU52" s="47"/>
      <c r="EV52" s="47"/>
      <c r="EW52" s="47"/>
      <c r="EX52" s="47"/>
      <c r="EY52" s="47"/>
      <c r="EZ52" s="47"/>
      <c r="FA52" s="47"/>
      <c r="FB52" s="47"/>
      <c r="FC52" s="47"/>
      <c r="FD52" s="47"/>
      <c r="FE52" s="47"/>
      <c r="FF52" s="47"/>
      <c r="FG52" s="47"/>
      <c r="FH52" s="47"/>
      <c r="FI52" s="47"/>
      <c r="FJ52" s="47"/>
      <c r="FK52" s="47"/>
      <c r="FL52" s="47"/>
      <c r="FM52" s="47"/>
      <c r="FN52" s="47"/>
      <c r="FO52" s="47"/>
      <c r="FP52" s="47"/>
      <c r="FQ52" s="47"/>
      <c r="FR52" s="47"/>
      <c r="FS52" s="47"/>
      <c r="FT52" s="47"/>
      <c r="FU52" s="47"/>
      <c r="FV52" s="47"/>
      <c r="FW52" s="47"/>
      <c r="FX52" s="47"/>
      <c r="FY52" s="47"/>
      <c r="FZ52" s="47"/>
      <c r="GA52" s="47"/>
      <c r="GB52" s="47"/>
      <c r="GC52" s="47"/>
      <c r="GD52" s="47"/>
    </row>
    <row r="53" s="26" customFormat="1" ht="19" customHeight="1" spans="1:186">
      <c r="A53" s="104">
        <v>48</v>
      </c>
      <c r="B53" s="117" t="s">
        <v>488</v>
      </c>
      <c r="C53" s="119" t="s">
        <v>489</v>
      </c>
      <c r="D53" s="45" t="s">
        <v>439</v>
      </c>
      <c r="E53" s="103">
        <v>0</v>
      </c>
      <c r="F53" s="47">
        <f t="shared" si="0"/>
        <v>78</v>
      </c>
      <c r="G53" s="47">
        <f t="shared" si="1"/>
        <v>0</v>
      </c>
      <c r="H53" s="109"/>
      <c r="I53" s="109"/>
      <c r="J53" s="109"/>
      <c r="K53" s="109"/>
      <c r="L53" s="109"/>
      <c r="M53" s="109"/>
      <c r="N53" s="109"/>
      <c r="O53" s="109"/>
      <c r="P53" s="109"/>
      <c r="Q53" s="109">
        <v>6</v>
      </c>
      <c r="R53" s="109"/>
      <c r="S53" s="109"/>
      <c r="T53" s="109"/>
      <c r="U53" s="109">
        <v>28</v>
      </c>
      <c r="V53" s="109">
        <v>22</v>
      </c>
      <c r="W53" s="109">
        <v>22</v>
      </c>
      <c r="X53" s="109"/>
      <c r="Y53" s="109"/>
      <c r="Z53" s="109"/>
      <c r="AA53" s="109"/>
      <c r="AB53" s="109"/>
      <c r="AC53" s="109"/>
      <c r="AD53" s="109"/>
      <c r="AE53" s="109"/>
      <c r="AF53" s="109"/>
      <c r="AG53" s="109"/>
      <c r="AH53" s="109"/>
      <c r="AI53" s="47"/>
      <c r="AJ53" s="47"/>
      <c r="AK53" s="47"/>
      <c r="AL53" s="47"/>
      <c r="AM53" s="47"/>
      <c r="AN53" s="47"/>
      <c r="AO53" s="47"/>
      <c r="AP53" s="47"/>
      <c r="AQ53" s="47"/>
      <c r="AR53" s="47"/>
      <c r="AS53" s="47"/>
      <c r="AT53" s="47"/>
      <c r="AU53" s="47"/>
      <c r="AV53" s="47"/>
      <c r="AW53" s="47"/>
      <c r="AX53" s="47"/>
      <c r="AY53" s="47"/>
      <c r="AZ53" s="47"/>
      <c r="BA53" s="47"/>
      <c r="BB53" s="47"/>
      <c r="BC53" s="47"/>
      <c r="BD53" s="47"/>
      <c r="BE53" s="47"/>
      <c r="BF53" s="47"/>
      <c r="BG53" s="47"/>
      <c r="BH53" s="47"/>
      <c r="BI53" s="47"/>
      <c r="BJ53" s="47"/>
      <c r="BK53" s="47"/>
      <c r="BL53" s="47"/>
      <c r="BM53" s="47"/>
      <c r="BN53" s="47"/>
      <c r="BO53" s="47"/>
      <c r="BP53" s="47"/>
      <c r="BQ53" s="47"/>
      <c r="BR53" s="47"/>
      <c r="BS53" s="47"/>
      <c r="BT53" s="47"/>
      <c r="BU53" s="47"/>
      <c r="BV53" s="47"/>
      <c r="BW53" s="47"/>
      <c r="BX53" s="47"/>
      <c r="BY53" s="47"/>
      <c r="BZ53" s="47"/>
      <c r="CA53" s="47"/>
      <c r="CB53" s="47"/>
      <c r="CC53" s="47"/>
      <c r="CD53" s="47"/>
      <c r="CE53" s="47"/>
      <c r="CF53" s="47"/>
      <c r="CG53" s="47"/>
      <c r="CH53" s="47"/>
      <c r="CI53" s="47"/>
      <c r="CJ53" s="47"/>
      <c r="CK53" s="47"/>
      <c r="CL53" s="47"/>
      <c r="CM53" s="47"/>
      <c r="CN53" s="47"/>
      <c r="CO53" s="47"/>
      <c r="CP53" s="47"/>
      <c r="CQ53" s="47"/>
      <c r="CR53" s="47"/>
      <c r="CS53" s="47"/>
      <c r="CT53" s="47"/>
      <c r="CU53" s="47"/>
      <c r="CV53" s="47"/>
      <c r="CW53" s="47"/>
      <c r="CX53" s="47"/>
      <c r="CY53" s="47"/>
      <c r="CZ53" s="47"/>
      <c r="DA53" s="47"/>
      <c r="DB53" s="47"/>
      <c r="DC53" s="47"/>
      <c r="DD53" s="47"/>
      <c r="DE53" s="47"/>
      <c r="DF53" s="47"/>
      <c r="DG53" s="47"/>
      <c r="DH53" s="47"/>
      <c r="DI53" s="47"/>
      <c r="DJ53" s="47"/>
      <c r="DK53" s="47"/>
      <c r="DL53" s="47"/>
      <c r="DM53" s="47"/>
      <c r="DN53" s="47"/>
      <c r="DO53" s="47"/>
      <c r="DP53" s="47"/>
      <c r="DQ53" s="47"/>
      <c r="DR53" s="47"/>
      <c r="DS53" s="47"/>
      <c r="DT53" s="47"/>
      <c r="DU53" s="47"/>
      <c r="DV53" s="47"/>
      <c r="DW53" s="47"/>
      <c r="DX53" s="47"/>
      <c r="DY53" s="47"/>
      <c r="DZ53" s="47"/>
      <c r="EA53" s="47"/>
      <c r="EB53" s="47"/>
      <c r="EC53" s="47"/>
      <c r="ED53" s="47"/>
      <c r="EE53" s="47"/>
      <c r="EF53" s="47"/>
      <c r="EG53" s="47"/>
      <c r="EH53" s="47"/>
      <c r="EI53" s="47"/>
      <c r="EJ53" s="47"/>
      <c r="EK53" s="47"/>
      <c r="EL53" s="47"/>
      <c r="EM53" s="47"/>
      <c r="EN53" s="47"/>
      <c r="EO53" s="47"/>
      <c r="EP53" s="47"/>
      <c r="EQ53" s="47"/>
      <c r="ER53" s="47"/>
      <c r="ES53" s="47"/>
      <c r="ET53" s="47"/>
      <c r="EU53" s="47"/>
      <c r="EV53" s="47"/>
      <c r="EW53" s="47"/>
      <c r="EX53" s="47"/>
      <c r="EY53" s="47"/>
      <c r="EZ53" s="47"/>
      <c r="FA53" s="47"/>
      <c r="FB53" s="47"/>
      <c r="FC53" s="47"/>
      <c r="FD53" s="47"/>
      <c r="FE53" s="47"/>
      <c r="FF53" s="47"/>
      <c r="FG53" s="47"/>
      <c r="FH53" s="47"/>
      <c r="FI53" s="47"/>
      <c r="FJ53" s="47"/>
      <c r="FK53" s="47"/>
      <c r="FL53" s="47"/>
      <c r="FM53" s="47"/>
      <c r="FN53" s="47"/>
      <c r="FO53" s="47"/>
      <c r="FP53" s="47"/>
      <c r="FQ53" s="47"/>
      <c r="FR53" s="47"/>
      <c r="FS53" s="47"/>
      <c r="FT53" s="47"/>
      <c r="FU53" s="47"/>
      <c r="FV53" s="47"/>
      <c r="FW53" s="47"/>
      <c r="FX53" s="47"/>
      <c r="FY53" s="47"/>
      <c r="FZ53" s="47"/>
      <c r="GA53" s="47"/>
      <c r="GB53" s="47"/>
      <c r="GC53" s="47"/>
      <c r="GD53" s="47"/>
    </row>
    <row r="54" s="26" customFormat="1" ht="19" customHeight="1" spans="1:186">
      <c r="A54" s="104">
        <v>49</v>
      </c>
      <c r="B54" s="117" t="s">
        <v>488</v>
      </c>
      <c r="C54" s="119" t="s">
        <v>490</v>
      </c>
      <c r="D54" s="45" t="s">
        <v>439</v>
      </c>
      <c r="E54" s="103">
        <v>0</v>
      </c>
      <c r="F54" s="47">
        <f t="shared" si="0"/>
        <v>78</v>
      </c>
      <c r="G54" s="47">
        <f t="shared" si="1"/>
        <v>0</v>
      </c>
      <c r="H54" s="109"/>
      <c r="I54" s="109"/>
      <c r="J54" s="109"/>
      <c r="K54" s="109"/>
      <c r="L54" s="109"/>
      <c r="M54" s="109"/>
      <c r="N54" s="109"/>
      <c r="O54" s="109"/>
      <c r="P54" s="109"/>
      <c r="Q54" s="109">
        <v>6</v>
      </c>
      <c r="R54" s="109"/>
      <c r="S54" s="109"/>
      <c r="T54" s="109"/>
      <c r="U54" s="109">
        <v>28</v>
      </c>
      <c r="V54" s="109">
        <v>22</v>
      </c>
      <c r="W54" s="109">
        <v>22</v>
      </c>
      <c r="X54" s="109"/>
      <c r="Y54" s="109"/>
      <c r="Z54" s="109"/>
      <c r="AA54" s="109"/>
      <c r="AB54" s="109"/>
      <c r="AC54" s="109"/>
      <c r="AD54" s="109"/>
      <c r="AE54" s="109"/>
      <c r="AF54" s="109"/>
      <c r="AG54" s="109"/>
      <c r="AH54" s="109"/>
      <c r="AI54" s="47"/>
      <c r="AJ54" s="47"/>
      <c r="AK54" s="47"/>
      <c r="AL54" s="47"/>
      <c r="AM54" s="47"/>
      <c r="AN54" s="47"/>
      <c r="AO54" s="47"/>
      <c r="AP54" s="47"/>
      <c r="AQ54" s="47"/>
      <c r="AR54" s="47"/>
      <c r="AS54" s="47"/>
      <c r="AT54" s="47"/>
      <c r="AU54" s="47"/>
      <c r="AV54" s="47"/>
      <c r="AW54" s="47"/>
      <c r="AX54" s="47"/>
      <c r="AY54" s="47"/>
      <c r="AZ54" s="47"/>
      <c r="BA54" s="47"/>
      <c r="BB54" s="47"/>
      <c r="BC54" s="47"/>
      <c r="BD54" s="47"/>
      <c r="BE54" s="47"/>
      <c r="BF54" s="47"/>
      <c r="BG54" s="47"/>
      <c r="BH54" s="47"/>
      <c r="BI54" s="47"/>
      <c r="BJ54" s="47"/>
      <c r="BK54" s="47"/>
      <c r="BL54" s="47"/>
      <c r="BM54" s="47"/>
      <c r="BN54" s="47"/>
      <c r="BO54" s="47"/>
      <c r="BP54" s="47"/>
      <c r="BQ54" s="47"/>
      <c r="BR54" s="47"/>
      <c r="BS54" s="47"/>
      <c r="BT54" s="47"/>
      <c r="BU54" s="47"/>
      <c r="BV54" s="47"/>
      <c r="BW54" s="47"/>
      <c r="BX54" s="47"/>
      <c r="BY54" s="47"/>
      <c r="BZ54" s="47"/>
      <c r="CA54" s="47"/>
      <c r="CB54" s="47"/>
      <c r="CC54" s="47"/>
      <c r="CD54" s="47"/>
      <c r="CE54" s="47"/>
      <c r="CF54" s="47"/>
      <c r="CG54" s="47"/>
      <c r="CH54" s="47"/>
      <c r="CI54" s="47"/>
      <c r="CJ54" s="47"/>
      <c r="CK54" s="47"/>
      <c r="CL54" s="47"/>
      <c r="CM54" s="47"/>
      <c r="CN54" s="47"/>
      <c r="CO54" s="47"/>
      <c r="CP54" s="47"/>
      <c r="CQ54" s="47"/>
      <c r="CR54" s="47"/>
      <c r="CS54" s="47"/>
      <c r="CT54" s="47"/>
      <c r="CU54" s="47"/>
      <c r="CV54" s="47"/>
      <c r="CW54" s="47"/>
      <c r="CX54" s="47"/>
      <c r="CY54" s="47"/>
      <c r="CZ54" s="47"/>
      <c r="DA54" s="47"/>
      <c r="DB54" s="47"/>
      <c r="DC54" s="47"/>
      <c r="DD54" s="47"/>
      <c r="DE54" s="47"/>
      <c r="DF54" s="47"/>
      <c r="DG54" s="47"/>
      <c r="DH54" s="47"/>
      <c r="DI54" s="47"/>
      <c r="DJ54" s="47"/>
      <c r="DK54" s="47"/>
      <c r="DL54" s="47"/>
      <c r="DM54" s="47"/>
      <c r="DN54" s="47"/>
      <c r="DO54" s="47"/>
      <c r="DP54" s="47"/>
      <c r="DQ54" s="47"/>
      <c r="DR54" s="47"/>
      <c r="DS54" s="47"/>
      <c r="DT54" s="47"/>
      <c r="DU54" s="47"/>
      <c r="DV54" s="47"/>
      <c r="DW54" s="47"/>
      <c r="DX54" s="47"/>
      <c r="DY54" s="47"/>
      <c r="DZ54" s="47"/>
      <c r="EA54" s="47"/>
      <c r="EB54" s="47"/>
      <c r="EC54" s="47"/>
      <c r="ED54" s="47"/>
      <c r="EE54" s="47"/>
      <c r="EF54" s="47"/>
      <c r="EG54" s="47"/>
      <c r="EH54" s="47"/>
      <c r="EI54" s="47"/>
      <c r="EJ54" s="47"/>
      <c r="EK54" s="47"/>
      <c r="EL54" s="47"/>
      <c r="EM54" s="47"/>
      <c r="EN54" s="47"/>
      <c r="EO54" s="47"/>
      <c r="EP54" s="47"/>
      <c r="EQ54" s="47"/>
      <c r="ER54" s="47"/>
      <c r="ES54" s="47"/>
      <c r="ET54" s="47"/>
      <c r="EU54" s="47"/>
      <c r="EV54" s="47"/>
      <c r="EW54" s="47"/>
      <c r="EX54" s="47"/>
      <c r="EY54" s="47"/>
      <c r="EZ54" s="47"/>
      <c r="FA54" s="47"/>
      <c r="FB54" s="47"/>
      <c r="FC54" s="47"/>
      <c r="FD54" s="47"/>
      <c r="FE54" s="47"/>
      <c r="FF54" s="47"/>
      <c r="FG54" s="47"/>
      <c r="FH54" s="47"/>
      <c r="FI54" s="47"/>
      <c r="FJ54" s="47"/>
      <c r="FK54" s="47"/>
      <c r="FL54" s="47"/>
      <c r="FM54" s="47"/>
      <c r="FN54" s="47"/>
      <c r="FO54" s="47"/>
      <c r="FP54" s="47"/>
      <c r="FQ54" s="47"/>
      <c r="FR54" s="47"/>
      <c r="FS54" s="47"/>
      <c r="FT54" s="47"/>
      <c r="FU54" s="47"/>
      <c r="FV54" s="47"/>
      <c r="FW54" s="47"/>
      <c r="FX54" s="47"/>
      <c r="FY54" s="47"/>
      <c r="FZ54" s="47"/>
      <c r="GA54" s="47"/>
      <c r="GB54" s="47"/>
      <c r="GC54" s="47"/>
      <c r="GD54" s="47"/>
    </row>
    <row r="55" s="26" customFormat="1" customHeight="1" spans="1:186">
      <c r="A55" s="45"/>
      <c r="B55" s="49" t="s">
        <v>491</v>
      </c>
      <c r="C55" s="49"/>
      <c r="D55" s="45"/>
      <c r="E55" s="47"/>
      <c r="F55" s="47"/>
      <c r="G55" s="50">
        <f>SUM(G19:G54)</f>
        <v>207408.42</v>
      </c>
      <c r="H55" s="47">
        <f t="shared" ref="H55:BS55" si="2">SUMPRODUCT($E$6:$E$54,H6:H54)</f>
        <v>25412.22</v>
      </c>
      <c r="I55" s="47">
        <f t="shared" si="2"/>
        <v>25412.22</v>
      </c>
      <c r="J55" s="47">
        <f t="shared" si="2"/>
        <v>26410.62</v>
      </c>
      <c r="K55" s="47">
        <f t="shared" si="2"/>
        <v>25412.22</v>
      </c>
      <c r="L55" s="47">
        <f t="shared" si="2"/>
        <v>12471.44</v>
      </c>
      <c r="M55" s="47">
        <f t="shared" si="2"/>
        <v>31099.14</v>
      </c>
      <c r="N55" s="47">
        <f t="shared" si="2"/>
        <v>25412.22</v>
      </c>
      <c r="O55" s="47">
        <f t="shared" si="2"/>
        <v>12471.44</v>
      </c>
      <c r="P55" s="47">
        <f t="shared" si="2"/>
        <v>12471.44</v>
      </c>
      <c r="Q55" s="47">
        <f t="shared" si="2"/>
        <v>1572.96</v>
      </c>
      <c r="R55" s="47">
        <f t="shared" si="2"/>
        <v>26410.62</v>
      </c>
      <c r="S55" s="47">
        <f t="shared" si="2"/>
        <v>12317.08</v>
      </c>
      <c r="T55" s="47">
        <f t="shared" si="2"/>
        <v>445</v>
      </c>
      <c r="U55" s="47">
        <f t="shared" si="2"/>
        <v>13599.4</v>
      </c>
      <c r="V55" s="47">
        <f t="shared" si="2"/>
        <v>13599.4</v>
      </c>
      <c r="W55" s="47">
        <f t="shared" si="2"/>
        <v>26540.18</v>
      </c>
      <c r="X55" s="47">
        <f t="shared" si="2"/>
        <v>25412.22</v>
      </c>
      <c r="Y55" s="47">
        <f t="shared" si="2"/>
        <v>0</v>
      </c>
      <c r="Z55" s="47">
        <f t="shared" si="2"/>
        <v>0</v>
      </c>
      <c r="AA55" s="47">
        <f t="shared" si="2"/>
        <v>0</v>
      </c>
      <c r="AB55" s="47">
        <f t="shared" si="2"/>
        <v>0</v>
      </c>
      <c r="AC55" s="47">
        <f t="shared" si="2"/>
        <v>0</v>
      </c>
      <c r="AD55" s="47">
        <f t="shared" si="2"/>
        <v>0</v>
      </c>
      <c r="AE55" s="47">
        <f t="shared" si="2"/>
        <v>0</v>
      </c>
      <c r="AF55" s="47">
        <f t="shared" si="2"/>
        <v>0</v>
      </c>
      <c r="AG55" s="47">
        <f t="shared" si="2"/>
        <v>0</v>
      </c>
      <c r="AH55" s="47">
        <f t="shared" si="2"/>
        <v>0</v>
      </c>
      <c r="AI55" s="47">
        <f t="shared" si="2"/>
        <v>0</v>
      </c>
      <c r="AJ55" s="47">
        <f t="shared" si="2"/>
        <v>0</v>
      </c>
      <c r="AK55" s="47">
        <f t="shared" si="2"/>
        <v>0</v>
      </c>
      <c r="AL55" s="47">
        <f t="shared" si="2"/>
        <v>0</v>
      </c>
      <c r="AM55" s="47">
        <f t="shared" si="2"/>
        <v>0</v>
      </c>
      <c r="AN55" s="47">
        <f t="shared" si="2"/>
        <v>0</v>
      </c>
      <c r="AO55" s="47">
        <f t="shared" si="2"/>
        <v>0</v>
      </c>
      <c r="AP55" s="47">
        <f t="shared" si="2"/>
        <v>0</v>
      </c>
      <c r="AQ55" s="47">
        <f t="shared" si="2"/>
        <v>0</v>
      </c>
      <c r="AR55" s="47">
        <f t="shared" si="2"/>
        <v>0</v>
      </c>
      <c r="AS55" s="47">
        <f t="shared" si="2"/>
        <v>0</v>
      </c>
      <c r="AT55" s="47">
        <f t="shared" si="2"/>
        <v>0</v>
      </c>
      <c r="AU55" s="47">
        <f t="shared" si="2"/>
        <v>0</v>
      </c>
      <c r="AV55" s="47">
        <f t="shared" si="2"/>
        <v>0</v>
      </c>
      <c r="AW55" s="47">
        <f t="shared" si="2"/>
        <v>0</v>
      </c>
      <c r="AX55" s="47">
        <f t="shared" si="2"/>
        <v>0</v>
      </c>
      <c r="AY55" s="47">
        <f t="shared" si="2"/>
        <v>0</v>
      </c>
      <c r="AZ55" s="47">
        <f t="shared" si="2"/>
        <v>0</v>
      </c>
      <c r="BA55" s="47">
        <f t="shared" si="2"/>
        <v>0</v>
      </c>
      <c r="BB55" s="47">
        <f t="shared" si="2"/>
        <v>0</v>
      </c>
      <c r="BC55" s="47">
        <f t="shared" si="2"/>
        <v>0</v>
      </c>
      <c r="BD55" s="47">
        <f t="shared" si="2"/>
        <v>0</v>
      </c>
      <c r="BE55" s="47">
        <f t="shared" si="2"/>
        <v>0</v>
      </c>
      <c r="BF55" s="47">
        <f t="shared" si="2"/>
        <v>0</v>
      </c>
      <c r="BG55" s="47">
        <f t="shared" si="2"/>
        <v>0</v>
      </c>
      <c r="BH55" s="47">
        <f t="shared" si="2"/>
        <v>0</v>
      </c>
      <c r="BI55" s="47">
        <f t="shared" si="2"/>
        <v>0</v>
      </c>
      <c r="BJ55" s="47">
        <f t="shared" si="2"/>
        <v>0</v>
      </c>
      <c r="BK55" s="47">
        <f t="shared" si="2"/>
        <v>0</v>
      </c>
      <c r="BL55" s="47">
        <f t="shared" si="2"/>
        <v>0</v>
      </c>
      <c r="BM55" s="47">
        <f t="shared" si="2"/>
        <v>0</v>
      </c>
      <c r="BN55" s="47">
        <f t="shared" si="2"/>
        <v>0</v>
      </c>
      <c r="BO55" s="47">
        <f t="shared" si="2"/>
        <v>0</v>
      </c>
      <c r="BP55" s="47">
        <f t="shared" si="2"/>
        <v>0</v>
      </c>
      <c r="BQ55" s="47">
        <f t="shared" si="2"/>
        <v>0</v>
      </c>
      <c r="BR55" s="47">
        <f t="shared" si="2"/>
        <v>0</v>
      </c>
      <c r="BS55" s="47">
        <f t="shared" si="2"/>
        <v>0</v>
      </c>
      <c r="BT55" s="47">
        <f t="shared" ref="BT55:EE55" si="3">SUMPRODUCT($E$6:$E$54,BT6:BT54)</f>
        <v>0</v>
      </c>
      <c r="BU55" s="47">
        <f t="shared" si="3"/>
        <v>0</v>
      </c>
      <c r="BV55" s="47">
        <f t="shared" si="3"/>
        <v>0</v>
      </c>
      <c r="BW55" s="47">
        <f t="shared" si="3"/>
        <v>0</v>
      </c>
      <c r="BX55" s="47">
        <f t="shared" si="3"/>
        <v>0</v>
      </c>
      <c r="BY55" s="47">
        <f t="shared" si="3"/>
        <v>0</v>
      </c>
      <c r="BZ55" s="47">
        <f t="shared" si="3"/>
        <v>0</v>
      </c>
      <c r="CA55" s="47">
        <f t="shared" si="3"/>
        <v>0</v>
      </c>
      <c r="CB55" s="47">
        <f t="shared" si="3"/>
        <v>0</v>
      </c>
      <c r="CC55" s="47">
        <f t="shared" si="3"/>
        <v>0</v>
      </c>
      <c r="CD55" s="47">
        <f t="shared" si="3"/>
        <v>0</v>
      </c>
      <c r="CE55" s="47">
        <f t="shared" si="3"/>
        <v>0</v>
      </c>
      <c r="CF55" s="47">
        <f t="shared" si="3"/>
        <v>0</v>
      </c>
      <c r="CG55" s="47">
        <f t="shared" si="3"/>
        <v>0</v>
      </c>
      <c r="CH55" s="47">
        <f t="shared" si="3"/>
        <v>0</v>
      </c>
      <c r="CI55" s="47">
        <f t="shared" si="3"/>
        <v>0</v>
      </c>
      <c r="CJ55" s="47">
        <f t="shared" si="3"/>
        <v>0</v>
      </c>
      <c r="CK55" s="47">
        <f t="shared" si="3"/>
        <v>0</v>
      </c>
      <c r="CL55" s="47">
        <f t="shared" si="3"/>
        <v>0</v>
      </c>
      <c r="CM55" s="47">
        <f t="shared" si="3"/>
        <v>0</v>
      </c>
      <c r="CN55" s="47">
        <f t="shared" si="3"/>
        <v>0</v>
      </c>
      <c r="CO55" s="47">
        <f t="shared" si="3"/>
        <v>0</v>
      </c>
      <c r="CP55" s="47">
        <f t="shared" si="3"/>
        <v>0</v>
      </c>
      <c r="CQ55" s="47">
        <f t="shared" si="3"/>
        <v>0</v>
      </c>
      <c r="CR55" s="47">
        <f t="shared" si="3"/>
        <v>0</v>
      </c>
      <c r="CS55" s="47">
        <f t="shared" si="3"/>
        <v>0</v>
      </c>
      <c r="CT55" s="47">
        <f t="shared" si="3"/>
        <v>0</v>
      </c>
      <c r="CU55" s="47">
        <f t="shared" si="3"/>
        <v>0</v>
      </c>
      <c r="CV55" s="47">
        <f t="shared" si="3"/>
        <v>0</v>
      </c>
      <c r="CW55" s="47">
        <f t="shared" si="3"/>
        <v>0</v>
      </c>
      <c r="CX55" s="47">
        <f t="shared" si="3"/>
        <v>0</v>
      </c>
      <c r="CY55" s="47">
        <f t="shared" si="3"/>
        <v>0</v>
      </c>
      <c r="CZ55" s="47">
        <f t="shared" si="3"/>
        <v>0</v>
      </c>
      <c r="DA55" s="47">
        <f t="shared" si="3"/>
        <v>0</v>
      </c>
      <c r="DB55" s="47">
        <f t="shared" si="3"/>
        <v>0</v>
      </c>
      <c r="DC55" s="47">
        <f t="shared" si="3"/>
        <v>0</v>
      </c>
      <c r="DD55" s="47">
        <f t="shared" si="3"/>
        <v>0</v>
      </c>
      <c r="DE55" s="47">
        <f t="shared" si="3"/>
        <v>0</v>
      </c>
      <c r="DF55" s="47">
        <f t="shared" si="3"/>
        <v>0</v>
      </c>
      <c r="DG55" s="47">
        <f t="shared" si="3"/>
        <v>0</v>
      </c>
      <c r="DH55" s="47">
        <f t="shared" si="3"/>
        <v>0</v>
      </c>
      <c r="DI55" s="47">
        <f t="shared" si="3"/>
        <v>0</v>
      </c>
      <c r="DJ55" s="47">
        <f t="shared" si="3"/>
        <v>0</v>
      </c>
      <c r="DK55" s="47">
        <f t="shared" si="3"/>
        <v>0</v>
      </c>
      <c r="DL55" s="47">
        <f t="shared" si="3"/>
        <v>0</v>
      </c>
      <c r="DM55" s="47">
        <f t="shared" si="3"/>
        <v>0</v>
      </c>
      <c r="DN55" s="47">
        <f t="shared" si="3"/>
        <v>0</v>
      </c>
      <c r="DO55" s="47">
        <f t="shared" si="3"/>
        <v>0</v>
      </c>
      <c r="DP55" s="47">
        <f t="shared" si="3"/>
        <v>0</v>
      </c>
      <c r="DQ55" s="47">
        <f t="shared" si="3"/>
        <v>0</v>
      </c>
      <c r="DR55" s="47">
        <f t="shared" si="3"/>
        <v>0</v>
      </c>
      <c r="DS55" s="47">
        <f t="shared" si="3"/>
        <v>0</v>
      </c>
      <c r="DT55" s="47">
        <f t="shared" si="3"/>
        <v>0</v>
      </c>
      <c r="DU55" s="47">
        <f t="shared" si="3"/>
        <v>0</v>
      </c>
      <c r="DV55" s="47">
        <f t="shared" si="3"/>
        <v>0</v>
      </c>
      <c r="DW55" s="47">
        <f t="shared" si="3"/>
        <v>0</v>
      </c>
      <c r="DX55" s="47">
        <f t="shared" si="3"/>
        <v>0</v>
      </c>
      <c r="DY55" s="47">
        <f t="shared" si="3"/>
        <v>0</v>
      </c>
      <c r="DZ55" s="47">
        <f t="shared" si="3"/>
        <v>0</v>
      </c>
      <c r="EA55" s="47">
        <f t="shared" si="3"/>
        <v>0</v>
      </c>
      <c r="EB55" s="47">
        <f t="shared" si="3"/>
        <v>0</v>
      </c>
      <c r="EC55" s="47">
        <f t="shared" si="3"/>
        <v>0</v>
      </c>
      <c r="ED55" s="47">
        <f t="shared" si="3"/>
        <v>0</v>
      </c>
      <c r="EE55" s="47">
        <f t="shared" si="3"/>
        <v>0</v>
      </c>
      <c r="EF55" s="47">
        <f t="shared" ref="EF55:GD55" si="4">SUMPRODUCT($E$6:$E$54,EF6:EF54)</f>
        <v>0</v>
      </c>
      <c r="EG55" s="47">
        <f t="shared" si="4"/>
        <v>0</v>
      </c>
      <c r="EH55" s="47">
        <f t="shared" si="4"/>
        <v>0</v>
      </c>
      <c r="EI55" s="47">
        <f t="shared" si="4"/>
        <v>0</v>
      </c>
      <c r="EJ55" s="47">
        <f t="shared" si="4"/>
        <v>0</v>
      </c>
      <c r="EK55" s="47">
        <f t="shared" si="4"/>
        <v>0</v>
      </c>
      <c r="EL55" s="47">
        <f t="shared" si="4"/>
        <v>0</v>
      </c>
      <c r="EM55" s="47">
        <f t="shared" si="4"/>
        <v>0</v>
      </c>
      <c r="EN55" s="47">
        <f t="shared" si="4"/>
        <v>0</v>
      </c>
      <c r="EO55" s="47">
        <f t="shared" si="4"/>
        <v>0</v>
      </c>
      <c r="EP55" s="47">
        <f t="shared" si="4"/>
        <v>0</v>
      </c>
      <c r="EQ55" s="47">
        <f t="shared" si="4"/>
        <v>0</v>
      </c>
      <c r="ER55" s="47">
        <f t="shared" si="4"/>
        <v>0</v>
      </c>
      <c r="ES55" s="47">
        <f t="shared" si="4"/>
        <v>0</v>
      </c>
      <c r="ET55" s="47">
        <f t="shared" si="4"/>
        <v>0</v>
      </c>
      <c r="EU55" s="47">
        <f t="shared" si="4"/>
        <v>0</v>
      </c>
      <c r="EV55" s="47">
        <f t="shared" si="4"/>
        <v>0</v>
      </c>
      <c r="EW55" s="47">
        <f t="shared" si="4"/>
        <v>0</v>
      </c>
      <c r="EX55" s="47">
        <f t="shared" si="4"/>
        <v>0</v>
      </c>
      <c r="EY55" s="47">
        <f t="shared" si="4"/>
        <v>0</v>
      </c>
      <c r="EZ55" s="47">
        <f t="shared" si="4"/>
        <v>0</v>
      </c>
      <c r="FA55" s="47">
        <f t="shared" si="4"/>
        <v>0</v>
      </c>
      <c r="FB55" s="47">
        <f t="shared" si="4"/>
        <v>0</v>
      </c>
      <c r="FC55" s="47">
        <f t="shared" si="4"/>
        <v>0</v>
      </c>
      <c r="FD55" s="47">
        <f t="shared" si="4"/>
        <v>0</v>
      </c>
      <c r="FE55" s="47">
        <f t="shared" si="4"/>
        <v>0</v>
      </c>
      <c r="FF55" s="47">
        <f t="shared" si="4"/>
        <v>0</v>
      </c>
      <c r="FG55" s="47">
        <f t="shared" si="4"/>
        <v>0</v>
      </c>
      <c r="FH55" s="47">
        <f t="shared" si="4"/>
        <v>0</v>
      </c>
      <c r="FI55" s="47">
        <f t="shared" si="4"/>
        <v>0</v>
      </c>
      <c r="FJ55" s="47">
        <f t="shared" si="4"/>
        <v>0</v>
      </c>
      <c r="FK55" s="47">
        <f t="shared" si="4"/>
        <v>0</v>
      </c>
      <c r="FL55" s="47">
        <f t="shared" si="4"/>
        <v>0</v>
      </c>
      <c r="FM55" s="47">
        <f t="shared" si="4"/>
        <v>0</v>
      </c>
      <c r="FN55" s="47">
        <f t="shared" si="4"/>
        <v>0</v>
      </c>
      <c r="FO55" s="47">
        <f t="shared" si="4"/>
        <v>0</v>
      </c>
      <c r="FP55" s="47">
        <f t="shared" si="4"/>
        <v>0</v>
      </c>
      <c r="FQ55" s="47">
        <f t="shared" si="4"/>
        <v>0</v>
      </c>
      <c r="FR55" s="47">
        <f t="shared" si="4"/>
        <v>0</v>
      </c>
      <c r="FS55" s="47">
        <f t="shared" si="4"/>
        <v>0</v>
      </c>
      <c r="FT55" s="47">
        <f t="shared" si="4"/>
        <v>0</v>
      </c>
      <c r="FU55" s="47">
        <f t="shared" si="4"/>
        <v>0</v>
      </c>
      <c r="FV55" s="47">
        <f t="shared" si="4"/>
        <v>0</v>
      </c>
      <c r="FW55" s="47">
        <f t="shared" si="4"/>
        <v>0</v>
      </c>
      <c r="FX55" s="47">
        <f t="shared" si="4"/>
        <v>0</v>
      </c>
      <c r="FY55" s="47">
        <f t="shared" si="4"/>
        <v>0</v>
      </c>
      <c r="FZ55" s="47">
        <f t="shared" si="4"/>
        <v>0</v>
      </c>
      <c r="GA55" s="47">
        <f t="shared" si="4"/>
        <v>0</v>
      </c>
      <c r="GB55" s="47">
        <f t="shared" si="4"/>
        <v>0</v>
      </c>
      <c r="GC55" s="47">
        <f t="shared" si="4"/>
        <v>0</v>
      </c>
      <c r="GD55" s="47">
        <f t="shared" si="4"/>
        <v>0</v>
      </c>
    </row>
    <row r="56" s="26" customFormat="1" customHeight="1" spans="1:186">
      <c r="A56" s="45"/>
      <c r="B56" s="45" t="s">
        <v>492</v>
      </c>
      <c r="C56" s="45"/>
      <c r="D56" s="45"/>
      <c r="E56" s="120">
        <v>0.01</v>
      </c>
      <c r="F56" s="48"/>
      <c r="G56" s="50">
        <f t="shared" ref="G56:G58" si="5">SUM(H56:GH56)</f>
        <v>0</v>
      </c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48"/>
      <c r="BH56" s="48"/>
      <c r="BI56" s="48"/>
      <c r="BJ56" s="48"/>
      <c r="BK56" s="48"/>
      <c r="BL56" s="48"/>
      <c r="BM56" s="48"/>
      <c r="BN56" s="48"/>
      <c r="BO56" s="48"/>
      <c r="BP56" s="48"/>
      <c r="BQ56" s="48"/>
      <c r="BR56" s="48"/>
      <c r="BS56" s="48"/>
      <c r="BT56" s="48"/>
      <c r="BU56" s="48"/>
      <c r="BV56" s="48"/>
      <c r="BW56" s="48"/>
      <c r="BX56" s="48"/>
      <c r="BY56" s="48"/>
      <c r="BZ56" s="48"/>
      <c r="CA56" s="48"/>
      <c r="CB56" s="48"/>
      <c r="CC56" s="48"/>
      <c r="CD56" s="48"/>
      <c r="CE56" s="48"/>
      <c r="CF56" s="48"/>
      <c r="CG56" s="48"/>
      <c r="CH56" s="48"/>
      <c r="CI56" s="48"/>
      <c r="CJ56" s="48"/>
      <c r="CK56" s="48"/>
      <c r="CL56" s="48"/>
      <c r="CM56" s="48"/>
      <c r="CN56" s="48"/>
      <c r="CO56" s="48"/>
      <c r="CP56" s="48"/>
      <c r="CQ56" s="48"/>
      <c r="CR56" s="48"/>
      <c r="CS56" s="48"/>
      <c r="CT56" s="48"/>
      <c r="CU56" s="48"/>
      <c r="CV56" s="48"/>
      <c r="CW56" s="48"/>
      <c r="CX56" s="48"/>
      <c r="CY56" s="48"/>
      <c r="CZ56" s="48"/>
      <c r="DA56" s="48"/>
      <c r="DB56" s="48"/>
      <c r="DC56" s="48"/>
      <c r="DD56" s="48"/>
      <c r="DE56" s="48"/>
      <c r="DF56" s="48"/>
      <c r="DG56" s="48"/>
      <c r="DH56" s="48"/>
      <c r="DI56" s="48"/>
      <c r="DJ56" s="48"/>
      <c r="DK56" s="48"/>
      <c r="DL56" s="48"/>
      <c r="DM56" s="48"/>
      <c r="DN56" s="48"/>
      <c r="DO56" s="48"/>
      <c r="DP56" s="48"/>
      <c r="DQ56" s="48"/>
      <c r="DR56" s="48"/>
      <c r="DS56" s="48"/>
      <c r="DT56" s="48"/>
      <c r="DU56" s="48"/>
      <c r="DV56" s="48"/>
      <c r="DW56" s="48"/>
      <c r="DX56" s="48"/>
      <c r="DY56" s="48"/>
      <c r="DZ56" s="48"/>
      <c r="EA56" s="48"/>
      <c r="EB56" s="48"/>
      <c r="EC56" s="48"/>
      <c r="ED56" s="48"/>
      <c r="EE56" s="48"/>
      <c r="EF56" s="48"/>
      <c r="EG56" s="48"/>
      <c r="EH56" s="48"/>
      <c r="EI56" s="48"/>
      <c r="EJ56" s="48"/>
      <c r="EK56" s="48"/>
      <c r="EL56" s="48"/>
      <c r="EM56" s="48"/>
      <c r="EN56" s="48"/>
      <c r="EO56" s="48"/>
      <c r="EP56" s="48"/>
      <c r="EQ56" s="48"/>
      <c r="ER56" s="48"/>
      <c r="ES56" s="48"/>
      <c r="ET56" s="48"/>
      <c r="EU56" s="48"/>
      <c r="EV56" s="48"/>
      <c r="EW56" s="48"/>
      <c r="EX56" s="48"/>
      <c r="EY56" s="48"/>
      <c r="EZ56" s="48"/>
      <c r="FA56" s="48"/>
      <c r="FB56" s="48"/>
      <c r="FC56" s="48"/>
      <c r="FD56" s="48"/>
      <c r="FE56" s="48"/>
      <c r="FF56" s="48"/>
      <c r="FG56" s="48"/>
      <c r="FH56" s="48"/>
      <c r="FI56" s="48"/>
      <c r="FJ56" s="48"/>
      <c r="FK56" s="48"/>
      <c r="FL56" s="48"/>
      <c r="FM56" s="48"/>
      <c r="FN56" s="48"/>
      <c r="FO56" s="48"/>
      <c r="FP56" s="48"/>
      <c r="FQ56" s="48"/>
      <c r="FR56" s="48"/>
      <c r="FS56" s="48"/>
      <c r="FT56" s="48"/>
      <c r="FU56" s="48"/>
      <c r="FV56" s="48"/>
      <c r="FW56" s="48"/>
      <c r="FX56" s="48"/>
      <c r="FY56" s="48"/>
      <c r="FZ56" s="48"/>
      <c r="GA56" s="48"/>
      <c r="GB56" s="48"/>
      <c r="GC56" s="48"/>
      <c r="GD56" s="48"/>
    </row>
    <row r="57" s="26" customFormat="1" customHeight="1" spans="1:186">
      <c r="A57" s="45"/>
      <c r="B57" s="45" t="s">
        <v>493</v>
      </c>
      <c r="C57" s="45"/>
      <c r="D57" s="45"/>
      <c r="E57" s="120">
        <v>0.036</v>
      </c>
      <c r="F57" s="48"/>
      <c r="G57" s="50">
        <f t="shared" si="5"/>
        <v>0</v>
      </c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8"/>
      <c r="BK57" s="48"/>
      <c r="BL57" s="48"/>
      <c r="BM57" s="48"/>
      <c r="BN57" s="48"/>
      <c r="BO57" s="48"/>
      <c r="BP57" s="48"/>
      <c r="BQ57" s="48"/>
      <c r="BR57" s="48"/>
      <c r="BS57" s="48"/>
      <c r="BT57" s="48"/>
      <c r="BU57" s="48"/>
      <c r="BV57" s="48"/>
      <c r="BW57" s="48"/>
      <c r="BX57" s="48"/>
      <c r="BY57" s="48"/>
      <c r="BZ57" s="48"/>
      <c r="CA57" s="48"/>
      <c r="CB57" s="48"/>
      <c r="CC57" s="48"/>
      <c r="CD57" s="48"/>
      <c r="CE57" s="48"/>
      <c r="CF57" s="48"/>
      <c r="CG57" s="48"/>
      <c r="CH57" s="48"/>
      <c r="CI57" s="48"/>
      <c r="CJ57" s="48"/>
      <c r="CK57" s="48"/>
      <c r="CL57" s="48"/>
      <c r="CM57" s="48"/>
      <c r="CN57" s="48"/>
      <c r="CO57" s="48"/>
      <c r="CP57" s="48"/>
      <c r="CQ57" s="48"/>
      <c r="CR57" s="48"/>
      <c r="CS57" s="48"/>
      <c r="CT57" s="48"/>
      <c r="CU57" s="48"/>
      <c r="CV57" s="48"/>
      <c r="CW57" s="48"/>
      <c r="CX57" s="48"/>
      <c r="CY57" s="48"/>
      <c r="CZ57" s="48"/>
      <c r="DA57" s="48"/>
      <c r="DB57" s="48"/>
      <c r="DC57" s="48"/>
      <c r="DD57" s="48"/>
      <c r="DE57" s="48"/>
      <c r="DF57" s="48"/>
      <c r="DG57" s="48"/>
      <c r="DH57" s="48"/>
      <c r="DI57" s="48"/>
      <c r="DJ57" s="48"/>
      <c r="DK57" s="48"/>
      <c r="DL57" s="48"/>
      <c r="DM57" s="48"/>
      <c r="DN57" s="48"/>
      <c r="DO57" s="48"/>
      <c r="DP57" s="48"/>
      <c r="DQ57" s="48"/>
      <c r="DR57" s="48"/>
      <c r="DS57" s="48"/>
      <c r="DT57" s="48"/>
      <c r="DU57" s="48"/>
      <c r="DV57" s="48"/>
      <c r="DW57" s="48"/>
      <c r="DX57" s="48"/>
      <c r="DY57" s="48"/>
      <c r="DZ57" s="48"/>
      <c r="EA57" s="48"/>
      <c r="EB57" s="48"/>
      <c r="EC57" s="48"/>
      <c r="ED57" s="48"/>
      <c r="EE57" s="48"/>
      <c r="EF57" s="48"/>
      <c r="EG57" s="48"/>
      <c r="EH57" s="48"/>
      <c r="EI57" s="48"/>
      <c r="EJ57" s="48"/>
      <c r="EK57" s="48"/>
      <c r="EL57" s="48"/>
      <c r="EM57" s="48"/>
      <c r="EN57" s="48"/>
      <c r="EO57" s="48"/>
      <c r="EP57" s="48"/>
      <c r="EQ57" s="48"/>
      <c r="ER57" s="48"/>
      <c r="ES57" s="48"/>
      <c r="ET57" s="48"/>
      <c r="EU57" s="48"/>
      <c r="EV57" s="48"/>
      <c r="EW57" s="48"/>
      <c r="EX57" s="48"/>
      <c r="EY57" s="48"/>
      <c r="EZ57" s="48"/>
      <c r="FA57" s="48"/>
      <c r="FB57" s="48"/>
      <c r="FC57" s="48"/>
      <c r="FD57" s="48"/>
      <c r="FE57" s="48"/>
      <c r="FF57" s="48"/>
      <c r="FG57" s="48"/>
      <c r="FH57" s="48"/>
      <c r="FI57" s="48"/>
      <c r="FJ57" s="48"/>
      <c r="FK57" s="48"/>
      <c r="FL57" s="48"/>
      <c r="FM57" s="48"/>
      <c r="FN57" s="48"/>
      <c r="FO57" s="48"/>
      <c r="FP57" s="48"/>
      <c r="FQ57" s="48"/>
      <c r="FR57" s="48"/>
      <c r="FS57" s="48"/>
      <c r="FT57" s="48"/>
      <c r="FU57" s="48"/>
      <c r="FV57" s="48"/>
      <c r="FW57" s="48"/>
      <c r="FX57" s="48"/>
      <c r="FY57" s="48"/>
      <c r="FZ57" s="48"/>
      <c r="GA57" s="48"/>
      <c r="GB57" s="48"/>
      <c r="GC57" s="48"/>
      <c r="GD57" s="48"/>
    </row>
    <row r="58" s="26" customFormat="1" customHeight="1" spans="1:186">
      <c r="A58" s="45"/>
      <c r="B58" s="45" t="s">
        <v>494</v>
      </c>
      <c r="C58" s="45"/>
      <c r="D58" s="45"/>
      <c r="E58" s="120">
        <v>0.001</v>
      </c>
      <c r="F58" s="48"/>
      <c r="G58" s="50">
        <f t="shared" si="5"/>
        <v>0</v>
      </c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8"/>
      <c r="BK58" s="48"/>
      <c r="BL58" s="48"/>
      <c r="BM58" s="48"/>
      <c r="BN58" s="48"/>
      <c r="BO58" s="48"/>
      <c r="BP58" s="48"/>
      <c r="BQ58" s="48"/>
      <c r="BR58" s="48"/>
      <c r="BS58" s="48"/>
      <c r="BT58" s="48"/>
      <c r="BU58" s="48"/>
      <c r="BV58" s="48"/>
      <c r="BW58" s="48"/>
      <c r="BX58" s="48"/>
      <c r="BY58" s="48"/>
      <c r="BZ58" s="48"/>
      <c r="CA58" s="48"/>
      <c r="CB58" s="48"/>
      <c r="CC58" s="48"/>
      <c r="CD58" s="48"/>
      <c r="CE58" s="48"/>
      <c r="CF58" s="48"/>
      <c r="CG58" s="48"/>
      <c r="CH58" s="48"/>
      <c r="CI58" s="48"/>
      <c r="CJ58" s="48"/>
      <c r="CK58" s="48"/>
      <c r="CL58" s="48"/>
      <c r="CM58" s="48"/>
      <c r="CN58" s="48"/>
      <c r="CO58" s="48"/>
      <c r="CP58" s="48"/>
      <c r="CQ58" s="48"/>
      <c r="CR58" s="48"/>
      <c r="CS58" s="48"/>
      <c r="CT58" s="48"/>
      <c r="CU58" s="48"/>
      <c r="CV58" s="48"/>
      <c r="CW58" s="48"/>
      <c r="CX58" s="48"/>
      <c r="CY58" s="48"/>
      <c r="CZ58" s="48"/>
      <c r="DA58" s="48"/>
      <c r="DB58" s="48"/>
      <c r="DC58" s="48"/>
      <c r="DD58" s="48"/>
      <c r="DE58" s="48"/>
      <c r="DF58" s="48"/>
      <c r="DG58" s="48"/>
      <c r="DH58" s="48"/>
      <c r="DI58" s="48"/>
      <c r="DJ58" s="48"/>
      <c r="DK58" s="48"/>
      <c r="DL58" s="48"/>
      <c r="DM58" s="48"/>
      <c r="DN58" s="48"/>
      <c r="DO58" s="48"/>
      <c r="DP58" s="48"/>
      <c r="DQ58" s="48"/>
      <c r="DR58" s="48"/>
      <c r="DS58" s="48"/>
      <c r="DT58" s="48"/>
      <c r="DU58" s="48"/>
      <c r="DV58" s="48"/>
      <c r="DW58" s="48"/>
      <c r="DX58" s="48"/>
      <c r="DY58" s="48"/>
      <c r="DZ58" s="48"/>
      <c r="EA58" s="48"/>
      <c r="EB58" s="48"/>
      <c r="EC58" s="48"/>
      <c r="ED58" s="48"/>
      <c r="EE58" s="48"/>
      <c r="EF58" s="48"/>
      <c r="EG58" s="48"/>
      <c r="EH58" s="48"/>
      <c r="EI58" s="48"/>
      <c r="EJ58" s="48"/>
      <c r="EK58" s="48"/>
      <c r="EL58" s="48"/>
      <c r="EM58" s="48"/>
      <c r="EN58" s="48"/>
      <c r="EO58" s="48"/>
      <c r="EP58" s="48"/>
      <c r="EQ58" s="48"/>
      <c r="ER58" s="48"/>
      <c r="ES58" s="48"/>
      <c r="ET58" s="48"/>
      <c r="EU58" s="48"/>
      <c r="EV58" s="48"/>
      <c r="EW58" s="48"/>
      <c r="EX58" s="48"/>
      <c r="EY58" s="48"/>
      <c r="EZ58" s="48"/>
      <c r="FA58" s="48"/>
      <c r="FB58" s="48"/>
      <c r="FC58" s="48"/>
      <c r="FD58" s="48"/>
      <c r="FE58" s="48"/>
      <c r="FF58" s="48"/>
      <c r="FG58" s="48"/>
      <c r="FH58" s="48"/>
      <c r="FI58" s="48"/>
      <c r="FJ58" s="48"/>
      <c r="FK58" s="48"/>
      <c r="FL58" s="48"/>
      <c r="FM58" s="48"/>
      <c r="FN58" s="48"/>
      <c r="FO58" s="48"/>
      <c r="FP58" s="48"/>
      <c r="FQ58" s="48"/>
      <c r="FR58" s="48"/>
      <c r="FS58" s="48"/>
      <c r="FT58" s="48"/>
      <c r="FU58" s="48"/>
      <c r="FV58" s="48"/>
      <c r="FW58" s="48"/>
      <c r="FX58" s="48"/>
      <c r="FY58" s="48"/>
      <c r="FZ58" s="48"/>
      <c r="GA58" s="48"/>
      <c r="GB58" s="48"/>
      <c r="GC58" s="48"/>
      <c r="GD58" s="48"/>
    </row>
    <row r="59" s="26" customFormat="1" customHeight="1" spans="1:186">
      <c r="A59" s="45"/>
      <c r="B59" s="49" t="s">
        <v>495</v>
      </c>
      <c r="C59" s="49"/>
      <c r="D59" s="45"/>
      <c r="E59" s="120"/>
      <c r="F59" s="48"/>
      <c r="G59" s="50">
        <f t="shared" ref="G59:BR59" si="6">SUM(G56:G58)</f>
        <v>0</v>
      </c>
      <c r="H59" s="48">
        <f t="shared" si="6"/>
        <v>0</v>
      </c>
      <c r="I59" s="48">
        <f t="shared" si="6"/>
        <v>0</v>
      </c>
      <c r="J59" s="48">
        <f t="shared" si="6"/>
        <v>0</v>
      </c>
      <c r="K59" s="48">
        <f t="shared" si="6"/>
        <v>0</v>
      </c>
      <c r="L59" s="48">
        <f t="shared" si="6"/>
        <v>0</v>
      </c>
      <c r="M59" s="48">
        <f t="shared" si="6"/>
        <v>0</v>
      </c>
      <c r="N59" s="48">
        <f t="shared" si="6"/>
        <v>0</v>
      </c>
      <c r="O59" s="48">
        <f t="shared" si="6"/>
        <v>0</v>
      </c>
      <c r="P59" s="48">
        <f t="shared" si="6"/>
        <v>0</v>
      </c>
      <c r="Q59" s="48">
        <f t="shared" si="6"/>
        <v>0</v>
      </c>
      <c r="R59" s="48">
        <f t="shared" si="6"/>
        <v>0</v>
      </c>
      <c r="S59" s="48">
        <f t="shared" si="6"/>
        <v>0</v>
      </c>
      <c r="T59" s="48">
        <f t="shared" si="6"/>
        <v>0</v>
      </c>
      <c r="U59" s="48">
        <f t="shared" si="6"/>
        <v>0</v>
      </c>
      <c r="V59" s="48">
        <f t="shared" si="6"/>
        <v>0</v>
      </c>
      <c r="W59" s="48">
        <f t="shared" si="6"/>
        <v>0</v>
      </c>
      <c r="X59" s="48">
        <f t="shared" si="6"/>
        <v>0</v>
      </c>
      <c r="Y59" s="48">
        <f t="shared" si="6"/>
        <v>0</v>
      </c>
      <c r="Z59" s="48">
        <f t="shared" si="6"/>
        <v>0</v>
      </c>
      <c r="AA59" s="48">
        <f t="shared" si="6"/>
        <v>0</v>
      </c>
      <c r="AB59" s="48">
        <f t="shared" si="6"/>
        <v>0</v>
      </c>
      <c r="AC59" s="48">
        <f t="shared" si="6"/>
        <v>0</v>
      </c>
      <c r="AD59" s="48">
        <f t="shared" si="6"/>
        <v>0</v>
      </c>
      <c r="AE59" s="48">
        <f t="shared" si="6"/>
        <v>0</v>
      </c>
      <c r="AF59" s="48">
        <f t="shared" si="6"/>
        <v>0</v>
      </c>
      <c r="AG59" s="48">
        <f t="shared" si="6"/>
        <v>0</v>
      </c>
      <c r="AH59" s="48">
        <f t="shared" si="6"/>
        <v>0</v>
      </c>
      <c r="AI59" s="48">
        <f t="shared" si="6"/>
        <v>0</v>
      </c>
      <c r="AJ59" s="48">
        <f t="shared" si="6"/>
        <v>0</v>
      </c>
      <c r="AK59" s="48">
        <f t="shared" si="6"/>
        <v>0</v>
      </c>
      <c r="AL59" s="48">
        <f t="shared" si="6"/>
        <v>0</v>
      </c>
      <c r="AM59" s="48">
        <f t="shared" si="6"/>
        <v>0</v>
      </c>
      <c r="AN59" s="48">
        <f t="shared" si="6"/>
        <v>0</v>
      </c>
      <c r="AO59" s="48">
        <f t="shared" si="6"/>
        <v>0</v>
      </c>
      <c r="AP59" s="48">
        <f t="shared" si="6"/>
        <v>0</v>
      </c>
      <c r="AQ59" s="48">
        <f t="shared" si="6"/>
        <v>0</v>
      </c>
      <c r="AR59" s="48">
        <f t="shared" si="6"/>
        <v>0</v>
      </c>
      <c r="AS59" s="48">
        <f t="shared" si="6"/>
        <v>0</v>
      </c>
      <c r="AT59" s="48">
        <f t="shared" si="6"/>
        <v>0</v>
      </c>
      <c r="AU59" s="48">
        <f t="shared" si="6"/>
        <v>0</v>
      </c>
      <c r="AV59" s="48">
        <f t="shared" si="6"/>
        <v>0</v>
      </c>
      <c r="AW59" s="48">
        <f t="shared" si="6"/>
        <v>0</v>
      </c>
      <c r="AX59" s="48">
        <f t="shared" si="6"/>
        <v>0</v>
      </c>
      <c r="AY59" s="48">
        <f t="shared" si="6"/>
        <v>0</v>
      </c>
      <c r="AZ59" s="48">
        <f t="shared" si="6"/>
        <v>0</v>
      </c>
      <c r="BA59" s="48">
        <f t="shared" si="6"/>
        <v>0</v>
      </c>
      <c r="BB59" s="48">
        <f t="shared" si="6"/>
        <v>0</v>
      </c>
      <c r="BC59" s="48">
        <f t="shared" si="6"/>
        <v>0</v>
      </c>
      <c r="BD59" s="48">
        <f t="shared" si="6"/>
        <v>0</v>
      </c>
      <c r="BE59" s="48">
        <f t="shared" si="6"/>
        <v>0</v>
      </c>
      <c r="BF59" s="48">
        <f t="shared" si="6"/>
        <v>0</v>
      </c>
      <c r="BG59" s="48">
        <f t="shared" si="6"/>
        <v>0</v>
      </c>
      <c r="BH59" s="48">
        <f t="shared" si="6"/>
        <v>0</v>
      </c>
      <c r="BI59" s="48">
        <f t="shared" si="6"/>
        <v>0</v>
      </c>
      <c r="BJ59" s="48">
        <f t="shared" si="6"/>
        <v>0</v>
      </c>
      <c r="BK59" s="48">
        <f t="shared" si="6"/>
        <v>0</v>
      </c>
      <c r="BL59" s="48">
        <f t="shared" si="6"/>
        <v>0</v>
      </c>
      <c r="BM59" s="48">
        <f t="shared" si="6"/>
        <v>0</v>
      </c>
      <c r="BN59" s="48">
        <f t="shared" si="6"/>
        <v>0</v>
      </c>
      <c r="BO59" s="48">
        <f t="shared" si="6"/>
        <v>0</v>
      </c>
      <c r="BP59" s="48">
        <f t="shared" si="6"/>
        <v>0</v>
      </c>
      <c r="BQ59" s="48">
        <f t="shared" si="6"/>
        <v>0</v>
      </c>
      <c r="BR59" s="48">
        <f t="shared" si="6"/>
        <v>0</v>
      </c>
      <c r="BS59" s="48">
        <f t="shared" ref="BS59:ED59" si="7">SUM(BS56:BS58)</f>
        <v>0</v>
      </c>
      <c r="BT59" s="48">
        <f t="shared" si="7"/>
        <v>0</v>
      </c>
      <c r="BU59" s="48">
        <f t="shared" si="7"/>
        <v>0</v>
      </c>
      <c r="BV59" s="48">
        <f t="shared" si="7"/>
        <v>0</v>
      </c>
      <c r="BW59" s="48">
        <f t="shared" si="7"/>
        <v>0</v>
      </c>
      <c r="BX59" s="48">
        <f t="shared" si="7"/>
        <v>0</v>
      </c>
      <c r="BY59" s="48">
        <f t="shared" si="7"/>
        <v>0</v>
      </c>
      <c r="BZ59" s="48">
        <f t="shared" si="7"/>
        <v>0</v>
      </c>
      <c r="CA59" s="48">
        <f t="shared" si="7"/>
        <v>0</v>
      </c>
      <c r="CB59" s="48">
        <f t="shared" si="7"/>
        <v>0</v>
      </c>
      <c r="CC59" s="48">
        <f t="shared" si="7"/>
        <v>0</v>
      </c>
      <c r="CD59" s="48">
        <f t="shared" si="7"/>
        <v>0</v>
      </c>
      <c r="CE59" s="48">
        <f t="shared" si="7"/>
        <v>0</v>
      </c>
      <c r="CF59" s="48">
        <f t="shared" si="7"/>
        <v>0</v>
      </c>
      <c r="CG59" s="48">
        <f t="shared" si="7"/>
        <v>0</v>
      </c>
      <c r="CH59" s="48">
        <f t="shared" si="7"/>
        <v>0</v>
      </c>
      <c r="CI59" s="48">
        <f t="shared" si="7"/>
        <v>0</v>
      </c>
      <c r="CJ59" s="48">
        <f t="shared" si="7"/>
        <v>0</v>
      </c>
      <c r="CK59" s="48">
        <f t="shared" si="7"/>
        <v>0</v>
      </c>
      <c r="CL59" s="48">
        <f t="shared" si="7"/>
        <v>0</v>
      </c>
      <c r="CM59" s="48">
        <f t="shared" si="7"/>
        <v>0</v>
      </c>
      <c r="CN59" s="48">
        <f t="shared" si="7"/>
        <v>0</v>
      </c>
      <c r="CO59" s="48">
        <f t="shared" si="7"/>
        <v>0</v>
      </c>
      <c r="CP59" s="48">
        <f t="shared" si="7"/>
        <v>0</v>
      </c>
      <c r="CQ59" s="48">
        <f t="shared" si="7"/>
        <v>0</v>
      </c>
      <c r="CR59" s="48">
        <f t="shared" si="7"/>
        <v>0</v>
      </c>
      <c r="CS59" s="48">
        <f t="shared" si="7"/>
        <v>0</v>
      </c>
      <c r="CT59" s="48">
        <f t="shared" si="7"/>
        <v>0</v>
      </c>
      <c r="CU59" s="48">
        <f t="shared" si="7"/>
        <v>0</v>
      </c>
      <c r="CV59" s="48">
        <f t="shared" si="7"/>
        <v>0</v>
      </c>
      <c r="CW59" s="48">
        <f t="shared" si="7"/>
        <v>0</v>
      </c>
      <c r="CX59" s="48">
        <f t="shared" si="7"/>
        <v>0</v>
      </c>
      <c r="CY59" s="48">
        <f t="shared" si="7"/>
        <v>0</v>
      </c>
      <c r="CZ59" s="48">
        <f t="shared" si="7"/>
        <v>0</v>
      </c>
      <c r="DA59" s="48">
        <f t="shared" si="7"/>
        <v>0</v>
      </c>
      <c r="DB59" s="48">
        <f t="shared" si="7"/>
        <v>0</v>
      </c>
      <c r="DC59" s="48">
        <f t="shared" si="7"/>
        <v>0</v>
      </c>
      <c r="DD59" s="48">
        <f t="shared" si="7"/>
        <v>0</v>
      </c>
      <c r="DE59" s="48">
        <f t="shared" si="7"/>
        <v>0</v>
      </c>
      <c r="DF59" s="48">
        <f t="shared" si="7"/>
        <v>0</v>
      </c>
      <c r="DG59" s="48">
        <f t="shared" si="7"/>
        <v>0</v>
      </c>
      <c r="DH59" s="48">
        <f t="shared" si="7"/>
        <v>0</v>
      </c>
      <c r="DI59" s="48">
        <f t="shared" si="7"/>
        <v>0</v>
      </c>
      <c r="DJ59" s="48">
        <f t="shared" si="7"/>
        <v>0</v>
      </c>
      <c r="DK59" s="48">
        <f t="shared" si="7"/>
        <v>0</v>
      </c>
      <c r="DL59" s="48">
        <f t="shared" si="7"/>
        <v>0</v>
      </c>
      <c r="DM59" s="48">
        <f t="shared" si="7"/>
        <v>0</v>
      </c>
      <c r="DN59" s="48">
        <f t="shared" si="7"/>
        <v>0</v>
      </c>
      <c r="DO59" s="48">
        <f t="shared" si="7"/>
        <v>0</v>
      </c>
      <c r="DP59" s="48">
        <f t="shared" si="7"/>
        <v>0</v>
      </c>
      <c r="DQ59" s="48">
        <f t="shared" si="7"/>
        <v>0</v>
      </c>
      <c r="DR59" s="48">
        <f t="shared" si="7"/>
        <v>0</v>
      </c>
      <c r="DS59" s="48">
        <f t="shared" si="7"/>
        <v>0</v>
      </c>
      <c r="DT59" s="48">
        <f t="shared" si="7"/>
        <v>0</v>
      </c>
      <c r="DU59" s="48">
        <f t="shared" si="7"/>
        <v>0</v>
      </c>
      <c r="DV59" s="48">
        <f t="shared" si="7"/>
        <v>0</v>
      </c>
      <c r="DW59" s="48">
        <f t="shared" si="7"/>
        <v>0</v>
      </c>
      <c r="DX59" s="48">
        <f t="shared" si="7"/>
        <v>0</v>
      </c>
      <c r="DY59" s="48">
        <f t="shared" si="7"/>
        <v>0</v>
      </c>
      <c r="DZ59" s="48">
        <f t="shared" si="7"/>
        <v>0</v>
      </c>
      <c r="EA59" s="48">
        <f t="shared" si="7"/>
        <v>0</v>
      </c>
      <c r="EB59" s="48">
        <f t="shared" si="7"/>
        <v>0</v>
      </c>
      <c r="EC59" s="48">
        <f t="shared" si="7"/>
        <v>0</v>
      </c>
      <c r="ED59" s="48">
        <f t="shared" si="7"/>
        <v>0</v>
      </c>
      <c r="EE59" s="48">
        <f t="shared" ref="EE59:GD59" si="8">SUM(EE56:EE58)</f>
        <v>0</v>
      </c>
      <c r="EF59" s="48">
        <f t="shared" si="8"/>
        <v>0</v>
      </c>
      <c r="EG59" s="48">
        <f t="shared" si="8"/>
        <v>0</v>
      </c>
      <c r="EH59" s="48">
        <f t="shared" si="8"/>
        <v>0</v>
      </c>
      <c r="EI59" s="48">
        <f t="shared" si="8"/>
        <v>0</v>
      </c>
      <c r="EJ59" s="48">
        <f t="shared" si="8"/>
        <v>0</v>
      </c>
      <c r="EK59" s="48">
        <f t="shared" si="8"/>
        <v>0</v>
      </c>
      <c r="EL59" s="48">
        <f t="shared" si="8"/>
        <v>0</v>
      </c>
      <c r="EM59" s="48">
        <f t="shared" si="8"/>
        <v>0</v>
      </c>
      <c r="EN59" s="48">
        <f t="shared" si="8"/>
        <v>0</v>
      </c>
      <c r="EO59" s="48">
        <f t="shared" si="8"/>
        <v>0</v>
      </c>
      <c r="EP59" s="48">
        <f t="shared" si="8"/>
        <v>0</v>
      </c>
      <c r="EQ59" s="48">
        <f t="shared" si="8"/>
        <v>0</v>
      </c>
      <c r="ER59" s="48">
        <f t="shared" si="8"/>
        <v>0</v>
      </c>
      <c r="ES59" s="48">
        <f t="shared" si="8"/>
        <v>0</v>
      </c>
      <c r="ET59" s="48">
        <f t="shared" si="8"/>
        <v>0</v>
      </c>
      <c r="EU59" s="48">
        <f t="shared" si="8"/>
        <v>0</v>
      </c>
      <c r="EV59" s="48">
        <f t="shared" si="8"/>
        <v>0</v>
      </c>
      <c r="EW59" s="48">
        <f t="shared" si="8"/>
        <v>0</v>
      </c>
      <c r="EX59" s="48">
        <f t="shared" si="8"/>
        <v>0</v>
      </c>
      <c r="EY59" s="48">
        <f t="shared" si="8"/>
        <v>0</v>
      </c>
      <c r="EZ59" s="48">
        <f t="shared" si="8"/>
        <v>0</v>
      </c>
      <c r="FA59" s="48">
        <f t="shared" si="8"/>
        <v>0</v>
      </c>
      <c r="FB59" s="48">
        <f t="shared" si="8"/>
        <v>0</v>
      </c>
      <c r="FC59" s="48">
        <f t="shared" si="8"/>
        <v>0</v>
      </c>
      <c r="FD59" s="48">
        <f t="shared" si="8"/>
        <v>0</v>
      </c>
      <c r="FE59" s="48">
        <f t="shared" si="8"/>
        <v>0</v>
      </c>
      <c r="FF59" s="48">
        <f t="shared" si="8"/>
        <v>0</v>
      </c>
      <c r="FG59" s="48">
        <f t="shared" si="8"/>
        <v>0</v>
      </c>
      <c r="FH59" s="48">
        <f t="shared" si="8"/>
        <v>0</v>
      </c>
      <c r="FI59" s="48">
        <f t="shared" si="8"/>
        <v>0</v>
      </c>
      <c r="FJ59" s="48">
        <f t="shared" si="8"/>
        <v>0</v>
      </c>
      <c r="FK59" s="48">
        <f t="shared" si="8"/>
        <v>0</v>
      </c>
      <c r="FL59" s="48">
        <f t="shared" si="8"/>
        <v>0</v>
      </c>
      <c r="FM59" s="48">
        <f t="shared" si="8"/>
        <v>0</v>
      </c>
      <c r="FN59" s="48">
        <f t="shared" si="8"/>
        <v>0</v>
      </c>
      <c r="FO59" s="48">
        <f t="shared" si="8"/>
        <v>0</v>
      </c>
      <c r="FP59" s="48">
        <f t="shared" si="8"/>
        <v>0</v>
      </c>
      <c r="FQ59" s="48">
        <f t="shared" si="8"/>
        <v>0</v>
      </c>
      <c r="FR59" s="48">
        <f t="shared" si="8"/>
        <v>0</v>
      </c>
      <c r="FS59" s="48">
        <f t="shared" si="8"/>
        <v>0</v>
      </c>
      <c r="FT59" s="48">
        <f t="shared" si="8"/>
        <v>0</v>
      </c>
      <c r="FU59" s="48">
        <f t="shared" si="8"/>
        <v>0</v>
      </c>
      <c r="FV59" s="48">
        <f t="shared" si="8"/>
        <v>0</v>
      </c>
      <c r="FW59" s="48">
        <f t="shared" si="8"/>
        <v>0</v>
      </c>
      <c r="FX59" s="48">
        <f t="shared" si="8"/>
        <v>0</v>
      </c>
      <c r="FY59" s="48">
        <f t="shared" si="8"/>
        <v>0</v>
      </c>
      <c r="FZ59" s="48">
        <f t="shared" si="8"/>
        <v>0</v>
      </c>
      <c r="GA59" s="48">
        <f t="shared" si="8"/>
        <v>0</v>
      </c>
      <c r="GB59" s="48">
        <f t="shared" si="8"/>
        <v>0</v>
      </c>
      <c r="GC59" s="48">
        <f t="shared" si="8"/>
        <v>0</v>
      </c>
      <c r="GD59" s="48">
        <f t="shared" si="8"/>
        <v>0</v>
      </c>
    </row>
    <row r="60" s="26" customFormat="1" customHeight="1" spans="1:186">
      <c r="A60" s="45"/>
      <c r="B60" s="93" t="s">
        <v>496</v>
      </c>
      <c r="C60" s="93"/>
      <c r="D60" s="45"/>
      <c r="E60" s="121"/>
      <c r="F60" s="47"/>
      <c r="G60" s="122">
        <f t="shared" ref="G60:BR60" si="9">G55+G59</f>
        <v>207408.42</v>
      </c>
      <c r="H60" s="48">
        <f t="shared" si="9"/>
        <v>25412.22</v>
      </c>
      <c r="I60" s="48">
        <f t="shared" si="9"/>
        <v>25412.22</v>
      </c>
      <c r="J60" s="48">
        <f t="shared" si="9"/>
        <v>26410.62</v>
      </c>
      <c r="K60" s="48">
        <f t="shared" si="9"/>
        <v>25412.22</v>
      </c>
      <c r="L60" s="48">
        <f t="shared" si="9"/>
        <v>12471.44</v>
      </c>
      <c r="M60" s="48">
        <f t="shared" si="9"/>
        <v>31099.14</v>
      </c>
      <c r="N60" s="48">
        <f t="shared" si="9"/>
        <v>25412.22</v>
      </c>
      <c r="O60" s="48">
        <f t="shared" si="9"/>
        <v>12471.44</v>
      </c>
      <c r="P60" s="48">
        <f t="shared" si="9"/>
        <v>12471.44</v>
      </c>
      <c r="Q60" s="48">
        <f t="shared" si="9"/>
        <v>1572.96</v>
      </c>
      <c r="R60" s="48">
        <f t="shared" si="9"/>
        <v>26410.62</v>
      </c>
      <c r="S60" s="48">
        <f t="shared" si="9"/>
        <v>12317.08</v>
      </c>
      <c r="T60" s="48">
        <f t="shared" si="9"/>
        <v>445</v>
      </c>
      <c r="U60" s="48">
        <f t="shared" si="9"/>
        <v>13599.4</v>
      </c>
      <c r="V60" s="48">
        <f t="shared" si="9"/>
        <v>13599.4</v>
      </c>
      <c r="W60" s="48">
        <f t="shared" si="9"/>
        <v>26540.18</v>
      </c>
      <c r="X60" s="48">
        <f t="shared" si="9"/>
        <v>25412.22</v>
      </c>
      <c r="Y60" s="48">
        <f t="shared" si="9"/>
        <v>0</v>
      </c>
      <c r="Z60" s="48">
        <f t="shared" si="9"/>
        <v>0</v>
      </c>
      <c r="AA60" s="48">
        <f t="shared" si="9"/>
        <v>0</v>
      </c>
      <c r="AB60" s="48">
        <f t="shared" si="9"/>
        <v>0</v>
      </c>
      <c r="AC60" s="48">
        <f t="shared" si="9"/>
        <v>0</v>
      </c>
      <c r="AD60" s="48">
        <f t="shared" si="9"/>
        <v>0</v>
      </c>
      <c r="AE60" s="48">
        <f t="shared" si="9"/>
        <v>0</v>
      </c>
      <c r="AF60" s="48">
        <f t="shared" si="9"/>
        <v>0</v>
      </c>
      <c r="AG60" s="48">
        <f t="shared" si="9"/>
        <v>0</v>
      </c>
      <c r="AH60" s="48">
        <f t="shared" si="9"/>
        <v>0</v>
      </c>
      <c r="AI60" s="48">
        <f t="shared" si="9"/>
        <v>0</v>
      </c>
      <c r="AJ60" s="48">
        <f t="shared" si="9"/>
        <v>0</v>
      </c>
      <c r="AK60" s="48">
        <f t="shared" si="9"/>
        <v>0</v>
      </c>
      <c r="AL60" s="48">
        <f t="shared" si="9"/>
        <v>0</v>
      </c>
      <c r="AM60" s="48">
        <f t="shared" si="9"/>
        <v>0</v>
      </c>
      <c r="AN60" s="48">
        <f t="shared" si="9"/>
        <v>0</v>
      </c>
      <c r="AO60" s="48">
        <f t="shared" si="9"/>
        <v>0</v>
      </c>
      <c r="AP60" s="48">
        <f t="shared" si="9"/>
        <v>0</v>
      </c>
      <c r="AQ60" s="48">
        <f t="shared" si="9"/>
        <v>0</v>
      </c>
      <c r="AR60" s="48">
        <f t="shared" si="9"/>
        <v>0</v>
      </c>
      <c r="AS60" s="48">
        <f t="shared" si="9"/>
        <v>0</v>
      </c>
      <c r="AT60" s="48">
        <f t="shared" si="9"/>
        <v>0</v>
      </c>
      <c r="AU60" s="48">
        <f t="shared" si="9"/>
        <v>0</v>
      </c>
      <c r="AV60" s="48">
        <f t="shared" si="9"/>
        <v>0</v>
      </c>
      <c r="AW60" s="48">
        <f t="shared" si="9"/>
        <v>0</v>
      </c>
      <c r="AX60" s="48">
        <f t="shared" si="9"/>
        <v>0</v>
      </c>
      <c r="AY60" s="48">
        <f t="shared" si="9"/>
        <v>0</v>
      </c>
      <c r="AZ60" s="48">
        <f t="shared" si="9"/>
        <v>0</v>
      </c>
      <c r="BA60" s="48">
        <f t="shared" si="9"/>
        <v>0</v>
      </c>
      <c r="BB60" s="48">
        <f t="shared" si="9"/>
        <v>0</v>
      </c>
      <c r="BC60" s="48">
        <f t="shared" si="9"/>
        <v>0</v>
      </c>
      <c r="BD60" s="48">
        <f t="shared" si="9"/>
        <v>0</v>
      </c>
      <c r="BE60" s="48">
        <f t="shared" si="9"/>
        <v>0</v>
      </c>
      <c r="BF60" s="48">
        <f t="shared" si="9"/>
        <v>0</v>
      </c>
      <c r="BG60" s="48">
        <f t="shared" si="9"/>
        <v>0</v>
      </c>
      <c r="BH60" s="48">
        <f t="shared" si="9"/>
        <v>0</v>
      </c>
      <c r="BI60" s="48">
        <f t="shared" si="9"/>
        <v>0</v>
      </c>
      <c r="BJ60" s="48">
        <f t="shared" si="9"/>
        <v>0</v>
      </c>
      <c r="BK60" s="48">
        <f t="shared" si="9"/>
        <v>0</v>
      </c>
      <c r="BL60" s="48">
        <f t="shared" si="9"/>
        <v>0</v>
      </c>
      <c r="BM60" s="48">
        <f t="shared" si="9"/>
        <v>0</v>
      </c>
      <c r="BN60" s="48">
        <f t="shared" si="9"/>
        <v>0</v>
      </c>
      <c r="BO60" s="48">
        <f t="shared" si="9"/>
        <v>0</v>
      </c>
      <c r="BP60" s="48">
        <f t="shared" si="9"/>
        <v>0</v>
      </c>
      <c r="BQ60" s="48">
        <f t="shared" si="9"/>
        <v>0</v>
      </c>
      <c r="BR60" s="48">
        <f t="shared" si="9"/>
        <v>0</v>
      </c>
      <c r="BS60" s="48">
        <f t="shared" ref="BS60:ED60" si="10">BS55+BS59</f>
        <v>0</v>
      </c>
      <c r="BT60" s="48">
        <f t="shared" si="10"/>
        <v>0</v>
      </c>
      <c r="BU60" s="48">
        <f t="shared" si="10"/>
        <v>0</v>
      </c>
      <c r="BV60" s="48">
        <f t="shared" si="10"/>
        <v>0</v>
      </c>
      <c r="BW60" s="48">
        <f t="shared" si="10"/>
        <v>0</v>
      </c>
      <c r="BX60" s="48">
        <f t="shared" si="10"/>
        <v>0</v>
      </c>
      <c r="BY60" s="48">
        <f t="shared" si="10"/>
        <v>0</v>
      </c>
      <c r="BZ60" s="48">
        <f t="shared" si="10"/>
        <v>0</v>
      </c>
      <c r="CA60" s="48">
        <f t="shared" si="10"/>
        <v>0</v>
      </c>
      <c r="CB60" s="48">
        <f t="shared" si="10"/>
        <v>0</v>
      </c>
      <c r="CC60" s="48">
        <f t="shared" si="10"/>
        <v>0</v>
      </c>
      <c r="CD60" s="48">
        <f t="shared" si="10"/>
        <v>0</v>
      </c>
      <c r="CE60" s="48">
        <f t="shared" si="10"/>
        <v>0</v>
      </c>
      <c r="CF60" s="48">
        <f t="shared" si="10"/>
        <v>0</v>
      </c>
      <c r="CG60" s="48">
        <f t="shared" si="10"/>
        <v>0</v>
      </c>
      <c r="CH60" s="48">
        <f t="shared" si="10"/>
        <v>0</v>
      </c>
      <c r="CI60" s="48">
        <f t="shared" si="10"/>
        <v>0</v>
      </c>
      <c r="CJ60" s="48">
        <f t="shared" si="10"/>
        <v>0</v>
      </c>
      <c r="CK60" s="48">
        <f t="shared" si="10"/>
        <v>0</v>
      </c>
      <c r="CL60" s="48">
        <f t="shared" si="10"/>
        <v>0</v>
      </c>
      <c r="CM60" s="48">
        <f t="shared" si="10"/>
        <v>0</v>
      </c>
      <c r="CN60" s="48">
        <f t="shared" si="10"/>
        <v>0</v>
      </c>
      <c r="CO60" s="48">
        <f t="shared" si="10"/>
        <v>0</v>
      </c>
      <c r="CP60" s="48">
        <f t="shared" si="10"/>
        <v>0</v>
      </c>
      <c r="CQ60" s="48">
        <f t="shared" si="10"/>
        <v>0</v>
      </c>
      <c r="CR60" s="48">
        <f t="shared" si="10"/>
        <v>0</v>
      </c>
      <c r="CS60" s="48">
        <f t="shared" si="10"/>
        <v>0</v>
      </c>
      <c r="CT60" s="48">
        <f t="shared" si="10"/>
        <v>0</v>
      </c>
      <c r="CU60" s="48">
        <f t="shared" si="10"/>
        <v>0</v>
      </c>
      <c r="CV60" s="48">
        <f t="shared" si="10"/>
        <v>0</v>
      </c>
      <c r="CW60" s="48">
        <f t="shared" si="10"/>
        <v>0</v>
      </c>
      <c r="CX60" s="48">
        <f t="shared" si="10"/>
        <v>0</v>
      </c>
      <c r="CY60" s="48">
        <f t="shared" si="10"/>
        <v>0</v>
      </c>
      <c r="CZ60" s="48">
        <f t="shared" si="10"/>
        <v>0</v>
      </c>
      <c r="DA60" s="48">
        <f t="shared" si="10"/>
        <v>0</v>
      </c>
      <c r="DB60" s="48">
        <f t="shared" si="10"/>
        <v>0</v>
      </c>
      <c r="DC60" s="48">
        <f t="shared" si="10"/>
        <v>0</v>
      </c>
      <c r="DD60" s="48">
        <f t="shared" si="10"/>
        <v>0</v>
      </c>
      <c r="DE60" s="48">
        <f t="shared" si="10"/>
        <v>0</v>
      </c>
      <c r="DF60" s="48">
        <f t="shared" si="10"/>
        <v>0</v>
      </c>
      <c r="DG60" s="48">
        <f t="shared" si="10"/>
        <v>0</v>
      </c>
      <c r="DH60" s="48">
        <f t="shared" si="10"/>
        <v>0</v>
      </c>
      <c r="DI60" s="48">
        <f t="shared" si="10"/>
        <v>0</v>
      </c>
      <c r="DJ60" s="48">
        <f t="shared" si="10"/>
        <v>0</v>
      </c>
      <c r="DK60" s="48">
        <f t="shared" si="10"/>
        <v>0</v>
      </c>
      <c r="DL60" s="48">
        <f t="shared" si="10"/>
        <v>0</v>
      </c>
      <c r="DM60" s="48">
        <f t="shared" si="10"/>
        <v>0</v>
      </c>
      <c r="DN60" s="48">
        <f t="shared" si="10"/>
        <v>0</v>
      </c>
      <c r="DO60" s="48">
        <f t="shared" si="10"/>
        <v>0</v>
      </c>
      <c r="DP60" s="48">
        <f t="shared" si="10"/>
        <v>0</v>
      </c>
      <c r="DQ60" s="48">
        <f t="shared" si="10"/>
        <v>0</v>
      </c>
      <c r="DR60" s="48">
        <f t="shared" si="10"/>
        <v>0</v>
      </c>
      <c r="DS60" s="48">
        <f t="shared" si="10"/>
        <v>0</v>
      </c>
      <c r="DT60" s="48">
        <f t="shared" si="10"/>
        <v>0</v>
      </c>
      <c r="DU60" s="48">
        <f t="shared" si="10"/>
        <v>0</v>
      </c>
      <c r="DV60" s="48">
        <f t="shared" si="10"/>
        <v>0</v>
      </c>
      <c r="DW60" s="48">
        <f t="shared" si="10"/>
        <v>0</v>
      </c>
      <c r="DX60" s="48">
        <f t="shared" si="10"/>
        <v>0</v>
      </c>
      <c r="DY60" s="48">
        <f t="shared" si="10"/>
        <v>0</v>
      </c>
      <c r="DZ60" s="48">
        <f t="shared" si="10"/>
        <v>0</v>
      </c>
      <c r="EA60" s="48">
        <f t="shared" si="10"/>
        <v>0</v>
      </c>
      <c r="EB60" s="48">
        <f t="shared" si="10"/>
        <v>0</v>
      </c>
      <c r="EC60" s="48">
        <f t="shared" si="10"/>
        <v>0</v>
      </c>
      <c r="ED60" s="48">
        <f t="shared" si="10"/>
        <v>0</v>
      </c>
      <c r="EE60" s="48">
        <f t="shared" ref="EE60:GD60" si="11">EE55+EE59</f>
        <v>0</v>
      </c>
      <c r="EF60" s="48">
        <f t="shared" si="11"/>
        <v>0</v>
      </c>
      <c r="EG60" s="48">
        <f t="shared" si="11"/>
        <v>0</v>
      </c>
      <c r="EH60" s="48">
        <f t="shared" si="11"/>
        <v>0</v>
      </c>
      <c r="EI60" s="48">
        <f t="shared" si="11"/>
        <v>0</v>
      </c>
      <c r="EJ60" s="48">
        <f t="shared" si="11"/>
        <v>0</v>
      </c>
      <c r="EK60" s="48">
        <f t="shared" si="11"/>
        <v>0</v>
      </c>
      <c r="EL60" s="48">
        <f t="shared" si="11"/>
        <v>0</v>
      </c>
      <c r="EM60" s="48">
        <f t="shared" si="11"/>
        <v>0</v>
      </c>
      <c r="EN60" s="48">
        <f t="shared" si="11"/>
        <v>0</v>
      </c>
      <c r="EO60" s="48">
        <f t="shared" si="11"/>
        <v>0</v>
      </c>
      <c r="EP60" s="48">
        <f t="shared" si="11"/>
        <v>0</v>
      </c>
      <c r="EQ60" s="48">
        <f t="shared" si="11"/>
        <v>0</v>
      </c>
      <c r="ER60" s="48">
        <f t="shared" si="11"/>
        <v>0</v>
      </c>
      <c r="ES60" s="48">
        <f t="shared" si="11"/>
        <v>0</v>
      </c>
      <c r="ET60" s="48">
        <f t="shared" si="11"/>
        <v>0</v>
      </c>
      <c r="EU60" s="48">
        <f t="shared" si="11"/>
        <v>0</v>
      </c>
      <c r="EV60" s="48">
        <f t="shared" si="11"/>
        <v>0</v>
      </c>
      <c r="EW60" s="48">
        <f t="shared" si="11"/>
        <v>0</v>
      </c>
      <c r="EX60" s="48">
        <f t="shared" si="11"/>
        <v>0</v>
      </c>
      <c r="EY60" s="48">
        <f t="shared" si="11"/>
        <v>0</v>
      </c>
      <c r="EZ60" s="48">
        <f t="shared" si="11"/>
        <v>0</v>
      </c>
      <c r="FA60" s="48">
        <f t="shared" si="11"/>
        <v>0</v>
      </c>
      <c r="FB60" s="48">
        <f t="shared" si="11"/>
        <v>0</v>
      </c>
      <c r="FC60" s="48">
        <f t="shared" si="11"/>
        <v>0</v>
      </c>
      <c r="FD60" s="48">
        <f t="shared" si="11"/>
        <v>0</v>
      </c>
      <c r="FE60" s="48">
        <f t="shared" si="11"/>
        <v>0</v>
      </c>
      <c r="FF60" s="48">
        <f t="shared" si="11"/>
        <v>0</v>
      </c>
      <c r="FG60" s="48">
        <f t="shared" si="11"/>
        <v>0</v>
      </c>
      <c r="FH60" s="48">
        <f t="shared" si="11"/>
        <v>0</v>
      </c>
      <c r="FI60" s="48">
        <f t="shared" si="11"/>
        <v>0</v>
      </c>
      <c r="FJ60" s="48">
        <f t="shared" si="11"/>
        <v>0</v>
      </c>
      <c r="FK60" s="48">
        <f t="shared" si="11"/>
        <v>0</v>
      </c>
      <c r="FL60" s="48">
        <f t="shared" si="11"/>
        <v>0</v>
      </c>
      <c r="FM60" s="48">
        <f t="shared" si="11"/>
        <v>0</v>
      </c>
      <c r="FN60" s="48">
        <f t="shared" si="11"/>
        <v>0</v>
      </c>
      <c r="FO60" s="48">
        <f t="shared" si="11"/>
        <v>0</v>
      </c>
      <c r="FP60" s="48">
        <f t="shared" si="11"/>
        <v>0</v>
      </c>
      <c r="FQ60" s="48">
        <f t="shared" si="11"/>
        <v>0</v>
      </c>
      <c r="FR60" s="48">
        <f t="shared" si="11"/>
        <v>0</v>
      </c>
      <c r="FS60" s="48">
        <f t="shared" si="11"/>
        <v>0</v>
      </c>
      <c r="FT60" s="48">
        <f t="shared" si="11"/>
        <v>0</v>
      </c>
      <c r="FU60" s="48">
        <f t="shared" si="11"/>
        <v>0</v>
      </c>
      <c r="FV60" s="48">
        <f t="shared" si="11"/>
        <v>0</v>
      </c>
      <c r="FW60" s="48">
        <f t="shared" si="11"/>
        <v>0</v>
      </c>
      <c r="FX60" s="48">
        <f t="shared" si="11"/>
        <v>0</v>
      </c>
      <c r="FY60" s="48">
        <f t="shared" si="11"/>
        <v>0</v>
      </c>
      <c r="FZ60" s="48">
        <f t="shared" si="11"/>
        <v>0</v>
      </c>
      <c r="GA60" s="48">
        <f t="shared" si="11"/>
        <v>0</v>
      </c>
      <c r="GB60" s="48">
        <f t="shared" si="11"/>
        <v>0</v>
      </c>
      <c r="GC60" s="48">
        <f t="shared" si="11"/>
        <v>0</v>
      </c>
      <c r="GD60" s="48">
        <f t="shared" si="11"/>
        <v>0</v>
      </c>
    </row>
    <row r="61" s="26" customFormat="1" customHeight="1" spans="1:186">
      <c r="A61" s="45"/>
      <c r="B61" s="49" t="s">
        <v>497</v>
      </c>
      <c r="C61" s="49"/>
      <c r="D61" s="45"/>
      <c r="E61" s="47"/>
      <c r="F61" s="47">
        <f>SUM(H61:GH61)</f>
        <v>325963.9146</v>
      </c>
      <c r="G61" s="47">
        <f t="shared" ref="G61:BR61" si="12">G60*1.03</f>
        <v>213630.6726</v>
      </c>
      <c r="H61" s="47">
        <f t="shared" si="12"/>
        <v>26174.5866</v>
      </c>
      <c r="I61" s="47">
        <f t="shared" si="12"/>
        <v>26174.5866</v>
      </c>
      <c r="J61" s="47">
        <f t="shared" si="12"/>
        <v>27202.9386</v>
      </c>
      <c r="K61" s="47">
        <f t="shared" si="12"/>
        <v>26174.5866</v>
      </c>
      <c r="L61" s="47">
        <f t="shared" si="12"/>
        <v>12845.5832</v>
      </c>
      <c r="M61" s="47">
        <f t="shared" si="12"/>
        <v>32032.1142</v>
      </c>
      <c r="N61" s="47">
        <f t="shared" si="12"/>
        <v>26174.5866</v>
      </c>
      <c r="O61" s="47">
        <f t="shared" si="12"/>
        <v>12845.5832</v>
      </c>
      <c r="P61" s="47">
        <f t="shared" si="12"/>
        <v>12845.5832</v>
      </c>
      <c r="Q61" s="47">
        <f t="shared" si="12"/>
        <v>1620.1488</v>
      </c>
      <c r="R61" s="47">
        <f t="shared" si="12"/>
        <v>27202.9386</v>
      </c>
      <c r="S61" s="47">
        <f t="shared" si="12"/>
        <v>12686.5924</v>
      </c>
      <c r="T61" s="47">
        <f t="shared" si="12"/>
        <v>458.35</v>
      </c>
      <c r="U61" s="47">
        <f t="shared" si="12"/>
        <v>14007.382</v>
      </c>
      <c r="V61" s="47">
        <f t="shared" si="12"/>
        <v>14007.382</v>
      </c>
      <c r="W61" s="47">
        <f t="shared" si="12"/>
        <v>27336.3854</v>
      </c>
      <c r="X61" s="47">
        <f t="shared" si="12"/>
        <v>26174.5866</v>
      </c>
      <c r="Y61" s="47">
        <f t="shared" si="12"/>
        <v>0</v>
      </c>
      <c r="Z61" s="47">
        <f t="shared" si="12"/>
        <v>0</v>
      </c>
      <c r="AA61" s="47">
        <f t="shared" si="12"/>
        <v>0</v>
      </c>
      <c r="AB61" s="47">
        <f t="shared" si="12"/>
        <v>0</v>
      </c>
      <c r="AC61" s="47">
        <f t="shared" si="12"/>
        <v>0</v>
      </c>
      <c r="AD61" s="47">
        <f t="shared" si="12"/>
        <v>0</v>
      </c>
      <c r="AE61" s="47">
        <f t="shared" si="12"/>
        <v>0</v>
      </c>
      <c r="AF61" s="47">
        <f t="shared" si="12"/>
        <v>0</v>
      </c>
      <c r="AG61" s="47">
        <f t="shared" si="12"/>
        <v>0</v>
      </c>
      <c r="AH61" s="47">
        <f t="shared" si="12"/>
        <v>0</v>
      </c>
      <c r="AI61" s="47">
        <f t="shared" si="12"/>
        <v>0</v>
      </c>
      <c r="AJ61" s="47">
        <f t="shared" si="12"/>
        <v>0</v>
      </c>
      <c r="AK61" s="47">
        <f t="shared" si="12"/>
        <v>0</v>
      </c>
      <c r="AL61" s="47">
        <f t="shared" si="12"/>
        <v>0</v>
      </c>
      <c r="AM61" s="47">
        <f t="shared" si="12"/>
        <v>0</v>
      </c>
      <c r="AN61" s="47">
        <f t="shared" si="12"/>
        <v>0</v>
      </c>
      <c r="AO61" s="47">
        <f t="shared" si="12"/>
        <v>0</v>
      </c>
      <c r="AP61" s="47">
        <f t="shared" si="12"/>
        <v>0</v>
      </c>
      <c r="AQ61" s="47">
        <f t="shared" si="12"/>
        <v>0</v>
      </c>
      <c r="AR61" s="47">
        <f t="shared" si="12"/>
        <v>0</v>
      </c>
      <c r="AS61" s="47">
        <f t="shared" si="12"/>
        <v>0</v>
      </c>
      <c r="AT61" s="47">
        <f t="shared" si="12"/>
        <v>0</v>
      </c>
      <c r="AU61" s="47">
        <f t="shared" si="12"/>
        <v>0</v>
      </c>
      <c r="AV61" s="47">
        <f t="shared" si="12"/>
        <v>0</v>
      </c>
      <c r="AW61" s="47">
        <f t="shared" si="12"/>
        <v>0</v>
      </c>
      <c r="AX61" s="47">
        <f t="shared" si="12"/>
        <v>0</v>
      </c>
      <c r="AY61" s="47">
        <f t="shared" si="12"/>
        <v>0</v>
      </c>
      <c r="AZ61" s="47">
        <f t="shared" si="12"/>
        <v>0</v>
      </c>
      <c r="BA61" s="47">
        <f t="shared" si="12"/>
        <v>0</v>
      </c>
      <c r="BB61" s="47">
        <f t="shared" si="12"/>
        <v>0</v>
      </c>
      <c r="BC61" s="47">
        <f t="shared" si="12"/>
        <v>0</v>
      </c>
      <c r="BD61" s="47">
        <f t="shared" si="12"/>
        <v>0</v>
      </c>
      <c r="BE61" s="47">
        <f t="shared" si="12"/>
        <v>0</v>
      </c>
      <c r="BF61" s="47">
        <f t="shared" si="12"/>
        <v>0</v>
      </c>
      <c r="BG61" s="47">
        <f t="shared" si="12"/>
        <v>0</v>
      </c>
      <c r="BH61" s="47">
        <f t="shared" si="12"/>
        <v>0</v>
      </c>
      <c r="BI61" s="47">
        <f t="shared" si="12"/>
        <v>0</v>
      </c>
      <c r="BJ61" s="47">
        <f t="shared" si="12"/>
        <v>0</v>
      </c>
      <c r="BK61" s="47">
        <f t="shared" si="12"/>
        <v>0</v>
      </c>
      <c r="BL61" s="47">
        <f t="shared" si="12"/>
        <v>0</v>
      </c>
      <c r="BM61" s="47">
        <f t="shared" si="12"/>
        <v>0</v>
      </c>
      <c r="BN61" s="47">
        <f t="shared" si="12"/>
        <v>0</v>
      </c>
      <c r="BO61" s="47">
        <f t="shared" si="12"/>
        <v>0</v>
      </c>
      <c r="BP61" s="47">
        <f t="shared" si="12"/>
        <v>0</v>
      </c>
      <c r="BQ61" s="47">
        <f t="shared" si="12"/>
        <v>0</v>
      </c>
      <c r="BR61" s="47">
        <f t="shared" si="12"/>
        <v>0</v>
      </c>
      <c r="BS61" s="47">
        <f t="shared" ref="BS61:ED61" si="13">BS60*1.03</f>
        <v>0</v>
      </c>
      <c r="BT61" s="47">
        <f t="shared" si="13"/>
        <v>0</v>
      </c>
      <c r="BU61" s="47">
        <f t="shared" si="13"/>
        <v>0</v>
      </c>
      <c r="BV61" s="47">
        <f t="shared" si="13"/>
        <v>0</v>
      </c>
      <c r="BW61" s="47">
        <f t="shared" si="13"/>
        <v>0</v>
      </c>
      <c r="BX61" s="47">
        <f t="shared" si="13"/>
        <v>0</v>
      </c>
      <c r="BY61" s="47">
        <f t="shared" si="13"/>
        <v>0</v>
      </c>
      <c r="BZ61" s="47">
        <f t="shared" si="13"/>
        <v>0</v>
      </c>
      <c r="CA61" s="47">
        <f t="shared" si="13"/>
        <v>0</v>
      </c>
      <c r="CB61" s="47">
        <f t="shared" si="13"/>
        <v>0</v>
      </c>
      <c r="CC61" s="47">
        <f t="shared" si="13"/>
        <v>0</v>
      </c>
      <c r="CD61" s="47">
        <f t="shared" si="13"/>
        <v>0</v>
      </c>
      <c r="CE61" s="47">
        <f t="shared" si="13"/>
        <v>0</v>
      </c>
      <c r="CF61" s="47">
        <f t="shared" si="13"/>
        <v>0</v>
      </c>
      <c r="CG61" s="47">
        <f t="shared" si="13"/>
        <v>0</v>
      </c>
      <c r="CH61" s="47">
        <f t="shared" si="13"/>
        <v>0</v>
      </c>
      <c r="CI61" s="47">
        <f t="shared" si="13"/>
        <v>0</v>
      </c>
      <c r="CJ61" s="47">
        <f t="shared" si="13"/>
        <v>0</v>
      </c>
      <c r="CK61" s="47">
        <f t="shared" si="13"/>
        <v>0</v>
      </c>
      <c r="CL61" s="47">
        <f t="shared" si="13"/>
        <v>0</v>
      </c>
      <c r="CM61" s="47">
        <f t="shared" si="13"/>
        <v>0</v>
      </c>
      <c r="CN61" s="47">
        <f t="shared" si="13"/>
        <v>0</v>
      </c>
      <c r="CO61" s="47">
        <f t="shared" si="13"/>
        <v>0</v>
      </c>
      <c r="CP61" s="47">
        <f t="shared" si="13"/>
        <v>0</v>
      </c>
      <c r="CQ61" s="47">
        <f t="shared" si="13"/>
        <v>0</v>
      </c>
      <c r="CR61" s="47">
        <f t="shared" si="13"/>
        <v>0</v>
      </c>
      <c r="CS61" s="47">
        <f t="shared" si="13"/>
        <v>0</v>
      </c>
      <c r="CT61" s="47">
        <f t="shared" si="13"/>
        <v>0</v>
      </c>
      <c r="CU61" s="47">
        <f t="shared" si="13"/>
        <v>0</v>
      </c>
      <c r="CV61" s="47">
        <f t="shared" si="13"/>
        <v>0</v>
      </c>
      <c r="CW61" s="47">
        <f t="shared" si="13"/>
        <v>0</v>
      </c>
      <c r="CX61" s="47">
        <f t="shared" si="13"/>
        <v>0</v>
      </c>
      <c r="CY61" s="47">
        <f t="shared" si="13"/>
        <v>0</v>
      </c>
      <c r="CZ61" s="47">
        <f t="shared" si="13"/>
        <v>0</v>
      </c>
      <c r="DA61" s="47">
        <f t="shared" si="13"/>
        <v>0</v>
      </c>
      <c r="DB61" s="47">
        <f t="shared" si="13"/>
        <v>0</v>
      </c>
      <c r="DC61" s="47">
        <f t="shared" si="13"/>
        <v>0</v>
      </c>
      <c r="DD61" s="47">
        <f t="shared" si="13"/>
        <v>0</v>
      </c>
      <c r="DE61" s="47">
        <f t="shared" si="13"/>
        <v>0</v>
      </c>
      <c r="DF61" s="47">
        <f t="shared" si="13"/>
        <v>0</v>
      </c>
      <c r="DG61" s="47">
        <f t="shared" si="13"/>
        <v>0</v>
      </c>
      <c r="DH61" s="47">
        <f t="shared" si="13"/>
        <v>0</v>
      </c>
      <c r="DI61" s="47">
        <f t="shared" si="13"/>
        <v>0</v>
      </c>
      <c r="DJ61" s="47">
        <f t="shared" si="13"/>
        <v>0</v>
      </c>
      <c r="DK61" s="47">
        <f t="shared" si="13"/>
        <v>0</v>
      </c>
      <c r="DL61" s="47">
        <f t="shared" si="13"/>
        <v>0</v>
      </c>
      <c r="DM61" s="47">
        <f t="shared" si="13"/>
        <v>0</v>
      </c>
      <c r="DN61" s="47">
        <f t="shared" si="13"/>
        <v>0</v>
      </c>
      <c r="DO61" s="47">
        <f t="shared" si="13"/>
        <v>0</v>
      </c>
      <c r="DP61" s="47">
        <f t="shared" si="13"/>
        <v>0</v>
      </c>
      <c r="DQ61" s="47">
        <f t="shared" si="13"/>
        <v>0</v>
      </c>
      <c r="DR61" s="47">
        <f t="shared" si="13"/>
        <v>0</v>
      </c>
      <c r="DS61" s="47">
        <f t="shared" si="13"/>
        <v>0</v>
      </c>
      <c r="DT61" s="47">
        <f t="shared" si="13"/>
        <v>0</v>
      </c>
      <c r="DU61" s="47">
        <f t="shared" si="13"/>
        <v>0</v>
      </c>
      <c r="DV61" s="47">
        <f t="shared" si="13"/>
        <v>0</v>
      </c>
      <c r="DW61" s="47">
        <f t="shared" si="13"/>
        <v>0</v>
      </c>
      <c r="DX61" s="47">
        <f t="shared" si="13"/>
        <v>0</v>
      </c>
      <c r="DY61" s="47">
        <f t="shared" si="13"/>
        <v>0</v>
      </c>
      <c r="DZ61" s="47">
        <f t="shared" si="13"/>
        <v>0</v>
      </c>
      <c r="EA61" s="47">
        <f t="shared" si="13"/>
        <v>0</v>
      </c>
      <c r="EB61" s="47">
        <f t="shared" si="13"/>
        <v>0</v>
      </c>
      <c r="EC61" s="47">
        <f t="shared" si="13"/>
        <v>0</v>
      </c>
      <c r="ED61" s="47">
        <f t="shared" si="13"/>
        <v>0</v>
      </c>
      <c r="EE61" s="47">
        <f t="shared" ref="EE61:GD61" si="14">EE60*1.03</f>
        <v>0</v>
      </c>
      <c r="EF61" s="47">
        <f t="shared" si="14"/>
        <v>0</v>
      </c>
      <c r="EG61" s="47">
        <f t="shared" si="14"/>
        <v>0</v>
      </c>
      <c r="EH61" s="47">
        <f t="shared" si="14"/>
        <v>0</v>
      </c>
      <c r="EI61" s="47">
        <f t="shared" si="14"/>
        <v>0</v>
      </c>
      <c r="EJ61" s="47">
        <f t="shared" si="14"/>
        <v>0</v>
      </c>
      <c r="EK61" s="47">
        <f t="shared" si="14"/>
        <v>0</v>
      </c>
      <c r="EL61" s="47">
        <f t="shared" si="14"/>
        <v>0</v>
      </c>
      <c r="EM61" s="47">
        <f t="shared" si="14"/>
        <v>0</v>
      </c>
      <c r="EN61" s="47">
        <f t="shared" si="14"/>
        <v>0</v>
      </c>
      <c r="EO61" s="47">
        <f t="shared" si="14"/>
        <v>0</v>
      </c>
      <c r="EP61" s="47">
        <f t="shared" si="14"/>
        <v>0</v>
      </c>
      <c r="EQ61" s="47">
        <f t="shared" si="14"/>
        <v>0</v>
      </c>
      <c r="ER61" s="47">
        <f t="shared" si="14"/>
        <v>0</v>
      </c>
      <c r="ES61" s="47">
        <f t="shared" si="14"/>
        <v>0</v>
      </c>
      <c r="ET61" s="47">
        <f t="shared" si="14"/>
        <v>0</v>
      </c>
      <c r="EU61" s="47">
        <f t="shared" si="14"/>
        <v>0</v>
      </c>
      <c r="EV61" s="47">
        <f t="shared" si="14"/>
        <v>0</v>
      </c>
      <c r="EW61" s="47">
        <f t="shared" si="14"/>
        <v>0</v>
      </c>
      <c r="EX61" s="47">
        <f t="shared" si="14"/>
        <v>0</v>
      </c>
      <c r="EY61" s="47">
        <f t="shared" si="14"/>
        <v>0</v>
      </c>
      <c r="EZ61" s="47">
        <f t="shared" si="14"/>
        <v>0</v>
      </c>
      <c r="FA61" s="47">
        <f t="shared" si="14"/>
        <v>0</v>
      </c>
      <c r="FB61" s="47">
        <f t="shared" si="14"/>
        <v>0</v>
      </c>
      <c r="FC61" s="47">
        <f t="shared" si="14"/>
        <v>0</v>
      </c>
      <c r="FD61" s="47">
        <f t="shared" si="14"/>
        <v>0</v>
      </c>
      <c r="FE61" s="47">
        <f t="shared" si="14"/>
        <v>0</v>
      </c>
      <c r="FF61" s="47">
        <f t="shared" si="14"/>
        <v>0</v>
      </c>
      <c r="FG61" s="47">
        <f t="shared" si="14"/>
        <v>0</v>
      </c>
      <c r="FH61" s="47">
        <f t="shared" si="14"/>
        <v>0</v>
      </c>
      <c r="FI61" s="47">
        <f t="shared" si="14"/>
        <v>0</v>
      </c>
      <c r="FJ61" s="47">
        <f t="shared" si="14"/>
        <v>0</v>
      </c>
      <c r="FK61" s="47">
        <f t="shared" si="14"/>
        <v>0</v>
      </c>
      <c r="FL61" s="47">
        <f t="shared" si="14"/>
        <v>0</v>
      </c>
      <c r="FM61" s="47">
        <f t="shared" si="14"/>
        <v>0</v>
      </c>
      <c r="FN61" s="47">
        <f t="shared" si="14"/>
        <v>0</v>
      </c>
      <c r="FO61" s="47">
        <f t="shared" si="14"/>
        <v>0</v>
      </c>
      <c r="FP61" s="47">
        <f t="shared" si="14"/>
        <v>0</v>
      </c>
      <c r="FQ61" s="47">
        <f t="shared" si="14"/>
        <v>0</v>
      </c>
      <c r="FR61" s="47">
        <f t="shared" si="14"/>
        <v>0</v>
      </c>
      <c r="FS61" s="47">
        <f t="shared" si="14"/>
        <v>0</v>
      </c>
      <c r="FT61" s="47">
        <f t="shared" si="14"/>
        <v>0</v>
      </c>
      <c r="FU61" s="47">
        <f t="shared" si="14"/>
        <v>0</v>
      </c>
      <c r="FV61" s="47">
        <f t="shared" si="14"/>
        <v>0</v>
      </c>
      <c r="FW61" s="47">
        <f t="shared" si="14"/>
        <v>0</v>
      </c>
      <c r="FX61" s="47">
        <f t="shared" si="14"/>
        <v>0</v>
      </c>
      <c r="FY61" s="47">
        <f t="shared" si="14"/>
        <v>0</v>
      </c>
      <c r="FZ61" s="47">
        <f t="shared" si="14"/>
        <v>0</v>
      </c>
      <c r="GA61" s="47">
        <f t="shared" si="14"/>
        <v>0</v>
      </c>
      <c r="GB61" s="47">
        <f t="shared" si="14"/>
        <v>0</v>
      </c>
      <c r="GC61" s="47">
        <f t="shared" si="14"/>
        <v>0</v>
      </c>
      <c r="GD61" s="47">
        <f t="shared" si="14"/>
        <v>0</v>
      </c>
    </row>
    <row r="62" s="27" customFormat="1" customHeight="1" spans="2:186">
      <c r="B62" s="123"/>
      <c r="C62" s="123"/>
      <c r="H62" s="123"/>
      <c r="I62" s="123"/>
      <c r="J62" s="123"/>
      <c r="K62" s="123"/>
      <c r="L62" s="123"/>
      <c r="M62" s="123"/>
      <c r="N62" s="123"/>
      <c r="O62" s="123"/>
      <c r="P62" s="123"/>
      <c r="Q62" s="123"/>
      <c r="R62" s="123"/>
      <c r="S62" s="123"/>
      <c r="T62" s="123"/>
      <c r="U62" s="123"/>
      <c r="V62" s="123"/>
      <c r="W62" s="123"/>
      <c r="X62" s="123"/>
      <c r="Y62" s="123"/>
      <c r="Z62" s="123"/>
      <c r="AA62" s="123"/>
      <c r="AB62" s="123"/>
      <c r="AC62" s="123"/>
      <c r="AD62" s="123"/>
      <c r="AE62" s="123"/>
      <c r="AF62" s="123"/>
      <c r="AG62" s="123"/>
      <c r="AH62" s="123"/>
      <c r="AI62" s="123"/>
      <c r="AJ62" s="123"/>
      <c r="AK62" s="123"/>
      <c r="AL62" s="123"/>
      <c r="AM62" s="123"/>
      <c r="AN62" s="123"/>
      <c r="AO62" s="123"/>
      <c r="AP62" s="123"/>
      <c r="AQ62" s="123"/>
      <c r="AR62" s="123"/>
      <c r="AS62" s="123"/>
      <c r="AT62" s="123"/>
      <c r="AU62" s="123"/>
      <c r="AV62" s="123"/>
      <c r="AW62" s="123"/>
      <c r="AX62" s="123"/>
      <c r="AY62" s="123"/>
      <c r="AZ62" s="123"/>
      <c r="BA62" s="123"/>
      <c r="BB62" s="123"/>
      <c r="BC62" s="123"/>
      <c r="BD62" s="123"/>
      <c r="BE62" s="123"/>
      <c r="BF62" s="123"/>
      <c r="BG62" s="123"/>
      <c r="BH62" s="123"/>
      <c r="BI62" s="123"/>
      <c r="BJ62" s="123"/>
      <c r="BK62" s="123"/>
      <c r="BL62" s="123"/>
      <c r="BM62" s="123"/>
      <c r="BN62" s="123"/>
      <c r="BO62" s="123"/>
      <c r="BP62" s="123"/>
      <c r="BQ62" s="123"/>
      <c r="BR62" s="123"/>
      <c r="BS62" s="123"/>
      <c r="BT62" s="123"/>
      <c r="BU62" s="123"/>
      <c r="BV62" s="123"/>
      <c r="BW62" s="123"/>
      <c r="BX62" s="123"/>
      <c r="BY62" s="123"/>
      <c r="BZ62" s="123"/>
      <c r="CA62" s="123"/>
      <c r="CB62" s="123"/>
      <c r="CC62" s="123"/>
      <c r="CD62" s="123"/>
      <c r="CE62" s="123"/>
      <c r="CF62" s="123"/>
      <c r="CG62" s="123"/>
      <c r="CH62" s="123"/>
      <c r="CI62" s="123"/>
      <c r="CJ62" s="123"/>
      <c r="CK62" s="123"/>
      <c r="CL62" s="123"/>
      <c r="CM62" s="123"/>
      <c r="CN62" s="123"/>
      <c r="CO62" s="123"/>
      <c r="CP62" s="123"/>
      <c r="CQ62" s="123"/>
      <c r="CR62" s="123"/>
      <c r="CS62" s="123"/>
      <c r="CT62" s="123"/>
      <c r="CU62" s="123"/>
      <c r="CV62" s="123"/>
      <c r="CW62" s="123"/>
      <c r="CX62" s="123"/>
      <c r="CY62" s="123"/>
      <c r="CZ62" s="123"/>
      <c r="DA62" s="123"/>
      <c r="DB62" s="123"/>
      <c r="DC62" s="123"/>
      <c r="DD62" s="123"/>
      <c r="DE62" s="123"/>
      <c r="DF62" s="123"/>
      <c r="DG62" s="123"/>
      <c r="DH62" s="123"/>
      <c r="DI62" s="123"/>
      <c r="DJ62" s="123"/>
      <c r="DK62" s="123"/>
      <c r="DL62" s="123"/>
      <c r="DM62" s="123"/>
      <c r="DN62" s="123"/>
      <c r="DO62" s="123"/>
      <c r="DP62" s="123"/>
      <c r="DQ62" s="123"/>
      <c r="DR62" s="123"/>
      <c r="DS62" s="123"/>
      <c r="DT62" s="123"/>
      <c r="DU62" s="123"/>
      <c r="DV62" s="123"/>
      <c r="DW62" s="123"/>
      <c r="DX62" s="123"/>
      <c r="DY62" s="123"/>
      <c r="DZ62" s="123"/>
      <c r="EA62" s="123"/>
      <c r="EB62" s="123"/>
      <c r="EC62" s="123"/>
      <c r="ED62" s="123"/>
      <c r="EE62" s="123"/>
      <c r="EF62" s="123"/>
      <c r="EG62" s="123"/>
      <c r="EH62" s="123"/>
      <c r="EI62" s="123"/>
      <c r="EJ62" s="123"/>
      <c r="EK62" s="123"/>
      <c r="EL62" s="123"/>
      <c r="EM62" s="123"/>
      <c r="EN62" s="123"/>
      <c r="EO62" s="123"/>
      <c r="EP62" s="123"/>
      <c r="EQ62" s="123"/>
      <c r="ER62" s="123"/>
      <c r="ES62" s="123"/>
      <c r="ET62" s="123"/>
      <c r="EU62" s="123"/>
      <c r="EV62" s="123"/>
      <c r="EW62" s="123"/>
      <c r="EX62" s="123"/>
      <c r="EY62" s="123"/>
      <c r="EZ62" s="123"/>
      <c r="FA62" s="123"/>
      <c r="FB62" s="123"/>
      <c r="FC62" s="123"/>
      <c r="FD62" s="123"/>
      <c r="FE62" s="123"/>
      <c r="FF62" s="123"/>
      <c r="FG62" s="123"/>
      <c r="FH62" s="123"/>
      <c r="FI62" s="123"/>
      <c r="FJ62" s="123"/>
      <c r="FK62" s="123"/>
      <c r="FL62" s="123"/>
      <c r="FM62" s="123"/>
      <c r="FN62" s="123"/>
      <c r="FO62" s="123"/>
      <c r="FP62" s="123"/>
      <c r="FQ62" s="123"/>
      <c r="FR62" s="123"/>
      <c r="FS62" s="123"/>
      <c r="FT62" s="123"/>
      <c r="FU62" s="123"/>
      <c r="FV62" s="123"/>
      <c r="FW62" s="123"/>
      <c r="FX62" s="123"/>
      <c r="FY62" s="123"/>
      <c r="FZ62" s="123"/>
      <c r="GA62" s="123"/>
      <c r="GB62" s="123"/>
      <c r="GC62" s="123"/>
      <c r="GD62" s="123"/>
    </row>
  </sheetData>
  <autoFilter xmlns:etc="http://www.wps.cn/officeDocument/2017/etCustomData" ref="A4:GD61" etc:filterBottomFollowUsedRange="0">
    <extLst/>
  </autoFilter>
  <mergeCells count="6">
    <mergeCell ref="A1:A4"/>
    <mergeCell ref="B1:B4"/>
    <mergeCell ref="C1:C4"/>
    <mergeCell ref="D1:D4"/>
    <mergeCell ref="E1:E4"/>
    <mergeCell ref="F1:G3"/>
  </mergeCells>
  <printOptions horizontalCentered="1" verticalCentered="1"/>
  <pageMargins left="0.25" right="0.25" top="0.75" bottom="0.75" header="0.298611111111111" footer="0.298611111111111"/>
  <pageSetup paperSize="9" scale="35" orientation="landscape" horizontalDpi="600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>
    <pageSetUpPr fitToPage="1"/>
  </sheetPr>
  <dimension ref="A1:CR13"/>
  <sheetViews>
    <sheetView view="pageBreakPreview" zoomScale="102" zoomScaleNormal="100" workbookViewId="0">
      <pane xSplit="5" ySplit="4" topLeftCell="F5" activePane="bottomRight" state="frozen"/>
      <selection/>
      <selection pane="topRight"/>
      <selection pane="bottomLeft"/>
      <selection pane="bottomRight" activeCell="F19" sqref="F19"/>
    </sheetView>
  </sheetViews>
  <sheetFormatPr defaultColWidth="9" defaultRowHeight="13.85"/>
  <cols>
    <col min="3" max="3" width="27.2035398230088" customWidth="1"/>
    <col min="5" max="5" width="11.5044247787611" customWidth="1"/>
    <col min="6" max="6" width="6.50442477876106" customWidth="1"/>
    <col min="7" max="9" width="6.24778761061947" customWidth="1"/>
    <col min="10" max="10" width="7.24778761061947" customWidth="1"/>
    <col min="11" max="11" width="6.50442477876106" customWidth="1"/>
    <col min="12" max="14" width="6.24778761061947" customWidth="1"/>
    <col min="15" max="15" width="6.50442477876106" customWidth="1"/>
    <col min="16" max="17" width="6.24778761061947" customWidth="1"/>
    <col min="18" max="18" width="6" customWidth="1"/>
    <col min="19" max="20" width="6.24778761061947" customWidth="1"/>
    <col min="21" max="21" width="4.6283185840708" customWidth="1"/>
    <col min="22" max="22" width="6.50442477876106" customWidth="1"/>
    <col min="23" max="93" width="5.50442477876106" hidden="1" customWidth="1"/>
    <col min="94" max="94" width="5.50442477876106" customWidth="1"/>
    <col min="95" max="95" width="10.5575221238938"/>
    <col min="96" max="96" width="8.66371681415929"/>
    <col min="97" max="97" width="5.50442477876106"/>
  </cols>
  <sheetData>
    <row r="1" spans="1:95">
      <c r="A1" s="76" t="s">
        <v>16</v>
      </c>
      <c r="B1" s="77" t="s">
        <v>498</v>
      </c>
      <c r="C1" s="77" t="s">
        <v>193</v>
      </c>
      <c r="D1" s="76" t="s">
        <v>287</v>
      </c>
      <c r="E1" s="78" t="s">
        <v>420</v>
      </c>
      <c r="F1" s="79">
        <v>1</v>
      </c>
      <c r="G1" s="79">
        <v>2</v>
      </c>
      <c r="H1" s="79">
        <v>3</v>
      </c>
      <c r="I1" s="79">
        <v>4</v>
      </c>
      <c r="J1" s="79">
        <v>5</v>
      </c>
      <c r="K1" s="79">
        <v>6</v>
      </c>
      <c r="L1" s="79">
        <v>7</v>
      </c>
      <c r="M1" s="79">
        <v>8</v>
      </c>
      <c r="N1" s="79">
        <v>9</v>
      </c>
      <c r="O1" s="79">
        <v>10</v>
      </c>
      <c r="P1" s="79">
        <v>11</v>
      </c>
      <c r="Q1" s="79">
        <v>12</v>
      </c>
      <c r="R1" s="79">
        <v>13</v>
      </c>
      <c r="S1" s="79">
        <v>14</v>
      </c>
      <c r="T1" s="79">
        <v>15</v>
      </c>
      <c r="U1" s="79">
        <v>16</v>
      </c>
      <c r="V1" s="79">
        <v>17</v>
      </c>
      <c r="W1" s="79">
        <v>18</v>
      </c>
      <c r="X1" s="79">
        <v>19</v>
      </c>
      <c r="Y1" s="79">
        <v>20</v>
      </c>
      <c r="Z1" s="79">
        <v>21</v>
      </c>
      <c r="AA1" s="79">
        <v>22</v>
      </c>
      <c r="AB1" s="79">
        <v>23</v>
      </c>
      <c r="AC1" s="79">
        <v>24</v>
      </c>
      <c r="AD1" s="79">
        <v>25</v>
      </c>
      <c r="AE1" s="79">
        <v>26</v>
      </c>
      <c r="AF1" s="79">
        <v>27</v>
      </c>
      <c r="AG1" s="79">
        <v>28</v>
      </c>
      <c r="AH1" s="79">
        <v>29</v>
      </c>
      <c r="AI1" s="79">
        <v>30</v>
      </c>
      <c r="AJ1" s="79">
        <v>31</v>
      </c>
      <c r="AK1" s="79">
        <v>32</v>
      </c>
      <c r="AL1" s="79">
        <v>33</v>
      </c>
      <c r="AM1" s="79">
        <v>34</v>
      </c>
      <c r="AN1" s="79">
        <v>35</v>
      </c>
      <c r="AO1" s="79">
        <v>36</v>
      </c>
      <c r="AP1" s="79">
        <v>37</v>
      </c>
      <c r="AQ1" s="79">
        <v>38</v>
      </c>
      <c r="AR1" s="79">
        <v>39</v>
      </c>
      <c r="AS1" s="79">
        <v>40</v>
      </c>
      <c r="AT1" s="79">
        <v>41</v>
      </c>
      <c r="AU1" s="79">
        <v>42</v>
      </c>
      <c r="AV1" s="79">
        <v>43</v>
      </c>
      <c r="AW1" s="79">
        <v>44</v>
      </c>
      <c r="AX1" s="79">
        <v>45</v>
      </c>
      <c r="AY1" s="79">
        <v>46</v>
      </c>
      <c r="AZ1" s="79">
        <v>47</v>
      </c>
      <c r="BA1" s="79">
        <v>48</v>
      </c>
      <c r="BB1" s="79">
        <v>49</v>
      </c>
      <c r="BC1" s="79">
        <v>50</v>
      </c>
      <c r="BD1" s="79">
        <v>51</v>
      </c>
      <c r="BE1" s="79">
        <v>52</v>
      </c>
      <c r="BF1" s="79">
        <v>53</v>
      </c>
      <c r="BG1" s="79">
        <v>54</v>
      </c>
      <c r="BH1" s="79">
        <v>55</v>
      </c>
      <c r="BI1" s="79">
        <v>56</v>
      </c>
      <c r="BJ1" s="79">
        <v>57</v>
      </c>
      <c r="BK1" s="79">
        <v>58</v>
      </c>
      <c r="BL1" s="79">
        <v>59</v>
      </c>
      <c r="BM1" s="79">
        <v>60</v>
      </c>
      <c r="BN1" s="79">
        <v>61</v>
      </c>
      <c r="BO1" s="79">
        <v>62</v>
      </c>
      <c r="BP1" s="79">
        <v>63</v>
      </c>
      <c r="BQ1" s="79">
        <v>64</v>
      </c>
      <c r="BR1" s="79">
        <v>65</v>
      </c>
      <c r="BS1" s="79">
        <v>66</v>
      </c>
      <c r="BT1" s="79">
        <v>67</v>
      </c>
      <c r="BU1" s="79">
        <v>68</v>
      </c>
      <c r="BV1" s="79">
        <v>69</v>
      </c>
      <c r="BW1" s="79">
        <v>70</v>
      </c>
      <c r="BX1" s="79">
        <v>71</v>
      </c>
      <c r="BY1" s="79">
        <v>72</v>
      </c>
      <c r="BZ1" s="79">
        <v>73</v>
      </c>
      <c r="CA1" s="79">
        <v>74</v>
      </c>
      <c r="CB1" s="79">
        <v>75</v>
      </c>
      <c r="CC1" s="79">
        <v>76</v>
      </c>
      <c r="CD1" s="79">
        <v>77</v>
      </c>
      <c r="CE1" s="79">
        <v>78</v>
      </c>
      <c r="CF1" s="79">
        <v>79</v>
      </c>
      <c r="CG1" s="79">
        <v>80</v>
      </c>
      <c r="CH1" s="79">
        <v>81</v>
      </c>
      <c r="CI1" s="79">
        <v>82</v>
      </c>
      <c r="CJ1" s="79">
        <v>83</v>
      </c>
      <c r="CK1" s="79">
        <v>84</v>
      </c>
      <c r="CL1" s="79">
        <v>85</v>
      </c>
      <c r="CM1" s="79">
        <v>86</v>
      </c>
      <c r="CN1" s="79">
        <v>87</v>
      </c>
      <c r="CO1" s="79">
        <v>88</v>
      </c>
      <c r="CP1" s="96" t="s">
        <v>289</v>
      </c>
      <c r="CQ1" s="96"/>
    </row>
    <row r="2" ht="147.6" customHeight="1" spans="1:95">
      <c r="A2" s="80"/>
      <c r="B2" s="81"/>
      <c r="C2" s="81"/>
      <c r="D2" s="80"/>
      <c r="E2" s="78"/>
      <c r="F2" s="82" t="str">
        <f>表3!G2</f>
        <v>CBN-江门鹤山市连城C-RAN1（江门鹤山三连工业区二）U-Z5H</v>
      </c>
      <c r="G2" s="82" t="str">
        <f>表3!H2</f>
        <v>CBN-江门鹤山路管所（江门鹤山裕兴雨具）U-Z5H</v>
      </c>
      <c r="H2" s="82" t="str">
        <f>表3!I2</f>
        <v>CBN-江门鹤山市鹤城二（江门鹤山创美）U-Z5H</v>
      </c>
      <c r="I2" s="82" t="str">
        <f>表3!J2</f>
        <v>CBN-江门鹤山福迳（江门鹤山甘牛集团）U-Z5H</v>
      </c>
      <c r="J2" s="82" t="str">
        <f>表3!K2</f>
        <v>CBN-江门蓬江区滨江新区1二（江门新昌公园）U-Z5H</v>
      </c>
      <c r="K2" s="82" t="str">
        <f>表3!L2</f>
        <v>CBN-江门鹤山浩龙（江门鹤山鹤城联东（设备替换））U-Z5H</v>
      </c>
      <c r="L2" s="82" t="str">
        <f>表3!M2</f>
        <v>CBN-江门礼乐新丰（江门江海东海路（设备替换））U-Z5H</v>
      </c>
      <c r="M2" s="82" t="str">
        <f>表3!N2</f>
        <v>CBN-江门轻轨礼乐站（江门捷宏一品）U-Z5H</v>
      </c>
      <c r="N2" s="82" t="str">
        <f>表3!O2</f>
        <v>CBN-江门汇聪电子（江门白水带山脚）U-Z5H</v>
      </c>
      <c r="O2" s="82" t="str">
        <f>表3!P2</f>
        <v>CBN-江门鹤山大朗（江门鹤山址山昆中石北）U-Z5H</v>
      </c>
      <c r="P2" s="82" t="str">
        <f>表3!Q2</f>
        <v>CBN-江门荷塘（江门蓬江技师荷塘校区）U-Z5H</v>
      </c>
      <c r="Q2" s="82" t="str">
        <f>表3!R2</f>
        <v>CBN-江门益晖印刷（江门永达顺（新））U-Z5H</v>
      </c>
      <c r="R2" s="82" t="str">
        <f>表3!S2</f>
        <v>CBN-江门三堡（江门蓬江元岭村西）U-Z5H</v>
      </c>
      <c r="S2" s="82" t="str">
        <f>表3!T2</f>
        <v>CBN-江门鹤山大富（江门鹤山大墩村）U-Z5H</v>
      </c>
      <c r="T2" s="82" t="str">
        <f>表3!U2</f>
        <v>CBN-江门鹤山平岭（江门鹤山共和平岭山顶村）U-Z5H</v>
      </c>
      <c r="U2" s="82" t="str">
        <f>表3!V2</f>
        <v>CBN-江门柏年（江门江海连海二路）U-Z5H</v>
      </c>
      <c r="V2" s="82" t="str">
        <f>表3!W2</f>
        <v>CBN-江门鹤山新民（江门鹤山共和新联油漆）U-Z5H</v>
      </c>
      <c r="W2" s="82">
        <f>表3!X2</f>
        <v>0</v>
      </c>
      <c r="X2" s="82">
        <f>表3!Y2</f>
        <v>0</v>
      </c>
      <c r="Y2" s="82">
        <f>表3!Z2</f>
        <v>0</v>
      </c>
      <c r="Z2" s="82">
        <f>表3!AA2</f>
        <v>0</v>
      </c>
      <c r="AA2" s="82">
        <f>表3!AB2</f>
        <v>0</v>
      </c>
      <c r="AB2" s="82">
        <f>表3!AC2</f>
        <v>0</v>
      </c>
      <c r="AC2" s="82">
        <f>表3!AD2</f>
        <v>0</v>
      </c>
      <c r="AD2" s="82">
        <f>表3!AE2</f>
        <v>0</v>
      </c>
      <c r="AE2" s="82">
        <f>表3!AF2</f>
        <v>0</v>
      </c>
      <c r="AF2" s="82">
        <f>表3!AG2</f>
        <v>0</v>
      </c>
      <c r="AG2" s="82">
        <f>表3!AH2</f>
        <v>0</v>
      </c>
      <c r="AH2" s="82">
        <f>表3!AI2</f>
        <v>0</v>
      </c>
      <c r="AI2" s="82">
        <f>表3!AJ2</f>
        <v>0</v>
      </c>
      <c r="AJ2" s="82">
        <f>表3!AK2</f>
        <v>0</v>
      </c>
      <c r="AK2" s="82">
        <f>表3!AL2</f>
        <v>0</v>
      </c>
      <c r="AL2" s="82">
        <f>表3!AM2</f>
        <v>0</v>
      </c>
      <c r="AM2" s="82">
        <f>表3!AN2</f>
        <v>0</v>
      </c>
      <c r="AN2" s="82">
        <f>表3!AO2</f>
        <v>0</v>
      </c>
      <c r="AO2" s="82">
        <f>表3!AP2</f>
        <v>0</v>
      </c>
      <c r="AP2" s="82">
        <f>表3!AQ2</f>
        <v>0</v>
      </c>
      <c r="AQ2" s="82">
        <f>表3!AR2</f>
        <v>0</v>
      </c>
      <c r="AR2" s="82">
        <f>表3!AS2</f>
        <v>0</v>
      </c>
      <c r="AS2" s="82">
        <f>表3!AT2</f>
        <v>0</v>
      </c>
      <c r="AT2" s="82">
        <f>表3!AU2</f>
        <v>0</v>
      </c>
      <c r="AU2" s="82">
        <f>表3!AV2</f>
        <v>0</v>
      </c>
      <c r="AV2" s="82">
        <f>表3!AW2</f>
        <v>0</v>
      </c>
      <c r="AW2" s="82">
        <f>表3!AX2</f>
        <v>0</v>
      </c>
      <c r="AX2" s="82">
        <f>表3!AY2</f>
        <v>0</v>
      </c>
      <c r="AY2" s="82">
        <f>表3!AZ2</f>
        <v>0</v>
      </c>
      <c r="AZ2" s="82">
        <f>表3!BA2</f>
        <v>0</v>
      </c>
      <c r="BA2" s="82">
        <f>表3!BB2</f>
        <v>0</v>
      </c>
      <c r="BB2" s="82">
        <f>表3!BC2</f>
        <v>0</v>
      </c>
      <c r="BC2" s="82">
        <f>表3!BD2</f>
        <v>0</v>
      </c>
      <c r="BD2" s="82">
        <f>表3!BE2</f>
        <v>0</v>
      </c>
      <c r="BE2" s="82">
        <f>表3!BF2</f>
        <v>0</v>
      </c>
      <c r="BF2" s="82">
        <f>表3!BG2</f>
        <v>0</v>
      </c>
      <c r="BG2" s="82">
        <f>表3!BH2</f>
        <v>0</v>
      </c>
      <c r="BH2" s="82">
        <f>表3!BI2</f>
        <v>0</v>
      </c>
      <c r="BI2" s="82">
        <f>表3!BJ2</f>
        <v>0</v>
      </c>
      <c r="BJ2" s="82">
        <f>表3!BK2</f>
        <v>0</v>
      </c>
      <c r="BK2" s="82">
        <f>表3!BL2</f>
        <v>0</v>
      </c>
      <c r="BL2" s="82">
        <f>表3!BM2</f>
        <v>0</v>
      </c>
      <c r="BM2" s="82">
        <f>表3!BN2</f>
        <v>0</v>
      </c>
      <c r="BN2" s="82">
        <f>表3!BO2</f>
        <v>0</v>
      </c>
      <c r="BO2" s="82">
        <f>表3!BP2</f>
        <v>0</v>
      </c>
      <c r="BP2" s="82">
        <f>表3!BQ2</f>
        <v>0</v>
      </c>
      <c r="BQ2" s="82">
        <f>表3!BR2</f>
        <v>0</v>
      </c>
      <c r="BR2" s="82">
        <f>表3!BS2</f>
        <v>0</v>
      </c>
      <c r="BS2" s="82">
        <f>表3!BT2</f>
        <v>0</v>
      </c>
      <c r="BT2" s="82">
        <f>表3!BU2</f>
        <v>0</v>
      </c>
      <c r="BU2" s="82">
        <f>表3!BV2</f>
        <v>0</v>
      </c>
      <c r="BV2" s="82">
        <f>表3!BW2</f>
        <v>0</v>
      </c>
      <c r="BW2" s="82">
        <f>表3!BX2</f>
        <v>0</v>
      </c>
      <c r="BX2" s="82">
        <f>表3!BY2</f>
        <v>0</v>
      </c>
      <c r="BY2" s="82">
        <f>表3!BZ2</f>
        <v>0</v>
      </c>
      <c r="BZ2" s="82">
        <f>表3!CA2</f>
        <v>0</v>
      </c>
      <c r="CA2" s="82">
        <f>表3!CB2</f>
        <v>0</v>
      </c>
      <c r="CB2" s="82">
        <f>表3!CC2</f>
        <v>0</v>
      </c>
      <c r="CC2" s="82">
        <f>表3!CD2</f>
        <v>0</v>
      </c>
      <c r="CD2" s="82">
        <f>表3!CE2</f>
        <v>0</v>
      </c>
      <c r="CE2" s="82">
        <f>表3!CF2</f>
        <v>0</v>
      </c>
      <c r="CF2" s="82">
        <f>表3!CG2</f>
        <v>0</v>
      </c>
      <c r="CG2" s="82">
        <f>表3!CH2</f>
        <v>0</v>
      </c>
      <c r="CH2" s="82">
        <f>表3!CI2</f>
        <v>0</v>
      </c>
      <c r="CI2" s="82">
        <f>表3!CJ2</f>
        <v>0</v>
      </c>
      <c r="CJ2" s="82">
        <f>表3!CK2</f>
        <v>0</v>
      </c>
      <c r="CK2" s="82">
        <f>表3!CL2</f>
        <v>0</v>
      </c>
      <c r="CL2" s="82">
        <f>表3!CM2</f>
        <v>0</v>
      </c>
      <c r="CM2" s="82">
        <f>表3!CN2</f>
        <v>0</v>
      </c>
      <c r="CN2" s="82">
        <f>表3!CO2</f>
        <v>0</v>
      </c>
      <c r="CO2" s="82">
        <f>表3!CP2</f>
        <v>0</v>
      </c>
      <c r="CP2" s="96"/>
      <c r="CQ2" s="96"/>
    </row>
    <row r="3" spans="1:95">
      <c r="A3" s="83"/>
      <c r="B3" s="84"/>
      <c r="C3" s="84"/>
      <c r="D3" s="83"/>
      <c r="E3" s="85"/>
      <c r="F3" s="42" t="s">
        <v>413</v>
      </c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  <c r="AF3" s="42"/>
      <c r="AG3" s="42"/>
      <c r="AH3" s="42"/>
      <c r="AI3" s="42"/>
      <c r="AJ3" s="42"/>
      <c r="AK3" s="42"/>
      <c r="AL3" s="42"/>
      <c r="AM3" s="42"/>
      <c r="AN3" s="42"/>
      <c r="AO3" s="42"/>
      <c r="AP3" s="42"/>
      <c r="AQ3" s="42"/>
      <c r="AR3" s="42"/>
      <c r="AS3" s="42"/>
      <c r="AT3" s="42"/>
      <c r="AU3" s="42"/>
      <c r="AV3" s="42"/>
      <c r="AW3" s="42"/>
      <c r="AX3" s="42"/>
      <c r="AY3" s="42"/>
      <c r="AZ3" s="42"/>
      <c r="BA3" s="42"/>
      <c r="BB3" s="42"/>
      <c r="BC3" s="42"/>
      <c r="BD3" s="42"/>
      <c r="BE3" s="42"/>
      <c r="BF3" s="42"/>
      <c r="BG3" s="42"/>
      <c r="BH3" s="42"/>
      <c r="BI3" s="42"/>
      <c r="BJ3" s="42"/>
      <c r="BK3" s="42"/>
      <c r="BL3" s="42"/>
      <c r="BM3" s="42"/>
      <c r="BN3" s="42"/>
      <c r="BO3" s="42"/>
      <c r="BP3" s="42"/>
      <c r="BQ3" s="42"/>
      <c r="BR3" s="42"/>
      <c r="BS3" s="42"/>
      <c r="BT3" s="42"/>
      <c r="BU3" s="42"/>
      <c r="BV3" s="42"/>
      <c r="BW3" s="42"/>
      <c r="BX3" s="42"/>
      <c r="BY3" s="42"/>
      <c r="BZ3" s="42"/>
      <c r="CA3" s="42"/>
      <c r="CB3" s="42"/>
      <c r="CC3" s="42"/>
      <c r="CD3" s="42"/>
      <c r="CE3" s="42"/>
      <c r="CF3" s="42"/>
      <c r="CG3" s="42"/>
      <c r="CH3" s="42"/>
      <c r="CI3" s="42"/>
      <c r="CJ3" s="42"/>
      <c r="CK3" s="42"/>
      <c r="CL3" s="42"/>
      <c r="CM3" s="42"/>
      <c r="CN3" s="42"/>
      <c r="CO3" s="42"/>
      <c r="CP3" s="85" t="s">
        <v>413</v>
      </c>
      <c r="CQ3" s="85" t="s">
        <v>499</v>
      </c>
    </row>
    <row r="4" spans="1:95">
      <c r="A4" s="86" t="s">
        <v>175</v>
      </c>
      <c r="B4" s="77"/>
      <c r="C4" s="86" t="s">
        <v>414</v>
      </c>
      <c r="D4" s="86" t="s">
        <v>415</v>
      </c>
      <c r="E4" s="87" t="s">
        <v>416</v>
      </c>
      <c r="F4" s="44" t="s">
        <v>424</v>
      </c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44"/>
      <c r="BK4" s="44"/>
      <c r="BL4" s="44"/>
      <c r="BM4" s="44"/>
      <c r="BN4" s="44"/>
      <c r="BO4" s="44"/>
      <c r="BP4" s="44"/>
      <c r="BQ4" s="44"/>
      <c r="BR4" s="44"/>
      <c r="BS4" s="44"/>
      <c r="BT4" s="44"/>
      <c r="BU4" s="44"/>
      <c r="BV4" s="44"/>
      <c r="BW4" s="44"/>
      <c r="BX4" s="44"/>
      <c r="BY4" s="44"/>
      <c r="BZ4" s="44"/>
      <c r="CA4" s="44"/>
      <c r="CB4" s="44"/>
      <c r="CC4" s="44"/>
      <c r="CD4" s="44"/>
      <c r="CE4" s="44"/>
      <c r="CF4" s="44"/>
      <c r="CG4" s="44"/>
      <c r="CH4" s="44"/>
      <c r="CI4" s="44"/>
      <c r="CJ4" s="44"/>
      <c r="CK4" s="44"/>
      <c r="CL4" s="44"/>
      <c r="CM4" s="44"/>
      <c r="CN4" s="44"/>
      <c r="CO4" s="44"/>
      <c r="CP4" s="87" t="s">
        <v>417</v>
      </c>
      <c r="CQ4" s="87" t="s">
        <v>180</v>
      </c>
    </row>
    <row r="5" customFormat="1" spans="1:96">
      <c r="A5" s="88"/>
      <c r="B5" s="88"/>
      <c r="C5" s="89" t="s">
        <v>500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5"/>
      <c r="BD5" s="45"/>
      <c r="BE5" s="45"/>
      <c r="BF5" s="45"/>
      <c r="BG5" s="45"/>
      <c r="BH5" s="45"/>
      <c r="BI5" s="45"/>
      <c r="BJ5" s="45"/>
      <c r="BK5" s="45"/>
      <c r="BL5" s="45"/>
      <c r="BM5" s="45"/>
      <c r="BN5" s="45"/>
      <c r="BO5" s="45"/>
      <c r="BP5" s="45"/>
      <c r="BQ5" s="45"/>
      <c r="BR5" s="45"/>
      <c r="BS5" s="45"/>
      <c r="BT5" s="45"/>
      <c r="BU5" s="45"/>
      <c r="BV5" s="45"/>
      <c r="BW5" s="45"/>
      <c r="BX5" s="45"/>
      <c r="BY5" s="45"/>
      <c r="BZ5" s="45"/>
      <c r="CA5" s="45"/>
      <c r="CB5" s="45"/>
      <c r="CC5" s="45"/>
      <c r="CD5" s="45"/>
      <c r="CE5" s="45"/>
      <c r="CF5" s="45"/>
      <c r="CG5" s="45"/>
      <c r="CH5" s="45"/>
      <c r="CI5" s="45"/>
      <c r="CJ5" s="45"/>
      <c r="CK5" s="45"/>
      <c r="CL5" s="45"/>
      <c r="CM5" s="45"/>
      <c r="CN5" s="45"/>
      <c r="CO5" s="45"/>
      <c r="CP5" s="45"/>
      <c r="CQ5" s="45"/>
      <c r="CR5" s="94"/>
    </row>
    <row r="6" customFormat="1" spans="1:96">
      <c r="A6" s="88">
        <v>1</v>
      </c>
      <c r="B6" s="88"/>
      <c r="C6" s="90" t="s">
        <v>501</v>
      </c>
      <c r="D6" s="45" t="s">
        <v>502</v>
      </c>
      <c r="E6" s="45">
        <v>100</v>
      </c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5"/>
      <c r="AN6" s="45"/>
      <c r="AO6" s="45"/>
      <c r="AP6" s="45"/>
      <c r="AQ6" s="45"/>
      <c r="AR6" s="45"/>
      <c r="AS6" s="45"/>
      <c r="AT6" s="45"/>
      <c r="AU6" s="45"/>
      <c r="AV6" s="45"/>
      <c r="AW6" s="45"/>
      <c r="AX6" s="45"/>
      <c r="AY6" s="45"/>
      <c r="AZ6" s="45"/>
      <c r="BA6" s="45"/>
      <c r="BB6" s="45"/>
      <c r="BC6" s="45"/>
      <c r="BD6" s="45"/>
      <c r="BE6" s="45"/>
      <c r="BF6" s="45"/>
      <c r="BG6" s="45"/>
      <c r="BH6" s="45"/>
      <c r="BI6" s="45"/>
      <c r="BJ6" s="45"/>
      <c r="BK6" s="45"/>
      <c r="BL6" s="45"/>
      <c r="BM6" s="45"/>
      <c r="BN6" s="45"/>
      <c r="BO6" s="45"/>
      <c r="BP6" s="45"/>
      <c r="BQ6" s="45"/>
      <c r="BR6" s="45"/>
      <c r="BS6" s="45"/>
      <c r="BT6" s="45"/>
      <c r="BU6" s="45"/>
      <c r="BV6" s="45"/>
      <c r="BW6" s="45"/>
      <c r="BX6" s="45"/>
      <c r="BY6" s="45"/>
      <c r="BZ6" s="45"/>
      <c r="CA6" s="45"/>
      <c r="CB6" s="45"/>
      <c r="CC6" s="45"/>
      <c r="CD6" s="45"/>
      <c r="CE6" s="45"/>
      <c r="CF6" s="45"/>
      <c r="CG6" s="45"/>
      <c r="CH6" s="45"/>
      <c r="CI6" s="45"/>
      <c r="CJ6" s="45"/>
      <c r="CK6" s="45"/>
      <c r="CL6" s="45"/>
      <c r="CM6" s="45"/>
      <c r="CN6" s="45"/>
      <c r="CO6" s="45"/>
      <c r="CP6" s="45"/>
      <c r="CQ6" s="45"/>
      <c r="CR6" s="94"/>
    </row>
    <row r="7" customFormat="1" spans="1:96">
      <c r="A7" s="88">
        <v>2</v>
      </c>
      <c r="B7" s="88"/>
      <c r="C7" s="90" t="s">
        <v>503</v>
      </c>
      <c r="D7" s="45" t="s">
        <v>388</v>
      </c>
      <c r="E7" s="45">
        <v>200</v>
      </c>
      <c r="F7" s="45">
        <v>1</v>
      </c>
      <c r="G7" s="45">
        <v>1</v>
      </c>
      <c r="H7" s="45">
        <v>1</v>
      </c>
      <c r="I7" s="45">
        <v>1</v>
      </c>
      <c r="J7" s="45">
        <v>1</v>
      </c>
      <c r="K7" s="45">
        <v>1</v>
      </c>
      <c r="L7" s="45">
        <v>1</v>
      </c>
      <c r="M7" s="45">
        <v>1</v>
      </c>
      <c r="N7" s="45">
        <v>1</v>
      </c>
      <c r="O7" s="45">
        <v>1</v>
      </c>
      <c r="P7" s="45">
        <v>1</v>
      </c>
      <c r="Q7" s="45">
        <v>1</v>
      </c>
      <c r="R7" s="45">
        <v>1</v>
      </c>
      <c r="S7" s="45">
        <v>1</v>
      </c>
      <c r="T7" s="45">
        <v>1</v>
      </c>
      <c r="U7" s="45">
        <v>1</v>
      </c>
      <c r="V7" s="45">
        <v>1</v>
      </c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45"/>
      <c r="AI7" s="45"/>
      <c r="AJ7" s="45"/>
      <c r="AK7" s="45"/>
      <c r="AL7" s="45"/>
      <c r="AM7" s="45"/>
      <c r="AN7" s="45"/>
      <c r="AO7" s="45"/>
      <c r="AP7" s="45"/>
      <c r="AQ7" s="45"/>
      <c r="AR7" s="45"/>
      <c r="AS7" s="45"/>
      <c r="AT7" s="45"/>
      <c r="AU7" s="45"/>
      <c r="AV7" s="45"/>
      <c r="AW7" s="45"/>
      <c r="AX7" s="45"/>
      <c r="AY7" s="45"/>
      <c r="AZ7" s="45"/>
      <c r="BA7" s="45"/>
      <c r="BB7" s="45"/>
      <c r="BC7" s="45"/>
      <c r="BD7" s="45"/>
      <c r="BE7" s="45"/>
      <c r="BF7" s="45"/>
      <c r="BG7" s="45"/>
      <c r="BH7" s="45"/>
      <c r="BI7" s="45"/>
      <c r="BJ7" s="45"/>
      <c r="BK7" s="45"/>
      <c r="BL7" s="45"/>
      <c r="BM7" s="45"/>
      <c r="BN7" s="45"/>
      <c r="BO7" s="45"/>
      <c r="BP7" s="45"/>
      <c r="BQ7" s="45"/>
      <c r="BR7" s="45"/>
      <c r="BS7" s="45"/>
      <c r="BT7" s="45"/>
      <c r="BU7" s="45"/>
      <c r="BV7" s="45"/>
      <c r="BW7" s="45"/>
      <c r="BX7" s="45"/>
      <c r="BY7" s="45"/>
      <c r="BZ7" s="45"/>
      <c r="CA7" s="45"/>
      <c r="CB7" s="45"/>
      <c r="CC7" s="45"/>
      <c r="CD7" s="45"/>
      <c r="CE7" s="45"/>
      <c r="CF7" s="45"/>
      <c r="CG7" s="45"/>
      <c r="CH7" s="45"/>
      <c r="CI7" s="45"/>
      <c r="CJ7" s="45"/>
      <c r="CK7" s="45"/>
      <c r="CL7" s="45"/>
      <c r="CM7" s="45"/>
      <c r="CN7" s="45"/>
      <c r="CO7" s="45"/>
      <c r="CP7" s="45">
        <f>SUM(F7:CO7)</f>
        <v>17</v>
      </c>
      <c r="CQ7" s="45">
        <f>E7*CP7</f>
        <v>3400</v>
      </c>
      <c r="CR7" s="94"/>
    </row>
    <row r="8" customFormat="1" spans="1:96">
      <c r="A8" s="88">
        <v>3</v>
      </c>
      <c r="B8" s="88"/>
      <c r="C8" s="90" t="s">
        <v>504</v>
      </c>
      <c r="D8" s="91" t="s">
        <v>439</v>
      </c>
      <c r="E8" s="92">
        <v>5.6</v>
      </c>
      <c r="F8" s="45">
        <f>表3!G55*10</f>
        <v>0</v>
      </c>
      <c r="G8" s="45">
        <f>表3!H55*10</f>
        <v>0</v>
      </c>
      <c r="H8" s="45">
        <f>表3!I55*10</f>
        <v>0</v>
      </c>
      <c r="I8" s="45">
        <f>表3!J55*10</f>
        <v>0</v>
      </c>
      <c r="J8" s="45">
        <f>表3!K55*10</f>
        <v>0</v>
      </c>
      <c r="K8" s="45">
        <f>表3!L55*10</f>
        <v>0</v>
      </c>
      <c r="L8" s="45">
        <f>表3!M55*10</f>
        <v>0</v>
      </c>
      <c r="M8" s="45">
        <f>表3!N55*10</f>
        <v>0</v>
      </c>
      <c r="N8" s="45">
        <f>表3!O55*10</f>
        <v>0</v>
      </c>
      <c r="O8" s="45">
        <f>表3!P55*10</f>
        <v>0</v>
      </c>
      <c r="P8" s="45">
        <v>40</v>
      </c>
      <c r="Q8" s="45">
        <f>表3!R55*10</f>
        <v>0</v>
      </c>
      <c r="R8" s="45">
        <f>表3!S55*10</f>
        <v>0</v>
      </c>
      <c r="S8" s="45">
        <f>表3!T55*10</f>
        <v>0</v>
      </c>
      <c r="T8" s="45">
        <f>表3!U55*10</f>
        <v>0</v>
      </c>
      <c r="U8" s="45">
        <f>表3!V55*10</f>
        <v>0</v>
      </c>
      <c r="V8" s="45">
        <f>表3!W55*10</f>
        <v>0</v>
      </c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45"/>
      <c r="AT8" s="45"/>
      <c r="AU8" s="45"/>
      <c r="AV8" s="45"/>
      <c r="AW8" s="45"/>
      <c r="AX8" s="45"/>
      <c r="AY8" s="45"/>
      <c r="AZ8" s="45"/>
      <c r="BA8" s="45"/>
      <c r="BB8" s="45"/>
      <c r="BC8" s="45"/>
      <c r="BD8" s="45"/>
      <c r="BE8" s="45"/>
      <c r="BF8" s="45"/>
      <c r="BG8" s="45"/>
      <c r="BH8" s="45"/>
      <c r="BI8" s="45"/>
      <c r="BJ8" s="45"/>
      <c r="BK8" s="45"/>
      <c r="BL8" s="45"/>
      <c r="BM8" s="45"/>
      <c r="BN8" s="45"/>
      <c r="BO8" s="45"/>
      <c r="BP8" s="45"/>
      <c r="BQ8" s="45"/>
      <c r="BR8" s="45"/>
      <c r="BS8" s="45"/>
      <c r="BT8" s="45"/>
      <c r="BU8" s="45"/>
      <c r="BV8" s="45"/>
      <c r="BW8" s="45"/>
      <c r="BX8" s="45"/>
      <c r="BY8" s="45"/>
      <c r="BZ8" s="45"/>
      <c r="CA8" s="45"/>
      <c r="CB8" s="45"/>
      <c r="CC8" s="45"/>
      <c r="CD8" s="45"/>
      <c r="CE8" s="45"/>
      <c r="CF8" s="45"/>
      <c r="CG8" s="45"/>
      <c r="CH8" s="45"/>
      <c r="CI8" s="45"/>
      <c r="CJ8" s="45"/>
      <c r="CK8" s="45"/>
      <c r="CL8" s="45"/>
      <c r="CM8" s="45"/>
      <c r="CN8" s="45"/>
      <c r="CO8" s="45"/>
      <c r="CP8" s="45">
        <f>SUM(F8:CO8)</f>
        <v>40</v>
      </c>
      <c r="CQ8" s="45">
        <f>E8*CP8</f>
        <v>224</v>
      </c>
      <c r="CR8" s="94"/>
    </row>
    <row r="9" customFormat="1" spans="1:96">
      <c r="A9" s="88">
        <v>4</v>
      </c>
      <c r="B9" s="88"/>
      <c r="C9" s="90" t="s">
        <v>505</v>
      </c>
      <c r="D9" s="91" t="s">
        <v>439</v>
      </c>
      <c r="E9" s="92">
        <v>4.08</v>
      </c>
      <c r="F9" s="45">
        <f>表3!G56*10</f>
        <v>0</v>
      </c>
      <c r="G9" s="45">
        <f>表3!H56*10</f>
        <v>0</v>
      </c>
      <c r="H9" s="45">
        <f>表3!I56*10</f>
        <v>0</v>
      </c>
      <c r="I9" s="45">
        <f>表3!J56*10</f>
        <v>0</v>
      </c>
      <c r="J9" s="45">
        <f>表3!K56*10</f>
        <v>0</v>
      </c>
      <c r="K9" s="45">
        <f>表3!L56*10</f>
        <v>0</v>
      </c>
      <c r="L9" s="45">
        <f>表3!M56*10</f>
        <v>0</v>
      </c>
      <c r="M9" s="45">
        <v>6</v>
      </c>
      <c r="N9" s="45">
        <f>表3!O56*10</f>
        <v>0</v>
      </c>
      <c r="O9" s="45">
        <v>6</v>
      </c>
      <c r="P9" s="45">
        <v>6</v>
      </c>
      <c r="Q9" s="45">
        <v>0</v>
      </c>
      <c r="R9" s="45">
        <f>表3!S56*10</f>
        <v>0</v>
      </c>
      <c r="S9" s="45">
        <f>表3!T56*10</f>
        <v>0</v>
      </c>
      <c r="T9" s="45">
        <v>6</v>
      </c>
      <c r="U9" s="45">
        <f>表3!V56*10</f>
        <v>0</v>
      </c>
      <c r="V9" s="45">
        <f>表3!W56*10</f>
        <v>0</v>
      </c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45"/>
      <c r="BA9" s="45"/>
      <c r="BB9" s="45"/>
      <c r="BC9" s="45"/>
      <c r="BD9" s="45"/>
      <c r="BE9" s="45"/>
      <c r="BF9" s="45"/>
      <c r="BG9" s="45"/>
      <c r="BH9" s="45"/>
      <c r="BI9" s="45"/>
      <c r="BJ9" s="45"/>
      <c r="BK9" s="45"/>
      <c r="BL9" s="45"/>
      <c r="BM9" s="45"/>
      <c r="BN9" s="45"/>
      <c r="BO9" s="45"/>
      <c r="BP9" s="45"/>
      <c r="BQ9" s="45"/>
      <c r="BR9" s="45"/>
      <c r="BS9" s="45"/>
      <c r="BT9" s="45"/>
      <c r="BU9" s="45"/>
      <c r="BV9" s="45"/>
      <c r="BW9" s="45"/>
      <c r="BX9" s="45"/>
      <c r="BY9" s="45"/>
      <c r="BZ9" s="45"/>
      <c r="CA9" s="45"/>
      <c r="CB9" s="45"/>
      <c r="CC9" s="45"/>
      <c r="CD9" s="45"/>
      <c r="CE9" s="45"/>
      <c r="CF9" s="45"/>
      <c r="CG9" s="45"/>
      <c r="CH9" s="45"/>
      <c r="CI9" s="45"/>
      <c r="CJ9" s="45"/>
      <c r="CK9" s="45"/>
      <c r="CL9" s="45"/>
      <c r="CM9" s="45"/>
      <c r="CN9" s="45"/>
      <c r="CO9" s="45"/>
      <c r="CP9" s="45">
        <f>SUM(F9:CO9)</f>
        <v>24</v>
      </c>
      <c r="CQ9" s="45">
        <f>E9*CP9</f>
        <v>97.92</v>
      </c>
      <c r="CR9" s="94"/>
    </row>
    <row r="10" s="75" customFormat="1" ht="12.75" spans="1:96">
      <c r="A10" s="89"/>
      <c r="B10" s="89"/>
      <c r="C10" s="89"/>
      <c r="D10" s="93"/>
      <c r="E10" s="93"/>
      <c r="F10" s="93"/>
      <c r="G10" s="93"/>
      <c r="H10" s="93"/>
      <c r="I10" s="93"/>
      <c r="J10" s="93"/>
      <c r="K10" s="93"/>
      <c r="L10" s="93"/>
      <c r="M10" s="93"/>
      <c r="N10" s="93"/>
      <c r="O10" s="93"/>
      <c r="P10" s="93"/>
      <c r="Q10" s="93"/>
      <c r="R10" s="93"/>
      <c r="S10" s="93"/>
      <c r="T10" s="93"/>
      <c r="U10" s="93"/>
      <c r="V10" s="93"/>
      <c r="W10" s="93"/>
      <c r="X10" s="93"/>
      <c r="Y10" s="93"/>
      <c r="Z10" s="93"/>
      <c r="AA10" s="93"/>
      <c r="AB10" s="93"/>
      <c r="AC10" s="93"/>
      <c r="AD10" s="93"/>
      <c r="AE10" s="93"/>
      <c r="AF10" s="93"/>
      <c r="AG10" s="93"/>
      <c r="AH10" s="93"/>
      <c r="AI10" s="93"/>
      <c r="AJ10" s="93"/>
      <c r="AK10" s="93"/>
      <c r="AL10" s="93"/>
      <c r="AM10" s="93"/>
      <c r="AN10" s="93"/>
      <c r="AO10" s="93"/>
      <c r="AP10" s="93"/>
      <c r="AQ10" s="93"/>
      <c r="AR10" s="93"/>
      <c r="AS10" s="93"/>
      <c r="AT10" s="93"/>
      <c r="AU10" s="93"/>
      <c r="AV10" s="93"/>
      <c r="AW10" s="93"/>
      <c r="AX10" s="93"/>
      <c r="AY10" s="93"/>
      <c r="AZ10" s="93"/>
      <c r="BA10" s="93"/>
      <c r="BB10" s="93"/>
      <c r="BC10" s="93"/>
      <c r="BD10" s="93"/>
      <c r="BE10" s="93"/>
      <c r="BF10" s="93"/>
      <c r="BG10" s="93"/>
      <c r="BH10" s="93"/>
      <c r="BI10" s="93"/>
      <c r="BJ10" s="93"/>
      <c r="BK10" s="93"/>
      <c r="BL10" s="93"/>
      <c r="BM10" s="93"/>
      <c r="BN10" s="93"/>
      <c r="BO10" s="93"/>
      <c r="BP10" s="93"/>
      <c r="BQ10" s="93"/>
      <c r="BR10" s="93"/>
      <c r="BS10" s="93"/>
      <c r="BT10" s="93"/>
      <c r="BU10" s="93"/>
      <c r="BV10" s="93"/>
      <c r="BW10" s="93"/>
      <c r="BX10" s="93"/>
      <c r="BY10" s="93"/>
      <c r="BZ10" s="93"/>
      <c r="CA10" s="93"/>
      <c r="CB10" s="93"/>
      <c r="CC10" s="93"/>
      <c r="CD10" s="93"/>
      <c r="CE10" s="93"/>
      <c r="CF10" s="93"/>
      <c r="CG10" s="93"/>
      <c r="CH10" s="93"/>
      <c r="CI10" s="93"/>
      <c r="CJ10" s="93"/>
      <c r="CK10" s="93"/>
      <c r="CL10" s="93"/>
      <c r="CM10" s="93"/>
      <c r="CN10" s="93"/>
      <c r="CO10" s="93"/>
      <c r="CP10" s="93"/>
      <c r="CQ10" s="93"/>
      <c r="CR10" s="97"/>
    </row>
    <row r="11" s="75" customFormat="1" ht="12.75" spans="1:96">
      <c r="A11" s="89"/>
      <c r="B11" s="89"/>
      <c r="C11" s="89" t="s">
        <v>289</v>
      </c>
      <c r="D11" s="93"/>
      <c r="E11" s="93"/>
      <c r="F11" s="93" cm="1">
        <f t="array" ref="F11">ROUND(SUMPRODUCT($E$6:$E$9,F6:F9),4)</f>
        <v>200</v>
      </c>
      <c r="G11" s="93" cm="1">
        <f t="array" ref="G11">ROUND(SUMPRODUCT($E$6:$E$9,G6:G9),4)</f>
        <v>200</v>
      </c>
      <c r="H11" s="93" cm="1">
        <f t="array" ref="H11">ROUND(SUMPRODUCT($E$6:$E$9,H6:H9),4)</f>
        <v>200</v>
      </c>
      <c r="I11" s="93" cm="1">
        <f t="array" ref="I11">ROUND(SUMPRODUCT($E$6:$E$9,I6:I9),4)</f>
        <v>200</v>
      </c>
      <c r="J11" s="93" cm="1">
        <f t="array" ref="J11">ROUND(SUMPRODUCT($E$6:$E$9,J6:J9),4)</f>
        <v>200</v>
      </c>
      <c r="K11" s="93" cm="1">
        <f t="array" ref="K11">ROUND(SUMPRODUCT($E$6:$E$9,K6:K9),4)</f>
        <v>200</v>
      </c>
      <c r="L11" s="93" cm="1">
        <f t="array" ref="L11">ROUND(SUMPRODUCT($E$6:$E$9,L6:L9),4)</f>
        <v>200</v>
      </c>
      <c r="M11" s="93" cm="1">
        <f t="array" ref="M11">ROUND(SUMPRODUCT($E$6:$E$9,M6:M9),4)</f>
        <v>224.48</v>
      </c>
      <c r="N11" s="93" cm="1">
        <f t="array" ref="N11">ROUND(SUMPRODUCT($E$6:$E$9,N6:N9),4)</f>
        <v>200</v>
      </c>
      <c r="O11" s="93" cm="1">
        <f t="array" ref="O11">ROUND(SUMPRODUCT($E$6:$E$9,O6:O9),4)</f>
        <v>224.48</v>
      </c>
      <c r="P11" s="93" cm="1">
        <f t="array" ref="P11">ROUND(SUMPRODUCT($E$6:$E$9,P6:P9),4)</f>
        <v>448.48</v>
      </c>
      <c r="Q11" s="93" cm="1">
        <f t="array" ref="Q11">ROUND(SUMPRODUCT($E$6:$E$9,Q6:Q9),4)</f>
        <v>200</v>
      </c>
      <c r="R11" s="93" cm="1">
        <f t="array" ref="R11">ROUND(SUMPRODUCT($E$6:$E$9,R6:R9),4)</f>
        <v>200</v>
      </c>
      <c r="S11" s="93" cm="1">
        <f t="array" ref="S11">ROUND(SUMPRODUCT($E$6:$E$9,S6:S9),4)</f>
        <v>200</v>
      </c>
      <c r="T11" s="93" cm="1">
        <f t="array" ref="T11">ROUND(SUMPRODUCT($E$6:$E$9,T6:T9),4)</f>
        <v>224.48</v>
      </c>
      <c r="U11" s="93" cm="1">
        <f t="array" ref="U11">ROUND(SUMPRODUCT($E$6:$E$9,U6:U9),4)</f>
        <v>200</v>
      </c>
      <c r="V11" s="93" cm="1">
        <f t="array" ref="V11">ROUND(SUMPRODUCT($E$6:$E$9,V6:V9),4)</f>
        <v>200</v>
      </c>
      <c r="W11" s="93" cm="1">
        <f t="array" ref="W11">ROUND(SUMPRODUCT($E$7:$E$9,W7:W9),4)</f>
        <v>0</v>
      </c>
      <c r="X11" s="93" cm="1">
        <f t="array" ref="X11">ROUND(SUMPRODUCT($E$7:$E$9,X7:X9),4)</f>
        <v>0</v>
      </c>
      <c r="Y11" s="93" cm="1">
        <f t="array" ref="Y11">ROUND(SUMPRODUCT($E$7:$E$9,Y7:Y9),4)</f>
        <v>0</v>
      </c>
      <c r="Z11" s="93" cm="1">
        <f t="array" ref="Z11">ROUND(SUMPRODUCT($E$7:$E$9,Z7:Z9),4)</f>
        <v>0</v>
      </c>
      <c r="AA11" s="93" cm="1">
        <f t="array" ref="AA11">ROUND(SUMPRODUCT($E$7:$E$9,AA7:AA9),4)</f>
        <v>0</v>
      </c>
      <c r="AB11" s="93" cm="1">
        <f t="array" ref="AB11">ROUND(SUMPRODUCT($E$7:$E$9,AB7:AB9),4)</f>
        <v>0</v>
      </c>
      <c r="AC11" s="93" cm="1">
        <f t="array" ref="AC11">ROUND(SUMPRODUCT($E$7:$E$9,AC7:AC9),4)</f>
        <v>0</v>
      </c>
      <c r="AD11" s="93" cm="1">
        <f t="array" ref="AD11">ROUND(SUMPRODUCT($E$7:$E$9,AD7:AD9),4)</f>
        <v>0</v>
      </c>
      <c r="AE11" s="93" cm="1">
        <f t="array" ref="AE11">ROUND(SUMPRODUCT($E$7:$E$9,AE7:AE9),4)</f>
        <v>0</v>
      </c>
      <c r="AF11" s="93" cm="1">
        <f t="array" ref="AF11">ROUND(SUMPRODUCT($E$7:$E$9,AF7:AF9),4)</f>
        <v>0</v>
      </c>
      <c r="AG11" s="93" cm="1">
        <f t="array" ref="AG11">ROUND(SUMPRODUCT($E$7:$E$9,AG7:AG9),4)</f>
        <v>0</v>
      </c>
      <c r="AH11" s="93" cm="1">
        <f t="array" ref="AH11">ROUND(SUMPRODUCT($E$7:$E$9,AH7:AH9),4)</f>
        <v>0</v>
      </c>
      <c r="AI11" s="93" cm="1">
        <f t="array" ref="AI11">ROUND(SUMPRODUCT($E$7:$E$9,AI7:AI9),4)</f>
        <v>0</v>
      </c>
      <c r="AJ11" s="93" cm="1">
        <f t="array" ref="AJ11">ROUND(SUMPRODUCT($E$7:$E$9,AJ7:AJ9),4)</f>
        <v>0</v>
      </c>
      <c r="AK11" s="93" cm="1">
        <f t="array" ref="AK11">ROUND(SUMPRODUCT($E$7:$E$9,AK7:AK9),4)</f>
        <v>0</v>
      </c>
      <c r="AL11" s="93" cm="1">
        <f t="array" ref="AL11">ROUND(SUMPRODUCT($E$7:$E$9,AL7:AL9),4)</f>
        <v>0</v>
      </c>
      <c r="AM11" s="93" cm="1">
        <f t="array" ref="AM11">ROUND(SUMPRODUCT($E$7:$E$9,AM7:AM9),4)</f>
        <v>0</v>
      </c>
      <c r="AN11" s="93" cm="1">
        <f t="array" ref="AN11">ROUND(SUMPRODUCT($E$7:$E$9,AN7:AN9),4)</f>
        <v>0</v>
      </c>
      <c r="AO11" s="93" cm="1">
        <f t="array" ref="AO11">ROUND(SUMPRODUCT($E$7:$E$9,AO7:AO9),4)</f>
        <v>0</v>
      </c>
      <c r="AP11" s="93" cm="1">
        <f t="array" ref="AP11">ROUND(SUMPRODUCT($E$7:$E$9,AP7:AP9),4)</f>
        <v>0</v>
      </c>
      <c r="AQ11" s="93" cm="1">
        <f t="array" ref="AQ11">ROUND(SUMPRODUCT($E$7:$E$9,AQ7:AQ9),4)</f>
        <v>0</v>
      </c>
      <c r="AR11" s="93" cm="1">
        <f t="array" ref="AR11">ROUND(SUMPRODUCT($E$7:$E$9,AR7:AR9),4)</f>
        <v>0</v>
      </c>
      <c r="AS11" s="93" cm="1">
        <f t="array" ref="AS11">ROUND(SUMPRODUCT($E$7:$E$9,AS7:AS9),4)</f>
        <v>0</v>
      </c>
      <c r="AT11" s="93" cm="1">
        <f t="array" ref="AT11">ROUND(SUMPRODUCT($E$7:$E$9,AT7:AT9),4)</f>
        <v>0</v>
      </c>
      <c r="AU11" s="93" cm="1">
        <f t="array" ref="AU11">ROUND(SUMPRODUCT($E$7:$E$9,AU7:AU9),4)</f>
        <v>0</v>
      </c>
      <c r="AV11" s="93" cm="1">
        <f t="array" ref="AV11">ROUND(SUMPRODUCT($E$7:$E$9,AV7:AV9),4)</f>
        <v>0</v>
      </c>
      <c r="AW11" s="93" cm="1">
        <f t="array" ref="AW11">ROUND(SUMPRODUCT($E$7:$E$9,AW7:AW9),4)</f>
        <v>0</v>
      </c>
      <c r="AX11" s="93" cm="1">
        <f t="array" ref="AX11">ROUND(SUMPRODUCT($E$7:$E$9,AX7:AX9),4)</f>
        <v>0</v>
      </c>
      <c r="AY11" s="93" cm="1">
        <f t="array" ref="AY11">ROUND(SUMPRODUCT($E$7:$E$9,AY7:AY9),4)</f>
        <v>0</v>
      </c>
      <c r="AZ11" s="93" cm="1">
        <f t="array" ref="AZ11">ROUND(SUMPRODUCT($E$7:$E$9,AZ7:AZ9),4)</f>
        <v>0</v>
      </c>
      <c r="BA11" s="93" cm="1">
        <f t="array" ref="BA11">ROUND(SUMPRODUCT($E$7:$E$9,BA7:BA9),4)</f>
        <v>0</v>
      </c>
      <c r="BB11" s="93" cm="1">
        <f t="array" ref="BB11">ROUND(SUMPRODUCT($E$7:$E$9,BB7:BB9),4)</f>
        <v>0</v>
      </c>
      <c r="BC11" s="93" cm="1">
        <f t="array" ref="BC11">ROUND(SUMPRODUCT($E$7:$E$9,BC7:BC9),4)</f>
        <v>0</v>
      </c>
      <c r="BD11" s="93" cm="1">
        <f t="array" ref="BD11">ROUND(SUMPRODUCT($E$7:$E$9,BD7:BD9),4)</f>
        <v>0</v>
      </c>
      <c r="BE11" s="93" cm="1">
        <f t="array" ref="BE11">ROUND(SUMPRODUCT($E$7:$E$9,BE7:BE9),4)</f>
        <v>0</v>
      </c>
      <c r="BF11" s="93" cm="1">
        <f t="array" ref="BF11">ROUND(SUMPRODUCT($E$7:$E$9,BF7:BF9),4)</f>
        <v>0</v>
      </c>
      <c r="BG11" s="93" cm="1">
        <f t="array" ref="BG11">ROUND(SUMPRODUCT($E$7:$E$9,BG7:BG9),4)</f>
        <v>0</v>
      </c>
      <c r="BH11" s="93" cm="1">
        <f t="array" ref="BH11">ROUND(SUMPRODUCT($E$7:$E$9,BH7:BH9),4)</f>
        <v>0</v>
      </c>
      <c r="BI11" s="93" cm="1">
        <f t="array" ref="BI11">ROUND(SUMPRODUCT($E$7:$E$9,BI7:BI9),4)</f>
        <v>0</v>
      </c>
      <c r="BJ11" s="93" cm="1">
        <f t="array" ref="BJ11">ROUND(SUMPRODUCT($E$7:$E$9,BJ7:BJ9),4)</f>
        <v>0</v>
      </c>
      <c r="BK11" s="93" cm="1">
        <f t="array" ref="BK11">ROUND(SUMPRODUCT($E$7:$E$9,BK7:BK9),4)</f>
        <v>0</v>
      </c>
      <c r="BL11" s="93" cm="1">
        <f t="array" ref="BL11">ROUND(SUMPRODUCT($E$7:$E$9,BL7:BL9),4)</f>
        <v>0</v>
      </c>
      <c r="BM11" s="93" cm="1">
        <f t="array" ref="BM11">ROUND(SUMPRODUCT($E$7:$E$9,BM7:BM9),4)</f>
        <v>0</v>
      </c>
      <c r="BN11" s="93" cm="1">
        <f t="array" ref="BN11">ROUND(SUMPRODUCT($E$7:$E$9,BN7:BN9),4)</f>
        <v>0</v>
      </c>
      <c r="BO11" s="93" cm="1">
        <f t="array" ref="BO11">ROUND(SUMPRODUCT($E$7:$E$9,BO7:BO9),4)</f>
        <v>0</v>
      </c>
      <c r="BP11" s="93" cm="1">
        <f t="array" ref="BP11">ROUND(SUMPRODUCT($E$7:$E$9,BP7:BP9),4)</f>
        <v>0</v>
      </c>
      <c r="BQ11" s="93" cm="1">
        <f t="array" ref="BQ11">ROUND(SUMPRODUCT($E$7:$E$9,BQ7:BQ9),4)</f>
        <v>0</v>
      </c>
      <c r="BR11" s="93" cm="1">
        <f t="array" ref="BR11">ROUND(SUMPRODUCT($E$7:$E$9,BR7:BR9),4)</f>
        <v>0</v>
      </c>
      <c r="BS11" s="93" cm="1">
        <f t="array" ref="BS11">ROUND(SUMPRODUCT($E$7:$E$9,BS7:BS9),4)</f>
        <v>0</v>
      </c>
      <c r="BT11" s="93" cm="1">
        <f t="array" ref="BT11">ROUND(SUMPRODUCT($E$7:$E$9,BT7:BT9),4)</f>
        <v>0</v>
      </c>
      <c r="BU11" s="93" cm="1">
        <f t="array" ref="BU11">ROUND(SUMPRODUCT($E$7:$E$9,BU7:BU9),4)</f>
        <v>0</v>
      </c>
      <c r="BV11" s="93" cm="1">
        <f t="array" ref="BV11">ROUND(SUMPRODUCT($E$7:$E$9,BV7:BV9),4)</f>
        <v>0</v>
      </c>
      <c r="BW11" s="93" cm="1">
        <f t="array" ref="BW11">ROUND(SUMPRODUCT($E$7:$E$9,BW7:BW9),4)</f>
        <v>0</v>
      </c>
      <c r="BX11" s="93" cm="1">
        <f t="array" ref="BX11">ROUND(SUMPRODUCT($E$7:$E$9,BX7:BX9),4)</f>
        <v>0</v>
      </c>
      <c r="BY11" s="93" cm="1">
        <f t="array" ref="BY11">ROUND(SUMPRODUCT($E$7:$E$9,BY7:BY9),4)</f>
        <v>0</v>
      </c>
      <c r="BZ11" s="93" cm="1">
        <f t="array" ref="BZ11">ROUND(SUMPRODUCT($E$7:$E$9,BZ7:BZ9),4)</f>
        <v>0</v>
      </c>
      <c r="CA11" s="93" cm="1">
        <f t="array" ref="CA11">ROUND(SUMPRODUCT($E$7:$E$9,CA7:CA9),4)</f>
        <v>0</v>
      </c>
      <c r="CB11" s="93" cm="1">
        <f t="array" ref="CB11">ROUND(SUMPRODUCT($E$7:$E$9,CB7:CB9),4)</f>
        <v>0</v>
      </c>
      <c r="CC11" s="93" cm="1">
        <f t="array" ref="CC11">ROUND(SUMPRODUCT($E$7:$E$9,CC7:CC9),4)</f>
        <v>0</v>
      </c>
      <c r="CD11" s="93" cm="1">
        <f t="array" ref="CD11">ROUND(SUMPRODUCT($E$7:$E$9,CD7:CD9),4)</f>
        <v>0</v>
      </c>
      <c r="CE11" s="93" cm="1">
        <f t="array" ref="CE11">ROUND(SUMPRODUCT($E$7:$E$9,CE7:CE9),4)</f>
        <v>0</v>
      </c>
      <c r="CF11" s="93" cm="1">
        <f t="array" ref="CF11">ROUND(SUMPRODUCT($E$7:$E$9,CF7:CF9),4)</f>
        <v>0</v>
      </c>
      <c r="CG11" s="93" cm="1">
        <f t="array" ref="CG11">ROUND(SUMPRODUCT($E$7:$E$9,CG7:CG9),4)</f>
        <v>0</v>
      </c>
      <c r="CH11" s="93" cm="1">
        <f t="array" ref="CH11">ROUND(SUMPRODUCT($E$7:$E$9,CH7:CH9),4)</f>
        <v>0</v>
      </c>
      <c r="CI11" s="93" cm="1">
        <f t="array" ref="CI11">ROUND(SUMPRODUCT($E$7:$E$9,CI7:CI9),4)</f>
        <v>0</v>
      </c>
      <c r="CJ11" s="93" cm="1">
        <f t="array" ref="CJ11">ROUND(SUMPRODUCT($E$7:$E$9,CJ7:CJ9),4)</f>
        <v>0</v>
      </c>
      <c r="CK11" s="93" cm="1">
        <f t="array" ref="CK11">ROUND(SUMPRODUCT($E$7:$E$9,CK7:CK9),4)</f>
        <v>0</v>
      </c>
      <c r="CL11" s="93" cm="1">
        <f t="array" ref="CL11">ROUND(SUMPRODUCT($E$7:$E$9,CL7:CL9),4)</f>
        <v>0</v>
      </c>
      <c r="CM11" s="93" cm="1">
        <f t="array" ref="CM11">ROUND(SUMPRODUCT($E$7:$E$9,CM7:CM9),4)</f>
        <v>0</v>
      </c>
      <c r="CN11" s="93" cm="1">
        <f t="array" ref="CN11">ROUND(SUMPRODUCT($E$7:$E$9,CN7:CN9),4)</f>
        <v>0</v>
      </c>
      <c r="CO11" s="93" cm="1">
        <f t="array" ref="CO11">ROUND(SUMPRODUCT($E$7:$E$9,CO7:CO9),4)</f>
        <v>0</v>
      </c>
      <c r="CP11" s="93"/>
      <c r="CQ11" s="93">
        <f>SUM(CQ7:CQ9)</f>
        <v>3721.92</v>
      </c>
      <c r="CR11" s="97"/>
    </row>
    <row r="12" spans="4:96">
      <c r="D12" s="94"/>
      <c r="E12" s="94"/>
      <c r="F12" s="94"/>
      <c r="G12" s="94"/>
      <c r="H12" s="94"/>
      <c r="I12" s="94"/>
      <c r="J12" s="94"/>
      <c r="K12" s="94"/>
      <c r="L12" s="94"/>
      <c r="M12" s="94"/>
      <c r="N12" s="94"/>
      <c r="O12" s="94"/>
      <c r="P12" s="94"/>
      <c r="Q12" s="94"/>
      <c r="R12" s="94"/>
      <c r="S12" s="94"/>
      <c r="T12" s="94"/>
      <c r="U12" s="94"/>
      <c r="V12" s="94"/>
      <c r="W12" s="94"/>
      <c r="X12" s="94"/>
      <c r="Y12" s="94"/>
      <c r="Z12" s="94"/>
      <c r="AA12" s="94"/>
      <c r="AB12" s="94"/>
      <c r="AC12" s="94"/>
      <c r="AD12" s="94"/>
      <c r="AE12" s="94"/>
      <c r="AF12" s="94"/>
      <c r="AG12" s="94"/>
      <c r="AH12" s="94"/>
      <c r="AI12" s="94"/>
      <c r="AJ12" s="94"/>
      <c r="AK12" s="94"/>
      <c r="AL12" s="94"/>
      <c r="AM12" s="94"/>
      <c r="AN12" s="94"/>
      <c r="AO12" s="94"/>
      <c r="AP12" s="94"/>
      <c r="AQ12" s="94"/>
      <c r="AR12" s="94"/>
      <c r="AS12" s="94"/>
      <c r="AT12" s="94"/>
      <c r="AU12" s="94"/>
      <c r="AV12" s="94"/>
      <c r="AW12" s="94"/>
      <c r="AX12" s="94"/>
      <c r="AY12" s="94"/>
      <c r="AZ12" s="94"/>
      <c r="BA12" s="94"/>
      <c r="BB12" s="94"/>
      <c r="BC12" s="94"/>
      <c r="BD12" s="94"/>
      <c r="BE12" s="94"/>
      <c r="BF12" s="94"/>
      <c r="BG12" s="94"/>
      <c r="BH12" s="94"/>
      <c r="BI12" s="94"/>
      <c r="BJ12" s="94"/>
      <c r="BK12" s="94"/>
      <c r="BL12" s="94"/>
      <c r="BM12" s="94"/>
      <c r="BN12" s="94"/>
      <c r="BO12" s="94"/>
      <c r="BP12" s="94"/>
      <c r="BQ12" s="94"/>
      <c r="BR12" s="94"/>
      <c r="BS12" s="94"/>
      <c r="BT12" s="94"/>
      <c r="BU12" s="94"/>
      <c r="BV12" s="94"/>
      <c r="BW12" s="94"/>
      <c r="BX12" s="94"/>
      <c r="BY12" s="94"/>
      <c r="BZ12" s="94"/>
      <c r="CA12" s="94"/>
      <c r="CB12" s="94"/>
      <c r="CC12" s="94"/>
      <c r="CD12" s="94"/>
      <c r="CE12" s="94"/>
      <c r="CF12" s="94"/>
      <c r="CG12" s="94"/>
      <c r="CH12" s="94"/>
      <c r="CI12" s="94"/>
      <c r="CJ12" s="94"/>
      <c r="CK12" s="94"/>
      <c r="CL12" s="94"/>
      <c r="CM12" s="94"/>
      <c r="CN12" s="94"/>
      <c r="CO12" s="94"/>
      <c r="CP12" s="94"/>
      <c r="CQ12" s="94"/>
      <c r="CR12" s="94"/>
    </row>
    <row r="13" spans="6:93">
      <c r="F13" s="95"/>
      <c r="G13" s="95"/>
      <c r="H13" s="95"/>
      <c r="I13" s="95"/>
      <c r="J13" s="95"/>
      <c r="K13" s="95"/>
      <c r="L13" s="95"/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95"/>
      <c r="X13" s="95"/>
      <c r="Y13" s="95"/>
      <c r="Z13" s="95"/>
      <c r="AA13" s="95"/>
      <c r="AB13" s="95"/>
      <c r="AC13" s="95"/>
      <c r="AD13" s="95"/>
      <c r="AE13" s="95"/>
      <c r="AF13" s="95"/>
      <c r="AG13" s="95"/>
      <c r="AH13" s="95"/>
      <c r="AI13" s="95"/>
      <c r="AJ13" s="95"/>
      <c r="AK13" s="95"/>
      <c r="AL13" s="95"/>
      <c r="AM13" s="95"/>
      <c r="AN13" s="95"/>
      <c r="AO13" s="95"/>
      <c r="AP13" s="95"/>
      <c r="AQ13" s="95"/>
      <c r="AR13" s="95"/>
      <c r="AS13" s="95"/>
      <c r="AT13" s="95"/>
      <c r="AU13" s="95"/>
      <c r="AV13" s="95"/>
      <c r="AW13" s="95"/>
      <c r="AX13" s="95"/>
      <c r="AY13" s="95"/>
      <c r="AZ13" s="95"/>
      <c r="BA13" s="95"/>
      <c r="BB13" s="95"/>
      <c r="BC13" s="95"/>
      <c r="BD13" s="95"/>
      <c r="BE13" s="95"/>
      <c r="BF13" s="95"/>
      <c r="BG13" s="95"/>
      <c r="BH13" s="95"/>
      <c r="BI13" s="95"/>
      <c r="BJ13" s="95"/>
      <c r="BK13" s="95"/>
      <c r="BL13" s="95"/>
      <c r="BM13" s="95"/>
      <c r="BN13" s="95"/>
      <c r="BO13" s="95"/>
      <c r="BP13" s="95"/>
      <c r="BQ13" s="95"/>
      <c r="BR13" s="95"/>
      <c r="BS13" s="95"/>
      <c r="BT13" s="95"/>
      <c r="BU13" s="95"/>
      <c r="BV13" s="95"/>
      <c r="BW13" s="95"/>
      <c r="BX13" s="95"/>
      <c r="BY13" s="95"/>
      <c r="BZ13" s="95"/>
      <c r="CA13" s="95"/>
      <c r="CB13" s="95"/>
      <c r="CC13" s="95"/>
      <c r="CD13" s="95"/>
      <c r="CE13" s="95"/>
      <c r="CF13" s="95"/>
      <c r="CG13" s="95"/>
      <c r="CH13" s="95"/>
      <c r="CI13" s="95"/>
      <c r="CJ13" s="95"/>
      <c r="CK13" s="95"/>
      <c r="CL13" s="95"/>
      <c r="CM13" s="95"/>
      <c r="CN13" s="95"/>
      <c r="CO13" s="95"/>
    </row>
  </sheetData>
  <mergeCells count="6">
    <mergeCell ref="A1:A3"/>
    <mergeCell ref="B1:B3"/>
    <mergeCell ref="C1:C3"/>
    <mergeCell ref="D1:D3"/>
    <mergeCell ref="E1:E3"/>
    <mergeCell ref="CP1:CQ2"/>
  </mergeCells>
  <pageMargins left="0.7" right="0.7" top="0.75" bottom="0.75" header="0.3" footer="0.3"/>
  <pageSetup paperSize="9" scale="68" orientation="landscape"/>
  <headerFooter/>
  <ignoredErrors>
    <ignoredError sqref="CM11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>
    <pageSetUpPr fitToPage="1"/>
  </sheetPr>
  <dimension ref="A1:IT25"/>
  <sheetViews>
    <sheetView view="pageBreakPreview" zoomScale="90" zoomScaleNormal="100" workbookViewId="0">
      <selection activeCell="D14" sqref="D14"/>
    </sheetView>
  </sheetViews>
  <sheetFormatPr defaultColWidth="10" defaultRowHeight="18" customHeight="1"/>
  <cols>
    <col min="1" max="1" width="10" style="54"/>
    <col min="2" max="2" width="27.8849557522124" style="54" customWidth="1"/>
    <col min="3" max="3" width="32.8849557522124" style="54" customWidth="1"/>
    <col min="4" max="4" width="27.3805309734513" style="54" customWidth="1"/>
    <col min="5" max="5" width="20.6371681415929" style="54" customWidth="1"/>
    <col min="6" max="257" width="10" style="54"/>
    <col min="258" max="258" width="27.8849557522124" style="54" customWidth="1"/>
    <col min="259" max="259" width="32.8849557522124" style="54" customWidth="1"/>
    <col min="260" max="260" width="27.3805309734513" style="54" customWidth="1"/>
    <col min="261" max="261" width="20.6371681415929" style="54" customWidth="1"/>
    <col min="262" max="513" width="10" style="54"/>
    <col min="514" max="514" width="27.8849557522124" style="54" customWidth="1"/>
    <col min="515" max="515" width="32.8849557522124" style="54" customWidth="1"/>
    <col min="516" max="516" width="27.3805309734513" style="54" customWidth="1"/>
    <col min="517" max="517" width="20.6371681415929" style="54" customWidth="1"/>
    <col min="518" max="769" width="10" style="54"/>
    <col min="770" max="770" width="27.8849557522124" style="54" customWidth="1"/>
    <col min="771" max="771" width="32.8849557522124" style="54" customWidth="1"/>
    <col min="772" max="772" width="27.3805309734513" style="54" customWidth="1"/>
    <col min="773" max="773" width="20.6371681415929" style="54" customWidth="1"/>
    <col min="774" max="1025" width="10" style="54"/>
    <col min="1026" max="1026" width="27.8849557522124" style="54" customWidth="1"/>
    <col min="1027" max="1027" width="32.8849557522124" style="54" customWidth="1"/>
    <col min="1028" max="1028" width="27.3805309734513" style="54" customWidth="1"/>
    <col min="1029" max="1029" width="20.6371681415929" style="54" customWidth="1"/>
    <col min="1030" max="1281" width="10" style="54"/>
    <col min="1282" max="1282" width="27.8849557522124" style="54" customWidth="1"/>
    <col min="1283" max="1283" width="32.8849557522124" style="54" customWidth="1"/>
    <col min="1284" max="1284" width="27.3805309734513" style="54" customWidth="1"/>
    <col min="1285" max="1285" width="20.6371681415929" style="54" customWidth="1"/>
    <col min="1286" max="1537" width="10" style="54"/>
    <col min="1538" max="1538" width="27.8849557522124" style="54" customWidth="1"/>
    <col min="1539" max="1539" width="32.8849557522124" style="54" customWidth="1"/>
    <col min="1540" max="1540" width="27.3805309734513" style="54" customWidth="1"/>
    <col min="1541" max="1541" width="20.6371681415929" style="54" customWidth="1"/>
    <col min="1542" max="1793" width="10" style="54"/>
    <col min="1794" max="1794" width="27.8849557522124" style="54" customWidth="1"/>
    <col min="1795" max="1795" width="32.8849557522124" style="54" customWidth="1"/>
    <col min="1796" max="1796" width="27.3805309734513" style="54" customWidth="1"/>
    <col min="1797" max="1797" width="20.6371681415929" style="54" customWidth="1"/>
    <col min="1798" max="2049" width="10" style="54"/>
    <col min="2050" max="2050" width="27.8849557522124" style="54" customWidth="1"/>
    <col min="2051" max="2051" width="32.8849557522124" style="54" customWidth="1"/>
    <col min="2052" max="2052" width="27.3805309734513" style="54" customWidth="1"/>
    <col min="2053" max="2053" width="20.6371681415929" style="54" customWidth="1"/>
    <col min="2054" max="2305" width="10" style="54"/>
    <col min="2306" max="2306" width="27.8849557522124" style="54" customWidth="1"/>
    <col min="2307" max="2307" width="32.8849557522124" style="54" customWidth="1"/>
    <col min="2308" max="2308" width="27.3805309734513" style="54" customWidth="1"/>
    <col min="2309" max="2309" width="20.6371681415929" style="54" customWidth="1"/>
    <col min="2310" max="2561" width="10" style="54"/>
    <col min="2562" max="2562" width="27.8849557522124" style="54" customWidth="1"/>
    <col min="2563" max="2563" width="32.8849557522124" style="54" customWidth="1"/>
    <col min="2564" max="2564" width="27.3805309734513" style="54" customWidth="1"/>
    <col min="2565" max="2565" width="20.6371681415929" style="54" customWidth="1"/>
    <col min="2566" max="2817" width="10" style="54"/>
    <col min="2818" max="2818" width="27.8849557522124" style="54" customWidth="1"/>
    <col min="2819" max="2819" width="32.8849557522124" style="54" customWidth="1"/>
    <col min="2820" max="2820" width="27.3805309734513" style="54" customWidth="1"/>
    <col min="2821" max="2821" width="20.6371681415929" style="54" customWidth="1"/>
    <col min="2822" max="3073" width="10" style="54"/>
    <col min="3074" max="3074" width="27.8849557522124" style="54" customWidth="1"/>
    <col min="3075" max="3075" width="32.8849557522124" style="54" customWidth="1"/>
    <col min="3076" max="3076" width="27.3805309734513" style="54" customWidth="1"/>
    <col min="3077" max="3077" width="20.6371681415929" style="54" customWidth="1"/>
    <col min="3078" max="3329" width="10" style="54"/>
    <col min="3330" max="3330" width="27.8849557522124" style="54" customWidth="1"/>
    <col min="3331" max="3331" width="32.8849557522124" style="54" customWidth="1"/>
    <col min="3332" max="3332" width="27.3805309734513" style="54" customWidth="1"/>
    <col min="3333" max="3333" width="20.6371681415929" style="54" customWidth="1"/>
    <col min="3334" max="3585" width="10" style="54"/>
    <col min="3586" max="3586" width="27.8849557522124" style="54" customWidth="1"/>
    <col min="3587" max="3587" width="32.8849557522124" style="54" customWidth="1"/>
    <col min="3588" max="3588" width="27.3805309734513" style="54" customWidth="1"/>
    <col min="3589" max="3589" width="20.6371681415929" style="54" customWidth="1"/>
    <col min="3590" max="3841" width="10" style="54"/>
    <col min="3842" max="3842" width="27.8849557522124" style="54" customWidth="1"/>
    <col min="3843" max="3843" width="32.8849557522124" style="54" customWidth="1"/>
    <col min="3844" max="3844" width="27.3805309734513" style="54" customWidth="1"/>
    <col min="3845" max="3845" width="20.6371681415929" style="54" customWidth="1"/>
    <col min="3846" max="4097" width="10" style="54"/>
    <col min="4098" max="4098" width="27.8849557522124" style="54" customWidth="1"/>
    <col min="4099" max="4099" width="32.8849557522124" style="54" customWidth="1"/>
    <col min="4100" max="4100" width="27.3805309734513" style="54" customWidth="1"/>
    <col min="4101" max="4101" width="20.6371681415929" style="54" customWidth="1"/>
    <col min="4102" max="4353" width="10" style="54"/>
    <col min="4354" max="4354" width="27.8849557522124" style="54" customWidth="1"/>
    <col min="4355" max="4355" width="32.8849557522124" style="54" customWidth="1"/>
    <col min="4356" max="4356" width="27.3805309734513" style="54" customWidth="1"/>
    <col min="4357" max="4357" width="20.6371681415929" style="54" customWidth="1"/>
    <col min="4358" max="4609" width="10" style="54"/>
    <col min="4610" max="4610" width="27.8849557522124" style="54" customWidth="1"/>
    <col min="4611" max="4611" width="32.8849557522124" style="54" customWidth="1"/>
    <col min="4612" max="4612" width="27.3805309734513" style="54" customWidth="1"/>
    <col min="4613" max="4613" width="20.6371681415929" style="54" customWidth="1"/>
    <col min="4614" max="4865" width="10" style="54"/>
    <col min="4866" max="4866" width="27.8849557522124" style="54" customWidth="1"/>
    <col min="4867" max="4867" width="32.8849557522124" style="54" customWidth="1"/>
    <col min="4868" max="4868" width="27.3805309734513" style="54" customWidth="1"/>
    <col min="4869" max="4869" width="20.6371681415929" style="54" customWidth="1"/>
    <col min="4870" max="5121" width="10" style="54"/>
    <col min="5122" max="5122" width="27.8849557522124" style="54" customWidth="1"/>
    <col min="5123" max="5123" width="32.8849557522124" style="54" customWidth="1"/>
    <col min="5124" max="5124" width="27.3805309734513" style="54" customWidth="1"/>
    <col min="5125" max="5125" width="20.6371681415929" style="54" customWidth="1"/>
    <col min="5126" max="5377" width="10" style="54"/>
    <col min="5378" max="5378" width="27.8849557522124" style="54" customWidth="1"/>
    <col min="5379" max="5379" width="32.8849557522124" style="54" customWidth="1"/>
    <col min="5380" max="5380" width="27.3805309734513" style="54" customWidth="1"/>
    <col min="5381" max="5381" width="20.6371681415929" style="54" customWidth="1"/>
    <col min="5382" max="5633" width="10" style="54"/>
    <col min="5634" max="5634" width="27.8849557522124" style="54" customWidth="1"/>
    <col min="5635" max="5635" width="32.8849557522124" style="54" customWidth="1"/>
    <col min="5636" max="5636" width="27.3805309734513" style="54" customWidth="1"/>
    <col min="5637" max="5637" width="20.6371681415929" style="54" customWidth="1"/>
    <col min="5638" max="5889" width="10" style="54"/>
    <col min="5890" max="5890" width="27.8849557522124" style="54" customWidth="1"/>
    <col min="5891" max="5891" width="32.8849557522124" style="54" customWidth="1"/>
    <col min="5892" max="5892" width="27.3805309734513" style="54" customWidth="1"/>
    <col min="5893" max="5893" width="20.6371681415929" style="54" customWidth="1"/>
    <col min="5894" max="6145" width="10" style="54"/>
    <col min="6146" max="6146" width="27.8849557522124" style="54" customWidth="1"/>
    <col min="6147" max="6147" width="32.8849557522124" style="54" customWidth="1"/>
    <col min="6148" max="6148" width="27.3805309734513" style="54" customWidth="1"/>
    <col min="6149" max="6149" width="20.6371681415929" style="54" customWidth="1"/>
    <col min="6150" max="6401" width="10" style="54"/>
    <col min="6402" max="6402" width="27.8849557522124" style="54" customWidth="1"/>
    <col min="6403" max="6403" width="32.8849557522124" style="54" customWidth="1"/>
    <col min="6404" max="6404" width="27.3805309734513" style="54" customWidth="1"/>
    <col min="6405" max="6405" width="20.6371681415929" style="54" customWidth="1"/>
    <col min="6406" max="6657" width="10" style="54"/>
    <col min="6658" max="6658" width="27.8849557522124" style="54" customWidth="1"/>
    <col min="6659" max="6659" width="32.8849557522124" style="54" customWidth="1"/>
    <col min="6660" max="6660" width="27.3805309734513" style="54" customWidth="1"/>
    <col min="6661" max="6661" width="20.6371681415929" style="54" customWidth="1"/>
    <col min="6662" max="6913" width="10" style="54"/>
    <col min="6914" max="6914" width="27.8849557522124" style="54" customWidth="1"/>
    <col min="6915" max="6915" width="32.8849557522124" style="54" customWidth="1"/>
    <col min="6916" max="6916" width="27.3805309734513" style="54" customWidth="1"/>
    <col min="6917" max="6917" width="20.6371681415929" style="54" customWidth="1"/>
    <col min="6918" max="7169" width="10" style="54"/>
    <col min="7170" max="7170" width="27.8849557522124" style="54" customWidth="1"/>
    <col min="7171" max="7171" width="32.8849557522124" style="54" customWidth="1"/>
    <col min="7172" max="7172" width="27.3805309734513" style="54" customWidth="1"/>
    <col min="7173" max="7173" width="20.6371681415929" style="54" customWidth="1"/>
    <col min="7174" max="7425" width="10" style="54"/>
    <col min="7426" max="7426" width="27.8849557522124" style="54" customWidth="1"/>
    <col min="7427" max="7427" width="32.8849557522124" style="54" customWidth="1"/>
    <col min="7428" max="7428" width="27.3805309734513" style="54" customWidth="1"/>
    <col min="7429" max="7429" width="20.6371681415929" style="54" customWidth="1"/>
    <col min="7430" max="7681" width="10" style="54"/>
    <col min="7682" max="7682" width="27.8849557522124" style="54" customWidth="1"/>
    <col min="7683" max="7683" width="32.8849557522124" style="54" customWidth="1"/>
    <col min="7684" max="7684" width="27.3805309734513" style="54" customWidth="1"/>
    <col min="7685" max="7685" width="20.6371681415929" style="54" customWidth="1"/>
    <col min="7686" max="7937" width="10" style="54"/>
    <col min="7938" max="7938" width="27.8849557522124" style="54" customWidth="1"/>
    <col min="7939" max="7939" width="32.8849557522124" style="54" customWidth="1"/>
    <col min="7940" max="7940" width="27.3805309734513" style="54" customWidth="1"/>
    <col min="7941" max="7941" width="20.6371681415929" style="54" customWidth="1"/>
    <col min="7942" max="8193" width="10" style="54"/>
    <col min="8194" max="8194" width="27.8849557522124" style="54" customWidth="1"/>
    <col min="8195" max="8195" width="32.8849557522124" style="54" customWidth="1"/>
    <col min="8196" max="8196" width="27.3805309734513" style="54" customWidth="1"/>
    <col min="8197" max="8197" width="20.6371681415929" style="54" customWidth="1"/>
    <col min="8198" max="8449" width="10" style="54"/>
    <col min="8450" max="8450" width="27.8849557522124" style="54" customWidth="1"/>
    <col min="8451" max="8451" width="32.8849557522124" style="54" customWidth="1"/>
    <col min="8452" max="8452" width="27.3805309734513" style="54" customWidth="1"/>
    <col min="8453" max="8453" width="20.6371681415929" style="54" customWidth="1"/>
    <col min="8454" max="8705" width="10" style="54"/>
    <col min="8706" max="8706" width="27.8849557522124" style="54" customWidth="1"/>
    <col min="8707" max="8707" width="32.8849557522124" style="54" customWidth="1"/>
    <col min="8708" max="8708" width="27.3805309734513" style="54" customWidth="1"/>
    <col min="8709" max="8709" width="20.6371681415929" style="54" customWidth="1"/>
    <col min="8710" max="8961" width="10" style="54"/>
    <col min="8962" max="8962" width="27.8849557522124" style="54" customWidth="1"/>
    <col min="8963" max="8963" width="32.8849557522124" style="54" customWidth="1"/>
    <col min="8964" max="8964" width="27.3805309734513" style="54" customWidth="1"/>
    <col min="8965" max="8965" width="20.6371681415929" style="54" customWidth="1"/>
    <col min="8966" max="9217" width="10" style="54"/>
    <col min="9218" max="9218" width="27.8849557522124" style="54" customWidth="1"/>
    <col min="9219" max="9219" width="32.8849557522124" style="54" customWidth="1"/>
    <col min="9220" max="9220" width="27.3805309734513" style="54" customWidth="1"/>
    <col min="9221" max="9221" width="20.6371681415929" style="54" customWidth="1"/>
    <col min="9222" max="9473" width="10" style="54"/>
    <col min="9474" max="9474" width="27.8849557522124" style="54" customWidth="1"/>
    <col min="9475" max="9475" width="32.8849557522124" style="54" customWidth="1"/>
    <col min="9476" max="9476" width="27.3805309734513" style="54" customWidth="1"/>
    <col min="9477" max="9477" width="20.6371681415929" style="54" customWidth="1"/>
    <col min="9478" max="9729" width="10" style="54"/>
    <col min="9730" max="9730" width="27.8849557522124" style="54" customWidth="1"/>
    <col min="9731" max="9731" width="32.8849557522124" style="54" customWidth="1"/>
    <col min="9732" max="9732" width="27.3805309734513" style="54" customWidth="1"/>
    <col min="9733" max="9733" width="20.6371681415929" style="54" customWidth="1"/>
    <col min="9734" max="9985" width="10" style="54"/>
    <col min="9986" max="9986" width="27.8849557522124" style="54" customWidth="1"/>
    <col min="9987" max="9987" width="32.8849557522124" style="54" customWidth="1"/>
    <col min="9988" max="9988" width="27.3805309734513" style="54" customWidth="1"/>
    <col min="9989" max="9989" width="20.6371681415929" style="54" customWidth="1"/>
    <col min="9990" max="10241" width="10" style="54"/>
    <col min="10242" max="10242" width="27.8849557522124" style="54" customWidth="1"/>
    <col min="10243" max="10243" width="32.8849557522124" style="54" customWidth="1"/>
    <col min="10244" max="10244" width="27.3805309734513" style="54" customWidth="1"/>
    <col min="10245" max="10245" width="20.6371681415929" style="54" customWidth="1"/>
    <col min="10246" max="10497" width="10" style="54"/>
    <col min="10498" max="10498" width="27.8849557522124" style="54" customWidth="1"/>
    <col min="10499" max="10499" width="32.8849557522124" style="54" customWidth="1"/>
    <col min="10500" max="10500" width="27.3805309734513" style="54" customWidth="1"/>
    <col min="10501" max="10501" width="20.6371681415929" style="54" customWidth="1"/>
    <col min="10502" max="10753" width="10" style="54"/>
    <col min="10754" max="10754" width="27.8849557522124" style="54" customWidth="1"/>
    <col min="10755" max="10755" width="32.8849557522124" style="54" customWidth="1"/>
    <col min="10756" max="10756" width="27.3805309734513" style="54" customWidth="1"/>
    <col min="10757" max="10757" width="20.6371681415929" style="54" customWidth="1"/>
    <col min="10758" max="11009" width="10" style="54"/>
    <col min="11010" max="11010" width="27.8849557522124" style="54" customWidth="1"/>
    <col min="11011" max="11011" width="32.8849557522124" style="54" customWidth="1"/>
    <col min="11012" max="11012" width="27.3805309734513" style="54" customWidth="1"/>
    <col min="11013" max="11013" width="20.6371681415929" style="54" customWidth="1"/>
    <col min="11014" max="11265" width="10" style="54"/>
    <col min="11266" max="11266" width="27.8849557522124" style="54" customWidth="1"/>
    <col min="11267" max="11267" width="32.8849557522124" style="54" customWidth="1"/>
    <col min="11268" max="11268" width="27.3805309734513" style="54" customWidth="1"/>
    <col min="11269" max="11269" width="20.6371681415929" style="54" customWidth="1"/>
    <col min="11270" max="11521" width="10" style="54"/>
    <col min="11522" max="11522" width="27.8849557522124" style="54" customWidth="1"/>
    <col min="11523" max="11523" width="32.8849557522124" style="54" customWidth="1"/>
    <col min="11524" max="11524" width="27.3805309734513" style="54" customWidth="1"/>
    <col min="11525" max="11525" width="20.6371681415929" style="54" customWidth="1"/>
    <col min="11526" max="11777" width="10" style="54"/>
    <col min="11778" max="11778" width="27.8849557522124" style="54" customWidth="1"/>
    <col min="11779" max="11779" width="32.8849557522124" style="54" customWidth="1"/>
    <col min="11780" max="11780" width="27.3805309734513" style="54" customWidth="1"/>
    <col min="11781" max="11781" width="20.6371681415929" style="54" customWidth="1"/>
    <col min="11782" max="12033" width="10" style="54"/>
    <col min="12034" max="12034" width="27.8849557522124" style="54" customWidth="1"/>
    <col min="12035" max="12035" width="32.8849557522124" style="54" customWidth="1"/>
    <col min="12036" max="12036" width="27.3805309734513" style="54" customWidth="1"/>
    <col min="12037" max="12037" width="20.6371681415929" style="54" customWidth="1"/>
    <col min="12038" max="12289" width="10" style="54"/>
    <col min="12290" max="12290" width="27.8849557522124" style="54" customWidth="1"/>
    <col min="12291" max="12291" width="32.8849557522124" style="54" customWidth="1"/>
    <col min="12292" max="12292" width="27.3805309734513" style="54" customWidth="1"/>
    <col min="12293" max="12293" width="20.6371681415929" style="54" customWidth="1"/>
    <col min="12294" max="12545" width="10" style="54"/>
    <col min="12546" max="12546" width="27.8849557522124" style="54" customWidth="1"/>
    <col min="12547" max="12547" width="32.8849557522124" style="54" customWidth="1"/>
    <col min="12548" max="12548" width="27.3805309734513" style="54" customWidth="1"/>
    <col min="12549" max="12549" width="20.6371681415929" style="54" customWidth="1"/>
    <col min="12550" max="12801" width="10" style="54"/>
    <col min="12802" max="12802" width="27.8849557522124" style="54" customWidth="1"/>
    <col min="12803" max="12803" width="32.8849557522124" style="54" customWidth="1"/>
    <col min="12804" max="12804" width="27.3805309734513" style="54" customWidth="1"/>
    <col min="12805" max="12805" width="20.6371681415929" style="54" customWidth="1"/>
    <col min="12806" max="13057" width="10" style="54"/>
    <col min="13058" max="13058" width="27.8849557522124" style="54" customWidth="1"/>
    <col min="13059" max="13059" width="32.8849557522124" style="54" customWidth="1"/>
    <col min="13060" max="13060" width="27.3805309734513" style="54" customWidth="1"/>
    <col min="13061" max="13061" width="20.6371681415929" style="54" customWidth="1"/>
    <col min="13062" max="13313" width="10" style="54"/>
    <col min="13314" max="13314" width="27.8849557522124" style="54" customWidth="1"/>
    <col min="13315" max="13315" width="32.8849557522124" style="54" customWidth="1"/>
    <col min="13316" max="13316" width="27.3805309734513" style="54" customWidth="1"/>
    <col min="13317" max="13317" width="20.6371681415929" style="54" customWidth="1"/>
    <col min="13318" max="13569" width="10" style="54"/>
    <col min="13570" max="13570" width="27.8849557522124" style="54" customWidth="1"/>
    <col min="13571" max="13571" width="32.8849557522124" style="54" customWidth="1"/>
    <col min="13572" max="13572" width="27.3805309734513" style="54" customWidth="1"/>
    <col min="13573" max="13573" width="20.6371681415929" style="54" customWidth="1"/>
    <col min="13574" max="13825" width="10" style="54"/>
    <col min="13826" max="13826" width="27.8849557522124" style="54" customWidth="1"/>
    <col min="13827" max="13827" width="32.8849557522124" style="54" customWidth="1"/>
    <col min="13828" max="13828" width="27.3805309734513" style="54" customWidth="1"/>
    <col min="13829" max="13829" width="20.6371681415929" style="54" customWidth="1"/>
    <col min="13830" max="14081" width="10" style="54"/>
    <col min="14082" max="14082" width="27.8849557522124" style="54" customWidth="1"/>
    <col min="14083" max="14083" width="32.8849557522124" style="54" customWidth="1"/>
    <col min="14084" max="14084" width="27.3805309734513" style="54" customWidth="1"/>
    <col min="14085" max="14085" width="20.6371681415929" style="54" customWidth="1"/>
    <col min="14086" max="14337" width="10" style="54"/>
    <col min="14338" max="14338" width="27.8849557522124" style="54" customWidth="1"/>
    <col min="14339" max="14339" width="32.8849557522124" style="54" customWidth="1"/>
    <col min="14340" max="14340" width="27.3805309734513" style="54" customWidth="1"/>
    <col min="14341" max="14341" width="20.6371681415929" style="54" customWidth="1"/>
    <col min="14342" max="14593" width="10" style="54"/>
    <col min="14594" max="14594" width="27.8849557522124" style="54" customWidth="1"/>
    <col min="14595" max="14595" width="32.8849557522124" style="54" customWidth="1"/>
    <col min="14596" max="14596" width="27.3805309734513" style="54" customWidth="1"/>
    <col min="14597" max="14597" width="20.6371681415929" style="54" customWidth="1"/>
    <col min="14598" max="14849" width="10" style="54"/>
    <col min="14850" max="14850" width="27.8849557522124" style="54" customWidth="1"/>
    <col min="14851" max="14851" width="32.8849557522124" style="54" customWidth="1"/>
    <col min="14852" max="14852" width="27.3805309734513" style="54" customWidth="1"/>
    <col min="14853" max="14853" width="20.6371681415929" style="54" customWidth="1"/>
    <col min="14854" max="15105" width="10" style="54"/>
    <col min="15106" max="15106" width="27.8849557522124" style="54" customWidth="1"/>
    <col min="15107" max="15107" width="32.8849557522124" style="54" customWidth="1"/>
    <col min="15108" max="15108" width="27.3805309734513" style="54" customWidth="1"/>
    <col min="15109" max="15109" width="20.6371681415929" style="54" customWidth="1"/>
    <col min="15110" max="15361" width="10" style="54"/>
    <col min="15362" max="15362" width="27.8849557522124" style="54" customWidth="1"/>
    <col min="15363" max="15363" width="32.8849557522124" style="54" customWidth="1"/>
    <col min="15364" max="15364" width="27.3805309734513" style="54" customWidth="1"/>
    <col min="15365" max="15365" width="20.6371681415929" style="54" customWidth="1"/>
    <col min="15366" max="15617" width="10" style="54"/>
    <col min="15618" max="15618" width="27.8849557522124" style="54" customWidth="1"/>
    <col min="15619" max="15619" width="32.8849557522124" style="54" customWidth="1"/>
    <col min="15620" max="15620" width="27.3805309734513" style="54" customWidth="1"/>
    <col min="15621" max="15621" width="20.6371681415929" style="54" customWidth="1"/>
    <col min="15622" max="15873" width="10" style="54"/>
    <col min="15874" max="15874" width="27.8849557522124" style="54" customWidth="1"/>
    <col min="15875" max="15875" width="32.8849557522124" style="54" customWidth="1"/>
    <col min="15876" max="15876" width="27.3805309734513" style="54" customWidth="1"/>
    <col min="15877" max="15877" width="20.6371681415929" style="54" customWidth="1"/>
    <col min="15878" max="16129" width="10" style="54"/>
    <col min="16130" max="16130" width="27.8849557522124" style="54" customWidth="1"/>
    <col min="16131" max="16131" width="32.8849557522124" style="54" customWidth="1"/>
    <col min="16132" max="16132" width="27.3805309734513" style="54" customWidth="1"/>
    <col min="16133" max="16133" width="20.6371681415929" style="54" customWidth="1"/>
    <col min="16134" max="16384" width="10" style="54"/>
  </cols>
  <sheetData>
    <row r="1" s="51" customFormat="1" ht="23.25" spans="1:254">
      <c r="A1" s="55" t="s">
        <v>506</v>
      </c>
      <c r="B1" s="55"/>
      <c r="C1" s="55"/>
      <c r="D1" s="55"/>
      <c r="E1" s="55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  <c r="AN1" s="56"/>
      <c r="AO1" s="56"/>
      <c r="AP1" s="56"/>
      <c r="AQ1" s="56"/>
      <c r="AR1" s="56"/>
      <c r="AS1" s="56"/>
      <c r="AT1" s="56"/>
      <c r="AU1" s="56"/>
      <c r="AV1" s="56"/>
      <c r="AW1" s="56"/>
      <c r="AX1" s="56"/>
      <c r="AY1" s="56"/>
      <c r="AZ1" s="56"/>
      <c r="BA1" s="56"/>
      <c r="BB1" s="56"/>
      <c r="BC1" s="56"/>
      <c r="BD1" s="56"/>
      <c r="BE1" s="56"/>
      <c r="BF1" s="56"/>
      <c r="BG1" s="56"/>
      <c r="BH1" s="56"/>
      <c r="BI1" s="56"/>
      <c r="BJ1" s="56"/>
      <c r="BK1" s="56"/>
      <c r="BL1" s="56"/>
      <c r="BM1" s="56"/>
      <c r="BN1" s="56"/>
      <c r="BO1" s="56"/>
      <c r="BP1" s="56"/>
      <c r="BQ1" s="56"/>
      <c r="BR1" s="56"/>
      <c r="BS1" s="56"/>
      <c r="BT1" s="56"/>
      <c r="BU1" s="56"/>
      <c r="BV1" s="56"/>
      <c r="BW1" s="56"/>
      <c r="BX1" s="56"/>
      <c r="BY1" s="56"/>
      <c r="BZ1" s="56"/>
      <c r="CA1" s="56"/>
      <c r="CB1" s="56"/>
      <c r="CC1" s="56"/>
      <c r="CD1" s="56"/>
      <c r="CE1" s="56"/>
      <c r="CF1" s="56"/>
      <c r="CG1" s="56"/>
      <c r="CH1" s="56"/>
      <c r="CI1" s="56"/>
      <c r="CJ1" s="56"/>
      <c r="CK1" s="56"/>
      <c r="CL1" s="56"/>
      <c r="CM1" s="56"/>
      <c r="CN1" s="56"/>
      <c r="CO1" s="56"/>
      <c r="CP1" s="56"/>
      <c r="CQ1" s="56"/>
      <c r="CR1" s="56"/>
      <c r="CS1" s="56"/>
      <c r="CT1" s="56"/>
      <c r="CU1" s="56"/>
      <c r="CV1" s="56"/>
      <c r="CW1" s="56"/>
      <c r="CX1" s="56"/>
      <c r="CY1" s="56"/>
      <c r="CZ1" s="56"/>
      <c r="DA1" s="56"/>
      <c r="DB1" s="56"/>
      <c r="DC1" s="56"/>
      <c r="DD1" s="56"/>
      <c r="DE1" s="56"/>
      <c r="DF1" s="56"/>
      <c r="DG1" s="56"/>
      <c r="DH1" s="56"/>
      <c r="DI1" s="56"/>
      <c r="DJ1" s="56"/>
      <c r="DK1" s="56"/>
      <c r="DL1" s="56"/>
      <c r="DM1" s="56"/>
      <c r="DN1" s="56"/>
      <c r="DO1" s="56"/>
      <c r="DP1" s="56"/>
      <c r="DQ1" s="56"/>
      <c r="DR1" s="56"/>
      <c r="DS1" s="56"/>
      <c r="DT1" s="56"/>
      <c r="DU1" s="56"/>
      <c r="DV1" s="56"/>
      <c r="DW1" s="56"/>
      <c r="DX1" s="56"/>
      <c r="DY1" s="56"/>
      <c r="DZ1" s="56"/>
      <c r="EA1" s="56"/>
      <c r="EB1" s="56"/>
      <c r="EC1" s="56"/>
      <c r="ED1" s="56"/>
      <c r="EE1" s="56"/>
      <c r="EF1" s="56"/>
      <c r="EG1" s="56"/>
      <c r="EH1" s="56"/>
      <c r="EI1" s="56"/>
      <c r="EJ1" s="56"/>
      <c r="EK1" s="56"/>
      <c r="EL1" s="56"/>
      <c r="EM1" s="56"/>
      <c r="EN1" s="56"/>
      <c r="EO1" s="56"/>
      <c r="EP1" s="56"/>
      <c r="EQ1" s="56"/>
      <c r="ER1" s="56"/>
      <c r="ES1" s="56"/>
      <c r="ET1" s="56"/>
      <c r="EU1" s="56"/>
      <c r="EV1" s="56"/>
      <c r="EW1" s="56"/>
      <c r="EX1" s="56"/>
      <c r="EY1" s="56"/>
      <c r="EZ1" s="56"/>
      <c r="FA1" s="56"/>
      <c r="FB1" s="56"/>
      <c r="FC1" s="56"/>
      <c r="FD1" s="56"/>
      <c r="FE1" s="56"/>
      <c r="FF1" s="56"/>
      <c r="FG1" s="56"/>
      <c r="FH1" s="56"/>
      <c r="FI1" s="56"/>
      <c r="FJ1" s="56"/>
      <c r="FK1" s="56"/>
      <c r="FL1" s="56"/>
      <c r="FM1" s="56"/>
      <c r="FN1" s="56"/>
      <c r="FO1" s="56"/>
      <c r="FP1" s="56"/>
      <c r="FQ1" s="56"/>
      <c r="FR1" s="56"/>
      <c r="FS1" s="56"/>
      <c r="FT1" s="56"/>
      <c r="FU1" s="56"/>
      <c r="FV1" s="56"/>
      <c r="FW1" s="56"/>
      <c r="FX1" s="56"/>
      <c r="FY1" s="56"/>
      <c r="FZ1" s="56"/>
      <c r="GA1" s="56"/>
      <c r="GB1" s="56"/>
      <c r="GC1" s="56"/>
      <c r="GD1" s="56"/>
      <c r="GE1" s="56"/>
      <c r="GF1" s="56"/>
      <c r="GG1" s="56"/>
      <c r="GH1" s="56"/>
      <c r="GI1" s="56"/>
      <c r="GJ1" s="56"/>
      <c r="GK1" s="56"/>
      <c r="GL1" s="56"/>
      <c r="GM1" s="56"/>
      <c r="GN1" s="56"/>
      <c r="GO1" s="56"/>
      <c r="GP1" s="56"/>
      <c r="GQ1" s="56"/>
      <c r="GR1" s="56"/>
      <c r="GS1" s="56"/>
      <c r="GT1" s="56"/>
      <c r="GU1" s="56"/>
      <c r="GV1" s="56"/>
      <c r="GW1" s="56"/>
      <c r="GX1" s="56"/>
      <c r="GY1" s="56"/>
      <c r="GZ1" s="56"/>
      <c r="HA1" s="56"/>
      <c r="HB1" s="56"/>
      <c r="HC1" s="56"/>
      <c r="HD1" s="56"/>
      <c r="HE1" s="56"/>
      <c r="HF1" s="56"/>
      <c r="HG1" s="56"/>
      <c r="HH1" s="56"/>
      <c r="HI1" s="56"/>
      <c r="HJ1" s="56"/>
      <c r="HK1" s="56"/>
      <c r="HL1" s="56"/>
      <c r="HM1" s="56"/>
      <c r="HN1" s="56"/>
      <c r="HO1" s="56"/>
      <c r="HP1" s="56"/>
      <c r="HQ1" s="56"/>
      <c r="HR1" s="56"/>
      <c r="HS1" s="56"/>
      <c r="HT1" s="56"/>
      <c r="HU1" s="56"/>
      <c r="HV1" s="56"/>
      <c r="HW1" s="56"/>
      <c r="HX1" s="56"/>
      <c r="HY1" s="56"/>
      <c r="HZ1" s="56"/>
      <c r="IA1" s="56"/>
      <c r="IB1" s="56"/>
      <c r="IC1" s="56"/>
      <c r="ID1" s="56"/>
      <c r="IE1" s="56"/>
      <c r="IF1" s="56"/>
      <c r="IG1" s="56"/>
      <c r="IH1" s="56"/>
      <c r="II1" s="56"/>
      <c r="IJ1" s="56"/>
      <c r="IK1" s="56"/>
      <c r="IL1" s="56"/>
      <c r="IM1" s="56"/>
      <c r="IN1" s="56"/>
      <c r="IO1" s="56"/>
      <c r="IP1" s="56"/>
      <c r="IQ1" s="56"/>
      <c r="IR1" s="56"/>
      <c r="IS1" s="56"/>
      <c r="IT1" s="56"/>
    </row>
    <row r="2" ht="13.85" spans="1:254">
      <c r="A2" s="53"/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52"/>
      <c r="AQ2" s="52"/>
      <c r="AR2" s="52"/>
      <c r="AS2" s="52"/>
      <c r="AT2" s="52"/>
      <c r="AU2" s="52"/>
      <c r="AV2" s="52"/>
      <c r="AW2" s="52"/>
      <c r="AX2" s="52"/>
      <c r="AY2" s="52"/>
      <c r="AZ2" s="52"/>
      <c r="BA2" s="52"/>
      <c r="BB2" s="52"/>
      <c r="BC2" s="52"/>
      <c r="BD2" s="52"/>
      <c r="BE2" s="52"/>
      <c r="BF2" s="52"/>
      <c r="BG2" s="52"/>
      <c r="BH2" s="52"/>
      <c r="BI2" s="52"/>
      <c r="BJ2" s="52"/>
      <c r="BK2" s="52"/>
      <c r="BL2" s="52"/>
      <c r="BM2" s="52"/>
      <c r="BN2" s="52"/>
      <c r="BO2" s="52"/>
      <c r="BP2" s="52"/>
      <c r="BQ2" s="52"/>
      <c r="BR2" s="52"/>
      <c r="BS2" s="52"/>
      <c r="BT2" s="52"/>
      <c r="BU2" s="52"/>
      <c r="BV2" s="52"/>
      <c r="BW2" s="52"/>
      <c r="BX2" s="52"/>
      <c r="BY2" s="52"/>
      <c r="BZ2" s="52"/>
      <c r="CA2" s="52"/>
      <c r="CB2" s="52"/>
      <c r="CC2" s="52"/>
      <c r="CD2" s="52"/>
      <c r="CE2" s="52"/>
      <c r="CF2" s="52"/>
      <c r="CG2" s="52"/>
      <c r="CH2" s="52"/>
      <c r="CI2" s="52"/>
      <c r="CJ2" s="52"/>
      <c r="CK2" s="52"/>
      <c r="CL2" s="52"/>
      <c r="CM2" s="52"/>
      <c r="CN2" s="52"/>
      <c r="CO2" s="52"/>
      <c r="CP2" s="52"/>
      <c r="CQ2" s="52"/>
      <c r="CR2" s="52"/>
      <c r="CS2" s="52"/>
      <c r="CT2" s="52"/>
      <c r="CU2" s="52"/>
      <c r="CV2" s="52"/>
      <c r="CW2" s="52"/>
      <c r="CX2" s="52"/>
      <c r="CY2" s="52"/>
      <c r="CZ2" s="52"/>
      <c r="DA2" s="52"/>
      <c r="DB2" s="52"/>
      <c r="DC2" s="52"/>
      <c r="DD2" s="52"/>
      <c r="DE2" s="52"/>
      <c r="DF2" s="52"/>
      <c r="DG2" s="52"/>
      <c r="DH2" s="52"/>
      <c r="DI2" s="52"/>
      <c r="DJ2" s="52"/>
      <c r="DK2" s="52"/>
      <c r="DL2" s="52"/>
      <c r="DM2" s="52"/>
      <c r="DN2" s="52"/>
      <c r="DO2" s="52"/>
      <c r="DP2" s="52"/>
      <c r="DQ2" s="52"/>
      <c r="DR2" s="52"/>
      <c r="DS2" s="52"/>
      <c r="DT2" s="52"/>
      <c r="DU2" s="52"/>
      <c r="DV2" s="52"/>
      <c r="DW2" s="52"/>
      <c r="DX2" s="52"/>
      <c r="DY2" s="52"/>
      <c r="DZ2" s="52"/>
      <c r="EA2" s="52"/>
      <c r="EB2" s="52"/>
      <c r="EC2" s="52"/>
      <c r="ED2" s="52"/>
      <c r="EE2" s="52"/>
      <c r="EF2" s="52"/>
      <c r="EG2" s="52"/>
      <c r="EH2" s="52"/>
      <c r="EI2" s="52"/>
      <c r="EJ2" s="52"/>
      <c r="EK2" s="52"/>
      <c r="EL2" s="52"/>
      <c r="EM2" s="52"/>
      <c r="EN2" s="52"/>
      <c r="EO2" s="52"/>
      <c r="EP2" s="52"/>
      <c r="EQ2" s="52"/>
      <c r="ER2" s="52"/>
      <c r="ES2" s="52"/>
      <c r="ET2" s="52"/>
      <c r="EU2" s="52"/>
      <c r="EV2" s="52"/>
      <c r="EW2" s="52"/>
      <c r="EX2" s="52"/>
      <c r="EY2" s="52"/>
      <c r="EZ2" s="52"/>
      <c r="FA2" s="52"/>
      <c r="FB2" s="52"/>
      <c r="FC2" s="52"/>
      <c r="FD2" s="52"/>
      <c r="FE2" s="52"/>
      <c r="FF2" s="52"/>
      <c r="FG2" s="52"/>
      <c r="FH2" s="52"/>
      <c r="FI2" s="52"/>
      <c r="FJ2" s="52"/>
      <c r="FK2" s="52"/>
      <c r="FL2" s="52"/>
      <c r="FM2" s="52"/>
      <c r="FN2" s="52"/>
      <c r="FO2" s="52"/>
      <c r="FP2" s="52"/>
      <c r="FQ2" s="52"/>
      <c r="FR2" s="52"/>
      <c r="FS2" s="52"/>
      <c r="FT2" s="52"/>
      <c r="FU2" s="52"/>
      <c r="FV2" s="52"/>
      <c r="FW2" s="52"/>
      <c r="FX2" s="52"/>
      <c r="FY2" s="52"/>
      <c r="FZ2" s="52"/>
      <c r="GA2" s="52"/>
      <c r="GB2" s="52"/>
      <c r="GC2" s="52"/>
      <c r="GD2" s="52"/>
      <c r="GE2" s="52"/>
      <c r="GF2" s="52"/>
      <c r="GG2" s="52"/>
      <c r="GH2" s="52"/>
      <c r="GI2" s="52"/>
      <c r="GJ2" s="52"/>
      <c r="GK2" s="52"/>
      <c r="GL2" s="52"/>
      <c r="GM2" s="52"/>
      <c r="GN2" s="52"/>
      <c r="GO2" s="52"/>
      <c r="GP2" s="52"/>
      <c r="GQ2" s="52"/>
      <c r="GR2" s="52"/>
      <c r="GS2" s="52"/>
      <c r="GT2" s="52"/>
      <c r="GU2" s="52"/>
      <c r="GV2" s="52"/>
      <c r="GW2" s="52"/>
      <c r="GX2" s="52"/>
      <c r="GY2" s="52"/>
      <c r="GZ2" s="52"/>
      <c r="HA2" s="52"/>
      <c r="HB2" s="52"/>
      <c r="HC2" s="52"/>
      <c r="HD2" s="52"/>
      <c r="HE2" s="52"/>
      <c r="HF2" s="52"/>
      <c r="HG2" s="52"/>
      <c r="HH2" s="52"/>
      <c r="HI2" s="52"/>
      <c r="HJ2" s="52"/>
      <c r="HK2" s="52"/>
      <c r="HL2" s="52"/>
      <c r="HM2" s="52"/>
      <c r="HN2" s="52"/>
      <c r="HO2" s="52"/>
      <c r="HP2" s="52"/>
      <c r="HQ2" s="52"/>
      <c r="HR2" s="52"/>
      <c r="HS2" s="52"/>
      <c r="HT2" s="52"/>
      <c r="HU2" s="52"/>
      <c r="HV2" s="52"/>
      <c r="HW2" s="52"/>
      <c r="HX2" s="52"/>
      <c r="HY2" s="52"/>
      <c r="HZ2" s="52"/>
      <c r="IA2" s="52"/>
      <c r="IB2" s="52"/>
      <c r="IC2" s="52"/>
      <c r="ID2" s="52"/>
      <c r="IE2" s="52"/>
      <c r="IF2" s="52"/>
      <c r="IG2" s="52"/>
      <c r="IH2" s="52"/>
      <c r="II2" s="52"/>
      <c r="IJ2" s="52"/>
      <c r="IK2" s="52"/>
      <c r="IL2" s="52"/>
      <c r="IM2" s="52"/>
      <c r="IN2" s="52"/>
      <c r="IO2" s="52"/>
      <c r="IP2" s="52"/>
      <c r="IQ2" s="52"/>
      <c r="IR2" s="52"/>
      <c r="IS2" s="52"/>
      <c r="IT2" s="52"/>
    </row>
    <row r="3" s="52" customFormat="1" ht="12.75" spans="1:2">
      <c r="A3" s="57" t="str">
        <f>表1!A3</f>
        <v>项目名称：江门700MHz频段共建共享五期工程无线主设备项目——子项4：常规项目</v>
      </c>
      <c r="B3" s="58"/>
    </row>
    <row r="4" s="52" customFormat="1" ht="12.75" spans="1:2">
      <c r="A4" s="57">
        <f>表1!A4</f>
        <v>0</v>
      </c>
      <c r="B4" s="58"/>
    </row>
    <row r="5" s="52" customFormat="1" ht="12.75" spans="1:15">
      <c r="A5" s="59" t="str">
        <f>表1!F4</f>
        <v>建设单位：中国移动通信集团广东有限公司江门分公司</v>
      </c>
      <c r="B5" s="60"/>
      <c r="C5" s="60"/>
      <c r="D5" s="61"/>
      <c r="E5" s="62" t="s">
        <v>507</v>
      </c>
      <c r="F5" s="57"/>
      <c r="I5" s="62"/>
      <c r="J5" s="57"/>
      <c r="K5" s="57"/>
      <c r="L5" s="53"/>
      <c r="M5" s="74"/>
      <c r="O5" s="53"/>
    </row>
    <row r="6" s="53" customFormat="1" ht="12.75" spans="1:5">
      <c r="A6" s="63" t="s">
        <v>16</v>
      </c>
      <c r="B6" s="63" t="s">
        <v>193</v>
      </c>
      <c r="C6" s="63" t="s">
        <v>508</v>
      </c>
      <c r="D6" s="63" t="s">
        <v>509</v>
      </c>
      <c r="E6" s="63" t="s">
        <v>510</v>
      </c>
    </row>
    <row r="7" s="53" customFormat="1" ht="12.75" spans="1:5">
      <c r="A7" s="64" t="s">
        <v>175</v>
      </c>
      <c r="B7" s="64" t="s">
        <v>176</v>
      </c>
      <c r="C7" s="64" t="s">
        <v>177</v>
      </c>
      <c r="D7" s="64" t="s">
        <v>178</v>
      </c>
      <c r="E7" s="63" t="s">
        <v>179</v>
      </c>
    </row>
    <row r="8" s="52" customFormat="1" ht="12.75" spans="1:5">
      <c r="A8" s="63">
        <v>1</v>
      </c>
      <c r="B8" s="65" t="s">
        <v>511</v>
      </c>
      <c r="C8" s="63"/>
      <c r="D8" s="66"/>
      <c r="E8" s="66"/>
    </row>
    <row r="9" s="52" customFormat="1" ht="12.75" spans="1:5">
      <c r="A9" s="63">
        <v>2</v>
      </c>
      <c r="B9" s="65" t="s">
        <v>512</v>
      </c>
      <c r="C9" s="63"/>
      <c r="D9" s="66"/>
      <c r="E9" s="66"/>
    </row>
    <row r="10" s="52" customFormat="1" ht="12.75" spans="1:5">
      <c r="A10" s="63">
        <v>3</v>
      </c>
      <c r="B10" s="65" t="s">
        <v>513</v>
      </c>
      <c r="C10" s="63"/>
      <c r="D10" s="66"/>
      <c r="E10" s="66"/>
    </row>
    <row r="11" s="52" customFormat="1" ht="12.75" spans="1:5">
      <c r="A11" s="63">
        <v>4</v>
      </c>
      <c r="B11" s="65" t="s">
        <v>32</v>
      </c>
      <c r="C11" s="67" t="s">
        <v>514</v>
      </c>
      <c r="D11" s="68">
        <f>'表二（安全生产费）'!D8*2%</f>
        <v>5466.354870456</v>
      </c>
      <c r="E11" s="68" t="s">
        <v>515</v>
      </c>
    </row>
    <row r="12" s="52" customFormat="1" ht="12.75" spans="1:5">
      <c r="A12" s="63">
        <v>5</v>
      </c>
      <c r="B12" s="65" t="s">
        <v>516</v>
      </c>
      <c r="C12" s="63"/>
      <c r="D12" s="69">
        <f>SUM(D13:D16)</f>
        <v>13150</v>
      </c>
      <c r="E12" s="68"/>
    </row>
    <row r="13" s="52" customFormat="1" ht="12.75" spans="1:5">
      <c r="A13" s="393" t="s">
        <v>204</v>
      </c>
      <c r="B13" s="65" t="s">
        <v>517</v>
      </c>
      <c r="C13" s="63"/>
      <c r="D13" s="68">
        <f>表6其他费!F5</f>
        <v>3400</v>
      </c>
      <c r="E13" s="68"/>
    </row>
    <row r="14" s="52" customFormat="1" ht="12.75" spans="1:5">
      <c r="A14" s="393" t="s">
        <v>213</v>
      </c>
      <c r="B14" s="65" t="s">
        <v>518</v>
      </c>
      <c r="C14" s="63"/>
      <c r="D14" s="68">
        <f>表6其他费!F7</f>
        <v>1700</v>
      </c>
      <c r="E14" s="68"/>
    </row>
    <row r="15" s="52" customFormat="1" ht="12.75" spans="1:5">
      <c r="A15" s="393" t="s">
        <v>519</v>
      </c>
      <c r="B15" s="65" t="s">
        <v>520</v>
      </c>
      <c r="C15" s="63"/>
      <c r="D15" s="68">
        <f>表6其他费!F9</f>
        <v>850</v>
      </c>
      <c r="E15" s="68"/>
    </row>
    <row r="16" s="52" customFormat="1" ht="12.75" spans="1:5">
      <c r="A16" s="393" t="s">
        <v>521</v>
      </c>
      <c r="B16" s="65" t="s">
        <v>522</v>
      </c>
      <c r="C16" s="63"/>
      <c r="D16" s="68">
        <f>表6其他费!F10</f>
        <v>7200</v>
      </c>
      <c r="E16" s="68"/>
    </row>
    <row r="17" s="52" customFormat="1" ht="12.75" spans="1:5">
      <c r="A17" s="63"/>
      <c r="B17" s="65"/>
      <c r="C17" s="63"/>
      <c r="D17" s="68"/>
      <c r="E17" s="68"/>
    </row>
    <row r="18" s="52" customFormat="1" ht="12.75" spans="1:5">
      <c r="A18" s="63"/>
      <c r="B18" s="65"/>
      <c r="C18" s="63"/>
      <c r="D18" s="68"/>
      <c r="E18" s="68"/>
    </row>
    <row r="19" s="52" customFormat="1" ht="12.75" spans="1:5">
      <c r="A19" s="70"/>
      <c r="B19" s="71"/>
      <c r="C19" s="71"/>
      <c r="D19" s="72"/>
      <c r="E19" s="72"/>
    </row>
    <row r="20" s="52" customFormat="1" ht="12.75" spans="1:5">
      <c r="A20" s="70"/>
      <c r="B20" s="71"/>
      <c r="C20" s="71"/>
      <c r="D20" s="72"/>
      <c r="E20" s="72"/>
    </row>
    <row r="21" s="52" customFormat="1" ht="12.75" spans="1:5">
      <c r="A21" s="70"/>
      <c r="B21" s="73"/>
      <c r="C21" s="71"/>
      <c r="D21" s="72"/>
      <c r="E21" s="72"/>
    </row>
    <row r="22" s="52" customFormat="1" ht="12.75" spans="1:5">
      <c r="A22" s="70"/>
      <c r="B22" s="71"/>
      <c r="C22" s="71"/>
      <c r="D22" s="70"/>
      <c r="E22" s="70"/>
    </row>
    <row r="23" s="52" customFormat="1" ht="12.75" spans="1:5">
      <c r="A23" s="70"/>
      <c r="B23" s="71"/>
      <c r="C23" s="71"/>
      <c r="D23" s="70"/>
      <c r="E23" s="70"/>
    </row>
    <row r="24" s="52" customFormat="1" ht="12.75" spans="1:1">
      <c r="A24" s="53"/>
    </row>
    <row r="25" s="52" customFormat="1" ht="12.75" spans="1:1">
      <c r="A25" s="58"/>
    </row>
  </sheetData>
  <mergeCells count="1">
    <mergeCell ref="A1:E1"/>
  </mergeCells>
  <pageMargins left="0.7" right="0.7" top="0.75" bottom="0.75" header="0.3" footer="0.3"/>
  <pageSetup paperSize="9" orientation="landscape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GK12"/>
  <sheetViews>
    <sheetView workbookViewId="0">
      <selection activeCell="W12" sqref="W12"/>
    </sheetView>
  </sheetViews>
  <sheetFormatPr defaultColWidth="8.75221238938053" defaultRowHeight="20.25" customHeight="1"/>
  <cols>
    <col min="1" max="1" width="5" style="27" customWidth="1"/>
    <col min="2" max="2" width="19.3451327433628" style="27" customWidth="1"/>
    <col min="3" max="3" width="5" style="27" customWidth="1"/>
    <col min="4" max="4" width="6.75221238938053" style="27" customWidth="1"/>
    <col min="5" max="5" width="5" style="27" customWidth="1"/>
    <col min="6" max="6" width="8.75221238938053" style="28" customWidth="1"/>
    <col min="7" max="23" width="8.63716814159292" style="27" customWidth="1"/>
    <col min="24" max="26" width="8.63716814159292" style="27" hidden="1" customWidth="1"/>
    <col min="27" max="27" width="8.75221238938053" style="29" hidden="1" customWidth="1"/>
    <col min="28" max="188" width="8.75221238938053" style="27" hidden="1" customWidth="1"/>
    <col min="189" max="193" width="8.75221238938053" style="27" customWidth="1"/>
    <col min="194" max="408" width="8.75221238938053" style="27"/>
    <col min="409" max="409" width="5" style="27" customWidth="1"/>
    <col min="410" max="410" width="17.3805309734513" style="27" customWidth="1"/>
    <col min="411" max="411" width="5" style="27" customWidth="1"/>
    <col min="412" max="412" width="6.75221238938053" style="27" customWidth="1"/>
    <col min="413" max="413" width="7.13274336283186" style="27" customWidth="1"/>
    <col min="414" max="414" width="7.50442477876106" style="27" customWidth="1"/>
    <col min="415" max="415" width="15.2477876106195" style="27" customWidth="1"/>
    <col min="416" max="424" width="13.1327433628319" style="27" customWidth="1"/>
    <col min="425" max="664" width="8.75221238938053" style="27"/>
    <col min="665" max="665" width="5" style="27" customWidth="1"/>
    <col min="666" max="666" width="17.3805309734513" style="27" customWidth="1"/>
    <col min="667" max="667" width="5" style="27" customWidth="1"/>
    <col min="668" max="668" width="6.75221238938053" style="27" customWidth="1"/>
    <col min="669" max="669" width="7.13274336283186" style="27" customWidth="1"/>
    <col min="670" max="670" width="7.50442477876106" style="27" customWidth="1"/>
    <col min="671" max="671" width="15.2477876106195" style="27" customWidth="1"/>
    <col min="672" max="680" width="13.1327433628319" style="27" customWidth="1"/>
    <col min="681" max="920" width="8.75221238938053" style="27"/>
    <col min="921" max="921" width="5" style="27" customWidth="1"/>
    <col min="922" max="922" width="17.3805309734513" style="27" customWidth="1"/>
    <col min="923" max="923" width="5" style="27" customWidth="1"/>
    <col min="924" max="924" width="6.75221238938053" style="27" customWidth="1"/>
    <col min="925" max="925" width="7.13274336283186" style="27" customWidth="1"/>
    <col min="926" max="926" width="7.50442477876106" style="27" customWidth="1"/>
    <col min="927" max="927" width="15.2477876106195" style="27" customWidth="1"/>
    <col min="928" max="936" width="13.1327433628319" style="27" customWidth="1"/>
    <col min="937" max="1176" width="8.75221238938053" style="27"/>
    <col min="1177" max="1177" width="5" style="27" customWidth="1"/>
    <col min="1178" max="1178" width="17.3805309734513" style="27" customWidth="1"/>
    <col min="1179" max="1179" width="5" style="27" customWidth="1"/>
    <col min="1180" max="1180" width="6.75221238938053" style="27" customWidth="1"/>
    <col min="1181" max="1181" width="7.13274336283186" style="27" customWidth="1"/>
    <col min="1182" max="1182" width="7.50442477876106" style="27" customWidth="1"/>
    <col min="1183" max="1183" width="15.2477876106195" style="27" customWidth="1"/>
    <col min="1184" max="1192" width="13.1327433628319" style="27" customWidth="1"/>
    <col min="1193" max="1432" width="8.75221238938053" style="27"/>
    <col min="1433" max="1433" width="5" style="27" customWidth="1"/>
    <col min="1434" max="1434" width="17.3805309734513" style="27" customWidth="1"/>
    <col min="1435" max="1435" width="5" style="27" customWidth="1"/>
    <col min="1436" max="1436" width="6.75221238938053" style="27" customWidth="1"/>
    <col min="1437" max="1437" width="7.13274336283186" style="27" customWidth="1"/>
    <col min="1438" max="1438" width="7.50442477876106" style="27" customWidth="1"/>
    <col min="1439" max="1439" width="15.2477876106195" style="27" customWidth="1"/>
    <col min="1440" max="1448" width="13.1327433628319" style="27" customWidth="1"/>
    <col min="1449" max="1688" width="8.75221238938053" style="27"/>
    <col min="1689" max="1689" width="5" style="27" customWidth="1"/>
    <col min="1690" max="1690" width="17.3805309734513" style="27" customWidth="1"/>
    <col min="1691" max="1691" width="5" style="27" customWidth="1"/>
    <col min="1692" max="1692" width="6.75221238938053" style="27" customWidth="1"/>
    <col min="1693" max="1693" width="7.13274336283186" style="27" customWidth="1"/>
    <col min="1694" max="1694" width="7.50442477876106" style="27" customWidth="1"/>
    <col min="1695" max="1695" width="15.2477876106195" style="27" customWidth="1"/>
    <col min="1696" max="1704" width="13.1327433628319" style="27" customWidth="1"/>
    <col min="1705" max="1944" width="8.75221238938053" style="27"/>
    <col min="1945" max="1945" width="5" style="27" customWidth="1"/>
    <col min="1946" max="1946" width="17.3805309734513" style="27" customWidth="1"/>
    <col min="1947" max="1947" width="5" style="27" customWidth="1"/>
    <col min="1948" max="1948" width="6.75221238938053" style="27" customWidth="1"/>
    <col min="1949" max="1949" width="7.13274336283186" style="27" customWidth="1"/>
    <col min="1950" max="1950" width="7.50442477876106" style="27" customWidth="1"/>
    <col min="1951" max="1951" width="15.2477876106195" style="27" customWidth="1"/>
    <col min="1952" max="1960" width="13.1327433628319" style="27" customWidth="1"/>
    <col min="1961" max="2200" width="8.75221238938053" style="27"/>
    <col min="2201" max="2201" width="5" style="27" customWidth="1"/>
    <col min="2202" max="2202" width="17.3805309734513" style="27" customWidth="1"/>
    <col min="2203" max="2203" width="5" style="27" customWidth="1"/>
    <col min="2204" max="2204" width="6.75221238938053" style="27" customWidth="1"/>
    <col min="2205" max="2205" width="7.13274336283186" style="27" customWidth="1"/>
    <col min="2206" max="2206" width="7.50442477876106" style="27" customWidth="1"/>
    <col min="2207" max="2207" width="15.2477876106195" style="27" customWidth="1"/>
    <col min="2208" max="2216" width="13.1327433628319" style="27" customWidth="1"/>
    <col min="2217" max="2456" width="8.75221238938053" style="27"/>
    <col min="2457" max="2457" width="5" style="27" customWidth="1"/>
    <col min="2458" max="2458" width="17.3805309734513" style="27" customWidth="1"/>
    <col min="2459" max="2459" width="5" style="27" customWidth="1"/>
    <col min="2460" max="2460" width="6.75221238938053" style="27" customWidth="1"/>
    <col min="2461" max="2461" width="7.13274336283186" style="27" customWidth="1"/>
    <col min="2462" max="2462" width="7.50442477876106" style="27" customWidth="1"/>
    <col min="2463" max="2463" width="15.2477876106195" style="27" customWidth="1"/>
    <col min="2464" max="2472" width="13.1327433628319" style="27" customWidth="1"/>
    <col min="2473" max="2712" width="8.75221238938053" style="27"/>
    <col min="2713" max="2713" width="5" style="27" customWidth="1"/>
    <col min="2714" max="2714" width="17.3805309734513" style="27" customWidth="1"/>
    <col min="2715" max="2715" width="5" style="27" customWidth="1"/>
    <col min="2716" max="2716" width="6.75221238938053" style="27" customWidth="1"/>
    <col min="2717" max="2717" width="7.13274336283186" style="27" customWidth="1"/>
    <col min="2718" max="2718" width="7.50442477876106" style="27" customWidth="1"/>
    <col min="2719" max="2719" width="15.2477876106195" style="27" customWidth="1"/>
    <col min="2720" max="2728" width="13.1327433628319" style="27" customWidth="1"/>
    <col min="2729" max="2968" width="8.75221238938053" style="27"/>
    <col min="2969" max="2969" width="5" style="27" customWidth="1"/>
    <col min="2970" max="2970" width="17.3805309734513" style="27" customWidth="1"/>
    <col min="2971" max="2971" width="5" style="27" customWidth="1"/>
    <col min="2972" max="2972" width="6.75221238938053" style="27" customWidth="1"/>
    <col min="2973" max="2973" width="7.13274336283186" style="27" customWidth="1"/>
    <col min="2974" max="2974" width="7.50442477876106" style="27" customWidth="1"/>
    <col min="2975" max="2975" width="15.2477876106195" style="27" customWidth="1"/>
    <col min="2976" max="2984" width="13.1327433628319" style="27" customWidth="1"/>
    <col min="2985" max="3224" width="8.75221238938053" style="27"/>
    <col min="3225" max="3225" width="5" style="27" customWidth="1"/>
    <col min="3226" max="3226" width="17.3805309734513" style="27" customWidth="1"/>
    <col min="3227" max="3227" width="5" style="27" customWidth="1"/>
    <col min="3228" max="3228" width="6.75221238938053" style="27" customWidth="1"/>
    <col min="3229" max="3229" width="7.13274336283186" style="27" customWidth="1"/>
    <col min="3230" max="3230" width="7.50442477876106" style="27" customWidth="1"/>
    <col min="3231" max="3231" width="15.2477876106195" style="27" customWidth="1"/>
    <col min="3232" max="3240" width="13.1327433628319" style="27" customWidth="1"/>
    <col min="3241" max="3480" width="8.75221238938053" style="27"/>
    <col min="3481" max="3481" width="5" style="27" customWidth="1"/>
    <col min="3482" max="3482" width="17.3805309734513" style="27" customWidth="1"/>
    <col min="3483" max="3483" width="5" style="27" customWidth="1"/>
    <col min="3484" max="3484" width="6.75221238938053" style="27" customWidth="1"/>
    <col min="3485" max="3485" width="7.13274336283186" style="27" customWidth="1"/>
    <col min="3486" max="3486" width="7.50442477876106" style="27" customWidth="1"/>
    <col min="3487" max="3487" width="15.2477876106195" style="27" customWidth="1"/>
    <col min="3488" max="3496" width="13.1327433628319" style="27" customWidth="1"/>
    <col min="3497" max="3736" width="8.75221238938053" style="27"/>
    <col min="3737" max="3737" width="5" style="27" customWidth="1"/>
    <col min="3738" max="3738" width="17.3805309734513" style="27" customWidth="1"/>
    <col min="3739" max="3739" width="5" style="27" customWidth="1"/>
    <col min="3740" max="3740" width="6.75221238938053" style="27" customWidth="1"/>
    <col min="3741" max="3741" width="7.13274336283186" style="27" customWidth="1"/>
    <col min="3742" max="3742" width="7.50442477876106" style="27" customWidth="1"/>
    <col min="3743" max="3743" width="15.2477876106195" style="27" customWidth="1"/>
    <col min="3744" max="3752" width="13.1327433628319" style="27" customWidth="1"/>
    <col min="3753" max="3992" width="8.75221238938053" style="27"/>
    <col min="3993" max="3993" width="5" style="27" customWidth="1"/>
    <col min="3994" max="3994" width="17.3805309734513" style="27" customWidth="1"/>
    <col min="3995" max="3995" width="5" style="27" customWidth="1"/>
    <col min="3996" max="3996" width="6.75221238938053" style="27" customWidth="1"/>
    <col min="3997" max="3997" width="7.13274336283186" style="27" customWidth="1"/>
    <col min="3998" max="3998" width="7.50442477876106" style="27" customWidth="1"/>
    <col min="3999" max="3999" width="15.2477876106195" style="27" customWidth="1"/>
    <col min="4000" max="4008" width="13.1327433628319" style="27" customWidth="1"/>
    <col min="4009" max="4248" width="8.75221238938053" style="27"/>
    <col min="4249" max="4249" width="5" style="27" customWidth="1"/>
    <col min="4250" max="4250" width="17.3805309734513" style="27" customWidth="1"/>
    <col min="4251" max="4251" width="5" style="27" customWidth="1"/>
    <col min="4252" max="4252" width="6.75221238938053" style="27" customWidth="1"/>
    <col min="4253" max="4253" width="7.13274336283186" style="27" customWidth="1"/>
    <col min="4254" max="4254" width="7.50442477876106" style="27" customWidth="1"/>
    <col min="4255" max="4255" width="15.2477876106195" style="27" customWidth="1"/>
    <col min="4256" max="4264" width="13.1327433628319" style="27" customWidth="1"/>
    <col min="4265" max="4504" width="8.75221238938053" style="27"/>
    <col min="4505" max="4505" width="5" style="27" customWidth="1"/>
    <col min="4506" max="4506" width="17.3805309734513" style="27" customWidth="1"/>
    <col min="4507" max="4507" width="5" style="27" customWidth="1"/>
    <col min="4508" max="4508" width="6.75221238938053" style="27" customWidth="1"/>
    <col min="4509" max="4509" width="7.13274336283186" style="27" customWidth="1"/>
    <col min="4510" max="4510" width="7.50442477876106" style="27" customWidth="1"/>
    <col min="4511" max="4511" width="15.2477876106195" style="27" customWidth="1"/>
    <col min="4512" max="4520" width="13.1327433628319" style="27" customWidth="1"/>
    <col min="4521" max="4760" width="8.75221238938053" style="27"/>
    <col min="4761" max="4761" width="5" style="27" customWidth="1"/>
    <col min="4762" max="4762" width="17.3805309734513" style="27" customWidth="1"/>
    <col min="4763" max="4763" width="5" style="27" customWidth="1"/>
    <col min="4764" max="4764" width="6.75221238938053" style="27" customWidth="1"/>
    <col min="4765" max="4765" width="7.13274336283186" style="27" customWidth="1"/>
    <col min="4766" max="4766" width="7.50442477876106" style="27" customWidth="1"/>
    <col min="4767" max="4767" width="15.2477876106195" style="27" customWidth="1"/>
    <col min="4768" max="4776" width="13.1327433628319" style="27" customWidth="1"/>
    <col min="4777" max="5016" width="8.75221238938053" style="27"/>
    <col min="5017" max="5017" width="5" style="27" customWidth="1"/>
    <col min="5018" max="5018" width="17.3805309734513" style="27" customWidth="1"/>
    <col min="5019" max="5019" width="5" style="27" customWidth="1"/>
    <col min="5020" max="5020" width="6.75221238938053" style="27" customWidth="1"/>
    <col min="5021" max="5021" width="7.13274336283186" style="27" customWidth="1"/>
    <col min="5022" max="5022" width="7.50442477876106" style="27" customWidth="1"/>
    <col min="5023" max="5023" width="15.2477876106195" style="27" customWidth="1"/>
    <col min="5024" max="5032" width="13.1327433628319" style="27" customWidth="1"/>
    <col min="5033" max="5272" width="8.75221238938053" style="27"/>
    <col min="5273" max="5273" width="5" style="27" customWidth="1"/>
    <col min="5274" max="5274" width="17.3805309734513" style="27" customWidth="1"/>
    <col min="5275" max="5275" width="5" style="27" customWidth="1"/>
    <col min="5276" max="5276" width="6.75221238938053" style="27" customWidth="1"/>
    <col min="5277" max="5277" width="7.13274336283186" style="27" customWidth="1"/>
    <col min="5278" max="5278" width="7.50442477876106" style="27" customWidth="1"/>
    <col min="5279" max="5279" width="15.2477876106195" style="27" customWidth="1"/>
    <col min="5280" max="5288" width="13.1327433628319" style="27" customWidth="1"/>
    <col min="5289" max="5528" width="8.75221238938053" style="27"/>
    <col min="5529" max="5529" width="5" style="27" customWidth="1"/>
    <col min="5530" max="5530" width="17.3805309734513" style="27" customWidth="1"/>
    <col min="5531" max="5531" width="5" style="27" customWidth="1"/>
    <col min="5532" max="5532" width="6.75221238938053" style="27" customWidth="1"/>
    <col min="5533" max="5533" width="7.13274336283186" style="27" customWidth="1"/>
    <col min="5534" max="5534" width="7.50442477876106" style="27" customWidth="1"/>
    <col min="5535" max="5535" width="15.2477876106195" style="27" customWidth="1"/>
    <col min="5536" max="5544" width="13.1327433628319" style="27" customWidth="1"/>
    <col min="5545" max="5784" width="8.75221238938053" style="27"/>
    <col min="5785" max="5785" width="5" style="27" customWidth="1"/>
    <col min="5786" max="5786" width="17.3805309734513" style="27" customWidth="1"/>
    <col min="5787" max="5787" width="5" style="27" customWidth="1"/>
    <col min="5788" max="5788" width="6.75221238938053" style="27" customWidth="1"/>
    <col min="5789" max="5789" width="7.13274336283186" style="27" customWidth="1"/>
    <col min="5790" max="5790" width="7.50442477876106" style="27" customWidth="1"/>
    <col min="5791" max="5791" width="15.2477876106195" style="27" customWidth="1"/>
    <col min="5792" max="5800" width="13.1327433628319" style="27" customWidth="1"/>
    <col min="5801" max="6040" width="8.75221238938053" style="27"/>
    <col min="6041" max="6041" width="5" style="27" customWidth="1"/>
    <col min="6042" max="6042" width="17.3805309734513" style="27" customWidth="1"/>
    <col min="6043" max="6043" width="5" style="27" customWidth="1"/>
    <col min="6044" max="6044" width="6.75221238938053" style="27" customWidth="1"/>
    <col min="6045" max="6045" width="7.13274336283186" style="27" customWidth="1"/>
    <col min="6046" max="6046" width="7.50442477876106" style="27" customWidth="1"/>
    <col min="6047" max="6047" width="15.2477876106195" style="27" customWidth="1"/>
    <col min="6048" max="6056" width="13.1327433628319" style="27" customWidth="1"/>
    <col min="6057" max="6296" width="8.75221238938053" style="27"/>
    <col min="6297" max="6297" width="5" style="27" customWidth="1"/>
    <col min="6298" max="6298" width="17.3805309734513" style="27" customWidth="1"/>
    <col min="6299" max="6299" width="5" style="27" customWidth="1"/>
    <col min="6300" max="6300" width="6.75221238938053" style="27" customWidth="1"/>
    <col min="6301" max="6301" width="7.13274336283186" style="27" customWidth="1"/>
    <col min="6302" max="6302" width="7.50442477876106" style="27" customWidth="1"/>
    <col min="6303" max="6303" width="15.2477876106195" style="27" customWidth="1"/>
    <col min="6304" max="6312" width="13.1327433628319" style="27" customWidth="1"/>
    <col min="6313" max="6552" width="8.75221238938053" style="27"/>
    <col min="6553" max="6553" width="5" style="27" customWidth="1"/>
    <col min="6554" max="6554" width="17.3805309734513" style="27" customWidth="1"/>
    <col min="6555" max="6555" width="5" style="27" customWidth="1"/>
    <col min="6556" max="6556" width="6.75221238938053" style="27" customWidth="1"/>
    <col min="6557" max="6557" width="7.13274336283186" style="27" customWidth="1"/>
    <col min="6558" max="6558" width="7.50442477876106" style="27" customWidth="1"/>
    <col min="6559" max="6559" width="15.2477876106195" style="27" customWidth="1"/>
    <col min="6560" max="6568" width="13.1327433628319" style="27" customWidth="1"/>
    <col min="6569" max="6808" width="8.75221238938053" style="27"/>
    <col min="6809" max="6809" width="5" style="27" customWidth="1"/>
    <col min="6810" max="6810" width="17.3805309734513" style="27" customWidth="1"/>
    <col min="6811" max="6811" width="5" style="27" customWidth="1"/>
    <col min="6812" max="6812" width="6.75221238938053" style="27" customWidth="1"/>
    <col min="6813" max="6813" width="7.13274336283186" style="27" customWidth="1"/>
    <col min="6814" max="6814" width="7.50442477876106" style="27" customWidth="1"/>
    <col min="6815" max="6815" width="15.2477876106195" style="27" customWidth="1"/>
    <col min="6816" max="6824" width="13.1327433628319" style="27" customWidth="1"/>
    <col min="6825" max="7064" width="8.75221238938053" style="27"/>
    <col min="7065" max="7065" width="5" style="27" customWidth="1"/>
    <col min="7066" max="7066" width="17.3805309734513" style="27" customWidth="1"/>
    <col min="7067" max="7067" width="5" style="27" customWidth="1"/>
    <col min="7068" max="7068" width="6.75221238938053" style="27" customWidth="1"/>
    <col min="7069" max="7069" width="7.13274336283186" style="27" customWidth="1"/>
    <col min="7070" max="7070" width="7.50442477876106" style="27" customWidth="1"/>
    <col min="7071" max="7071" width="15.2477876106195" style="27" customWidth="1"/>
    <col min="7072" max="7080" width="13.1327433628319" style="27" customWidth="1"/>
    <col min="7081" max="7320" width="8.75221238938053" style="27"/>
    <col min="7321" max="7321" width="5" style="27" customWidth="1"/>
    <col min="7322" max="7322" width="17.3805309734513" style="27" customWidth="1"/>
    <col min="7323" max="7323" width="5" style="27" customWidth="1"/>
    <col min="7324" max="7324" width="6.75221238938053" style="27" customWidth="1"/>
    <col min="7325" max="7325" width="7.13274336283186" style="27" customWidth="1"/>
    <col min="7326" max="7326" width="7.50442477876106" style="27" customWidth="1"/>
    <col min="7327" max="7327" width="15.2477876106195" style="27" customWidth="1"/>
    <col min="7328" max="7336" width="13.1327433628319" style="27" customWidth="1"/>
    <col min="7337" max="7576" width="8.75221238938053" style="27"/>
    <col min="7577" max="7577" width="5" style="27" customWidth="1"/>
    <col min="7578" max="7578" width="17.3805309734513" style="27" customWidth="1"/>
    <col min="7579" max="7579" width="5" style="27" customWidth="1"/>
    <col min="7580" max="7580" width="6.75221238938053" style="27" customWidth="1"/>
    <col min="7581" max="7581" width="7.13274336283186" style="27" customWidth="1"/>
    <col min="7582" max="7582" width="7.50442477876106" style="27" customWidth="1"/>
    <col min="7583" max="7583" width="15.2477876106195" style="27" customWidth="1"/>
    <col min="7584" max="7592" width="13.1327433628319" style="27" customWidth="1"/>
    <col min="7593" max="7832" width="8.75221238938053" style="27"/>
    <col min="7833" max="7833" width="5" style="27" customWidth="1"/>
    <col min="7834" max="7834" width="17.3805309734513" style="27" customWidth="1"/>
    <col min="7835" max="7835" width="5" style="27" customWidth="1"/>
    <col min="7836" max="7836" width="6.75221238938053" style="27" customWidth="1"/>
    <col min="7837" max="7837" width="7.13274336283186" style="27" customWidth="1"/>
    <col min="7838" max="7838" width="7.50442477876106" style="27" customWidth="1"/>
    <col min="7839" max="7839" width="15.2477876106195" style="27" customWidth="1"/>
    <col min="7840" max="7848" width="13.1327433628319" style="27" customWidth="1"/>
    <col min="7849" max="8088" width="8.75221238938053" style="27"/>
    <col min="8089" max="8089" width="5" style="27" customWidth="1"/>
    <col min="8090" max="8090" width="17.3805309734513" style="27" customWidth="1"/>
    <col min="8091" max="8091" width="5" style="27" customWidth="1"/>
    <col min="8092" max="8092" width="6.75221238938053" style="27" customWidth="1"/>
    <col min="8093" max="8093" width="7.13274336283186" style="27" customWidth="1"/>
    <col min="8094" max="8094" width="7.50442477876106" style="27" customWidth="1"/>
    <col min="8095" max="8095" width="15.2477876106195" style="27" customWidth="1"/>
    <col min="8096" max="8104" width="13.1327433628319" style="27" customWidth="1"/>
    <col min="8105" max="8344" width="8.75221238938053" style="27"/>
    <col min="8345" max="8345" width="5" style="27" customWidth="1"/>
    <col min="8346" max="8346" width="17.3805309734513" style="27" customWidth="1"/>
    <col min="8347" max="8347" width="5" style="27" customWidth="1"/>
    <col min="8348" max="8348" width="6.75221238938053" style="27" customWidth="1"/>
    <col min="8349" max="8349" width="7.13274336283186" style="27" customWidth="1"/>
    <col min="8350" max="8350" width="7.50442477876106" style="27" customWidth="1"/>
    <col min="8351" max="8351" width="15.2477876106195" style="27" customWidth="1"/>
    <col min="8352" max="8360" width="13.1327433628319" style="27" customWidth="1"/>
    <col min="8361" max="8600" width="8.75221238938053" style="27"/>
    <col min="8601" max="8601" width="5" style="27" customWidth="1"/>
    <col min="8602" max="8602" width="17.3805309734513" style="27" customWidth="1"/>
    <col min="8603" max="8603" width="5" style="27" customWidth="1"/>
    <col min="8604" max="8604" width="6.75221238938053" style="27" customWidth="1"/>
    <col min="8605" max="8605" width="7.13274336283186" style="27" customWidth="1"/>
    <col min="8606" max="8606" width="7.50442477876106" style="27" customWidth="1"/>
    <col min="8607" max="8607" width="15.2477876106195" style="27" customWidth="1"/>
    <col min="8608" max="8616" width="13.1327433628319" style="27" customWidth="1"/>
    <col min="8617" max="8856" width="8.75221238938053" style="27"/>
    <col min="8857" max="8857" width="5" style="27" customWidth="1"/>
    <col min="8858" max="8858" width="17.3805309734513" style="27" customWidth="1"/>
    <col min="8859" max="8859" width="5" style="27" customWidth="1"/>
    <col min="8860" max="8860" width="6.75221238938053" style="27" customWidth="1"/>
    <col min="8861" max="8861" width="7.13274336283186" style="27" customWidth="1"/>
    <col min="8862" max="8862" width="7.50442477876106" style="27" customWidth="1"/>
    <col min="8863" max="8863" width="15.2477876106195" style="27" customWidth="1"/>
    <col min="8864" max="8872" width="13.1327433628319" style="27" customWidth="1"/>
    <col min="8873" max="9112" width="8.75221238938053" style="27"/>
    <col min="9113" max="9113" width="5" style="27" customWidth="1"/>
    <col min="9114" max="9114" width="17.3805309734513" style="27" customWidth="1"/>
    <col min="9115" max="9115" width="5" style="27" customWidth="1"/>
    <col min="9116" max="9116" width="6.75221238938053" style="27" customWidth="1"/>
    <col min="9117" max="9117" width="7.13274336283186" style="27" customWidth="1"/>
    <col min="9118" max="9118" width="7.50442477876106" style="27" customWidth="1"/>
    <col min="9119" max="9119" width="15.2477876106195" style="27" customWidth="1"/>
    <col min="9120" max="9128" width="13.1327433628319" style="27" customWidth="1"/>
    <col min="9129" max="9368" width="8.75221238938053" style="27"/>
    <col min="9369" max="9369" width="5" style="27" customWidth="1"/>
    <col min="9370" max="9370" width="17.3805309734513" style="27" customWidth="1"/>
    <col min="9371" max="9371" width="5" style="27" customWidth="1"/>
    <col min="9372" max="9372" width="6.75221238938053" style="27" customWidth="1"/>
    <col min="9373" max="9373" width="7.13274336283186" style="27" customWidth="1"/>
    <col min="9374" max="9374" width="7.50442477876106" style="27" customWidth="1"/>
    <col min="9375" max="9375" width="15.2477876106195" style="27" customWidth="1"/>
    <col min="9376" max="9384" width="13.1327433628319" style="27" customWidth="1"/>
    <col min="9385" max="9624" width="8.75221238938053" style="27"/>
    <col min="9625" max="9625" width="5" style="27" customWidth="1"/>
    <col min="9626" max="9626" width="17.3805309734513" style="27" customWidth="1"/>
    <col min="9627" max="9627" width="5" style="27" customWidth="1"/>
    <col min="9628" max="9628" width="6.75221238938053" style="27" customWidth="1"/>
    <col min="9629" max="9629" width="7.13274336283186" style="27" customWidth="1"/>
    <col min="9630" max="9630" width="7.50442477876106" style="27" customWidth="1"/>
    <col min="9631" max="9631" width="15.2477876106195" style="27" customWidth="1"/>
    <col min="9632" max="9640" width="13.1327433628319" style="27" customWidth="1"/>
    <col min="9641" max="9880" width="8.75221238938053" style="27"/>
    <col min="9881" max="9881" width="5" style="27" customWidth="1"/>
    <col min="9882" max="9882" width="17.3805309734513" style="27" customWidth="1"/>
    <col min="9883" max="9883" width="5" style="27" customWidth="1"/>
    <col min="9884" max="9884" width="6.75221238938053" style="27" customWidth="1"/>
    <col min="9885" max="9885" width="7.13274336283186" style="27" customWidth="1"/>
    <col min="9886" max="9886" width="7.50442477876106" style="27" customWidth="1"/>
    <col min="9887" max="9887" width="15.2477876106195" style="27" customWidth="1"/>
    <col min="9888" max="9896" width="13.1327433628319" style="27" customWidth="1"/>
    <col min="9897" max="10136" width="8.75221238938053" style="27"/>
    <col min="10137" max="10137" width="5" style="27" customWidth="1"/>
    <col min="10138" max="10138" width="17.3805309734513" style="27" customWidth="1"/>
    <col min="10139" max="10139" width="5" style="27" customWidth="1"/>
    <col min="10140" max="10140" width="6.75221238938053" style="27" customWidth="1"/>
    <col min="10141" max="10141" width="7.13274336283186" style="27" customWidth="1"/>
    <col min="10142" max="10142" width="7.50442477876106" style="27" customWidth="1"/>
    <col min="10143" max="10143" width="15.2477876106195" style="27" customWidth="1"/>
    <col min="10144" max="10152" width="13.1327433628319" style="27" customWidth="1"/>
    <col min="10153" max="10392" width="8.75221238938053" style="27"/>
    <col min="10393" max="10393" width="5" style="27" customWidth="1"/>
    <col min="10394" max="10394" width="17.3805309734513" style="27" customWidth="1"/>
    <col min="10395" max="10395" width="5" style="27" customWidth="1"/>
    <col min="10396" max="10396" width="6.75221238938053" style="27" customWidth="1"/>
    <col min="10397" max="10397" width="7.13274336283186" style="27" customWidth="1"/>
    <col min="10398" max="10398" width="7.50442477876106" style="27" customWidth="1"/>
    <col min="10399" max="10399" width="15.2477876106195" style="27" customWidth="1"/>
    <col min="10400" max="10408" width="13.1327433628319" style="27" customWidth="1"/>
    <col min="10409" max="10648" width="8.75221238938053" style="27"/>
    <col min="10649" max="10649" width="5" style="27" customWidth="1"/>
    <col min="10650" max="10650" width="17.3805309734513" style="27" customWidth="1"/>
    <col min="10651" max="10651" width="5" style="27" customWidth="1"/>
    <col min="10652" max="10652" width="6.75221238938053" style="27" customWidth="1"/>
    <col min="10653" max="10653" width="7.13274336283186" style="27" customWidth="1"/>
    <col min="10654" max="10654" width="7.50442477876106" style="27" customWidth="1"/>
    <col min="10655" max="10655" width="15.2477876106195" style="27" customWidth="1"/>
    <col min="10656" max="10664" width="13.1327433628319" style="27" customWidth="1"/>
    <col min="10665" max="10904" width="8.75221238938053" style="27"/>
    <col min="10905" max="10905" width="5" style="27" customWidth="1"/>
    <col min="10906" max="10906" width="17.3805309734513" style="27" customWidth="1"/>
    <col min="10907" max="10907" width="5" style="27" customWidth="1"/>
    <col min="10908" max="10908" width="6.75221238938053" style="27" customWidth="1"/>
    <col min="10909" max="10909" width="7.13274336283186" style="27" customWidth="1"/>
    <col min="10910" max="10910" width="7.50442477876106" style="27" customWidth="1"/>
    <col min="10911" max="10911" width="15.2477876106195" style="27" customWidth="1"/>
    <col min="10912" max="10920" width="13.1327433628319" style="27" customWidth="1"/>
    <col min="10921" max="11160" width="8.75221238938053" style="27"/>
    <col min="11161" max="11161" width="5" style="27" customWidth="1"/>
    <col min="11162" max="11162" width="17.3805309734513" style="27" customWidth="1"/>
    <col min="11163" max="11163" width="5" style="27" customWidth="1"/>
    <col min="11164" max="11164" width="6.75221238938053" style="27" customWidth="1"/>
    <col min="11165" max="11165" width="7.13274336283186" style="27" customWidth="1"/>
    <col min="11166" max="11166" width="7.50442477876106" style="27" customWidth="1"/>
    <col min="11167" max="11167" width="15.2477876106195" style="27" customWidth="1"/>
    <col min="11168" max="11176" width="13.1327433628319" style="27" customWidth="1"/>
    <col min="11177" max="11416" width="8.75221238938053" style="27"/>
    <col min="11417" max="11417" width="5" style="27" customWidth="1"/>
    <col min="11418" max="11418" width="17.3805309734513" style="27" customWidth="1"/>
    <col min="11419" max="11419" width="5" style="27" customWidth="1"/>
    <col min="11420" max="11420" width="6.75221238938053" style="27" customWidth="1"/>
    <col min="11421" max="11421" width="7.13274336283186" style="27" customWidth="1"/>
    <col min="11422" max="11422" width="7.50442477876106" style="27" customWidth="1"/>
    <col min="11423" max="11423" width="15.2477876106195" style="27" customWidth="1"/>
    <col min="11424" max="11432" width="13.1327433628319" style="27" customWidth="1"/>
    <col min="11433" max="11672" width="8.75221238938053" style="27"/>
    <col min="11673" max="11673" width="5" style="27" customWidth="1"/>
    <col min="11674" max="11674" width="17.3805309734513" style="27" customWidth="1"/>
    <col min="11675" max="11675" width="5" style="27" customWidth="1"/>
    <col min="11676" max="11676" width="6.75221238938053" style="27" customWidth="1"/>
    <col min="11677" max="11677" width="7.13274336283186" style="27" customWidth="1"/>
    <col min="11678" max="11678" width="7.50442477876106" style="27" customWidth="1"/>
    <col min="11679" max="11679" width="15.2477876106195" style="27" customWidth="1"/>
    <col min="11680" max="11688" width="13.1327433628319" style="27" customWidth="1"/>
    <col min="11689" max="11928" width="8.75221238938053" style="27"/>
    <col min="11929" max="11929" width="5" style="27" customWidth="1"/>
    <col min="11930" max="11930" width="17.3805309734513" style="27" customWidth="1"/>
    <col min="11931" max="11931" width="5" style="27" customWidth="1"/>
    <col min="11932" max="11932" width="6.75221238938053" style="27" customWidth="1"/>
    <col min="11933" max="11933" width="7.13274336283186" style="27" customWidth="1"/>
    <col min="11934" max="11934" width="7.50442477876106" style="27" customWidth="1"/>
    <col min="11935" max="11935" width="15.2477876106195" style="27" customWidth="1"/>
    <col min="11936" max="11944" width="13.1327433628319" style="27" customWidth="1"/>
    <col min="11945" max="12184" width="8.75221238938053" style="27"/>
    <col min="12185" max="12185" width="5" style="27" customWidth="1"/>
    <col min="12186" max="12186" width="17.3805309734513" style="27" customWidth="1"/>
    <col min="12187" max="12187" width="5" style="27" customWidth="1"/>
    <col min="12188" max="12188" width="6.75221238938053" style="27" customWidth="1"/>
    <col min="12189" max="12189" width="7.13274336283186" style="27" customWidth="1"/>
    <col min="12190" max="12190" width="7.50442477876106" style="27" customWidth="1"/>
    <col min="12191" max="12191" width="15.2477876106195" style="27" customWidth="1"/>
    <col min="12192" max="12200" width="13.1327433628319" style="27" customWidth="1"/>
    <col min="12201" max="12440" width="8.75221238938053" style="27"/>
    <col min="12441" max="12441" width="5" style="27" customWidth="1"/>
    <col min="12442" max="12442" width="17.3805309734513" style="27" customWidth="1"/>
    <col min="12443" max="12443" width="5" style="27" customWidth="1"/>
    <col min="12444" max="12444" width="6.75221238938053" style="27" customWidth="1"/>
    <col min="12445" max="12445" width="7.13274336283186" style="27" customWidth="1"/>
    <col min="12446" max="12446" width="7.50442477876106" style="27" customWidth="1"/>
    <col min="12447" max="12447" width="15.2477876106195" style="27" customWidth="1"/>
    <col min="12448" max="12456" width="13.1327433628319" style="27" customWidth="1"/>
    <col min="12457" max="12696" width="8.75221238938053" style="27"/>
    <col min="12697" max="12697" width="5" style="27" customWidth="1"/>
    <col min="12698" max="12698" width="17.3805309734513" style="27" customWidth="1"/>
    <col min="12699" max="12699" width="5" style="27" customWidth="1"/>
    <col min="12700" max="12700" width="6.75221238938053" style="27" customWidth="1"/>
    <col min="12701" max="12701" width="7.13274336283186" style="27" customWidth="1"/>
    <col min="12702" max="12702" width="7.50442477876106" style="27" customWidth="1"/>
    <col min="12703" max="12703" width="15.2477876106195" style="27" customWidth="1"/>
    <col min="12704" max="12712" width="13.1327433628319" style="27" customWidth="1"/>
    <col min="12713" max="12952" width="8.75221238938053" style="27"/>
    <col min="12953" max="12953" width="5" style="27" customWidth="1"/>
    <col min="12954" max="12954" width="17.3805309734513" style="27" customWidth="1"/>
    <col min="12955" max="12955" width="5" style="27" customWidth="1"/>
    <col min="12956" max="12956" width="6.75221238938053" style="27" customWidth="1"/>
    <col min="12957" max="12957" width="7.13274336283186" style="27" customWidth="1"/>
    <col min="12958" max="12958" width="7.50442477876106" style="27" customWidth="1"/>
    <col min="12959" max="12959" width="15.2477876106195" style="27" customWidth="1"/>
    <col min="12960" max="12968" width="13.1327433628319" style="27" customWidth="1"/>
    <col min="12969" max="13208" width="8.75221238938053" style="27"/>
    <col min="13209" max="13209" width="5" style="27" customWidth="1"/>
    <col min="13210" max="13210" width="17.3805309734513" style="27" customWidth="1"/>
    <col min="13211" max="13211" width="5" style="27" customWidth="1"/>
    <col min="13212" max="13212" width="6.75221238938053" style="27" customWidth="1"/>
    <col min="13213" max="13213" width="7.13274336283186" style="27" customWidth="1"/>
    <col min="13214" max="13214" width="7.50442477876106" style="27" customWidth="1"/>
    <col min="13215" max="13215" width="15.2477876106195" style="27" customWidth="1"/>
    <col min="13216" max="13224" width="13.1327433628319" style="27" customWidth="1"/>
    <col min="13225" max="13464" width="8.75221238938053" style="27"/>
    <col min="13465" max="13465" width="5" style="27" customWidth="1"/>
    <col min="13466" max="13466" width="17.3805309734513" style="27" customWidth="1"/>
    <col min="13467" max="13467" width="5" style="27" customWidth="1"/>
    <col min="13468" max="13468" width="6.75221238938053" style="27" customWidth="1"/>
    <col min="13469" max="13469" width="7.13274336283186" style="27" customWidth="1"/>
    <col min="13470" max="13470" width="7.50442477876106" style="27" customWidth="1"/>
    <col min="13471" max="13471" width="15.2477876106195" style="27" customWidth="1"/>
    <col min="13472" max="13480" width="13.1327433628319" style="27" customWidth="1"/>
    <col min="13481" max="13720" width="8.75221238938053" style="27"/>
    <col min="13721" max="13721" width="5" style="27" customWidth="1"/>
    <col min="13722" max="13722" width="17.3805309734513" style="27" customWidth="1"/>
    <col min="13723" max="13723" width="5" style="27" customWidth="1"/>
    <col min="13724" max="13724" width="6.75221238938053" style="27" customWidth="1"/>
    <col min="13725" max="13725" width="7.13274336283186" style="27" customWidth="1"/>
    <col min="13726" max="13726" width="7.50442477876106" style="27" customWidth="1"/>
    <col min="13727" max="13727" width="15.2477876106195" style="27" customWidth="1"/>
    <col min="13728" max="13736" width="13.1327433628319" style="27" customWidth="1"/>
    <col min="13737" max="13976" width="8.75221238938053" style="27"/>
    <col min="13977" max="13977" width="5" style="27" customWidth="1"/>
    <col min="13978" max="13978" width="17.3805309734513" style="27" customWidth="1"/>
    <col min="13979" max="13979" width="5" style="27" customWidth="1"/>
    <col min="13980" max="13980" width="6.75221238938053" style="27" customWidth="1"/>
    <col min="13981" max="13981" width="7.13274336283186" style="27" customWidth="1"/>
    <col min="13982" max="13982" width="7.50442477876106" style="27" customWidth="1"/>
    <col min="13983" max="13983" width="15.2477876106195" style="27" customWidth="1"/>
    <col min="13984" max="13992" width="13.1327433628319" style="27" customWidth="1"/>
    <col min="13993" max="14232" width="8.75221238938053" style="27"/>
    <col min="14233" max="14233" width="5" style="27" customWidth="1"/>
    <col min="14234" max="14234" width="17.3805309734513" style="27" customWidth="1"/>
    <col min="14235" max="14235" width="5" style="27" customWidth="1"/>
    <col min="14236" max="14236" width="6.75221238938053" style="27" customWidth="1"/>
    <col min="14237" max="14237" width="7.13274336283186" style="27" customWidth="1"/>
    <col min="14238" max="14238" width="7.50442477876106" style="27" customWidth="1"/>
    <col min="14239" max="14239" width="15.2477876106195" style="27" customWidth="1"/>
    <col min="14240" max="14248" width="13.1327433628319" style="27" customWidth="1"/>
    <col min="14249" max="14488" width="8.75221238938053" style="27"/>
    <col min="14489" max="14489" width="5" style="27" customWidth="1"/>
    <col min="14490" max="14490" width="17.3805309734513" style="27" customWidth="1"/>
    <col min="14491" max="14491" width="5" style="27" customWidth="1"/>
    <col min="14492" max="14492" width="6.75221238938053" style="27" customWidth="1"/>
    <col min="14493" max="14493" width="7.13274336283186" style="27" customWidth="1"/>
    <col min="14494" max="14494" width="7.50442477876106" style="27" customWidth="1"/>
    <col min="14495" max="14495" width="15.2477876106195" style="27" customWidth="1"/>
    <col min="14496" max="14504" width="13.1327433628319" style="27" customWidth="1"/>
    <col min="14505" max="14744" width="8.75221238938053" style="27"/>
    <col min="14745" max="14745" width="5" style="27" customWidth="1"/>
    <col min="14746" max="14746" width="17.3805309734513" style="27" customWidth="1"/>
    <col min="14747" max="14747" width="5" style="27" customWidth="1"/>
    <col min="14748" max="14748" width="6.75221238938053" style="27" customWidth="1"/>
    <col min="14749" max="14749" width="7.13274336283186" style="27" customWidth="1"/>
    <col min="14750" max="14750" width="7.50442477876106" style="27" customWidth="1"/>
    <col min="14751" max="14751" width="15.2477876106195" style="27" customWidth="1"/>
    <col min="14752" max="14760" width="13.1327433628319" style="27" customWidth="1"/>
    <col min="14761" max="15000" width="8.75221238938053" style="27"/>
    <col min="15001" max="15001" width="5" style="27" customWidth="1"/>
    <col min="15002" max="15002" width="17.3805309734513" style="27" customWidth="1"/>
    <col min="15003" max="15003" width="5" style="27" customWidth="1"/>
    <col min="15004" max="15004" width="6.75221238938053" style="27" customWidth="1"/>
    <col min="15005" max="15005" width="7.13274336283186" style="27" customWidth="1"/>
    <col min="15006" max="15006" width="7.50442477876106" style="27" customWidth="1"/>
    <col min="15007" max="15007" width="15.2477876106195" style="27" customWidth="1"/>
    <col min="15008" max="15016" width="13.1327433628319" style="27" customWidth="1"/>
    <col min="15017" max="15256" width="8.75221238938053" style="27"/>
    <col min="15257" max="15257" width="5" style="27" customWidth="1"/>
    <col min="15258" max="15258" width="17.3805309734513" style="27" customWidth="1"/>
    <col min="15259" max="15259" width="5" style="27" customWidth="1"/>
    <col min="15260" max="15260" width="6.75221238938053" style="27" customWidth="1"/>
    <col min="15261" max="15261" width="7.13274336283186" style="27" customWidth="1"/>
    <col min="15262" max="15262" width="7.50442477876106" style="27" customWidth="1"/>
    <col min="15263" max="15263" width="15.2477876106195" style="27" customWidth="1"/>
    <col min="15264" max="15272" width="13.1327433628319" style="27" customWidth="1"/>
    <col min="15273" max="15512" width="8.75221238938053" style="27"/>
    <col min="15513" max="15513" width="5" style="27" customWidth="1"/>
    <col min="15514" max="15514" width="17.3805309734513" style="27" customWidth="1"/>
    <col min="15515" max="15515" width="5" style="27" customWidth="1"/>
    <col min="15516" max="15516" width="6.75221238938053" style="27" customWidth="1"/>
    <col min="15517" max="15517" width="7.13274336283186" style="27" customWidth="1"/>
    <col min="15518" max="15518" width="7.50442477876106" style="27" customWidth="1"/>
    <col min="15519" max="15519" width="15.2477876106195" style="27" customWidth="1"/>
    <col min="15520" max="15528" width="13.1327433628319" style="27" customWidth="1"/>
    <col min="15529" max="15768" width="8.75221238938053" style="27"/>
    <col min="15769" max="15769" width="5" style="27" customWidth="1"/>
    <col min="15770" max="15770" width="17.3805309734513" style="27" customWidth="1"/>
    <col min="15771" max="15771" width="5" style="27" customWidth="1"/>
    <col min="15772" max="15772" width="6.75221238938053" style="27" customWidth="1"/>
    <col min="15773" max="15773" width="7.13274336283186" style="27" customWidth="1"/>
    <col min="15774" max="15774" width="7.50442477876106" style="27" customWidth="1"/>
    <col min="15775" max="15775" width="15.2477876106195" style="27" customWidth="1"/>
    <col min="15776" max="15784" width="13.1327433628319" style="27" customWidth="1"/>
    <col min="15785" max="16384" width="8.75221238938053" style="27"/>
  </cols>
  <sheetData>
    <row r="1" s="24" customFormat="1" customHeight="1" spans="1:193">
      <c r="A1" s="30" t="s">
        <v>16</v>
      </c>
      <c r="B1" s="31" t="s">
        <v>193</v>
      </c>
      <c r="C1" s="30" t="s">
        <v>287</v>
      </c>
      <c r="D1" s="32" t="s">
        <v>420</v>
      </c>
      <c r="E1" s="33" t="s">
        <v>289</v>
      </c>
      <c r="F1" s="33"/>
      <c r="G1" s="34">
        <v>1</v>
      </c>
      <c r="H1" s="34">
        <v>2</v>
      </c>
      <c r="I1" s="34">
        <v>3</v>
      </c>
      <c r="J1" s="34">
        <v>4</v>
      </c>
      <c r="K1" s="34">
        <v>5</v>
      </c>
      <c r="L1" s="34">
        <v>6</v>
      </c>
      <c r="M1" s="34">
        <v>7</v>
      </c>
      <c r="N1" s="34">
        <v>8</v>
      </c>
      <c r="O1" s="34">
        <v>9</v>
      </c>
      <c r="P1" s="34">
        <v>10</v>
      </c>
      <c r="Q1" s="34">
        <v>11</v>
      </c>
      <c r="R1" s="34">
        <v>12</v>
      </c>
      <c r="S1" s="34">
        <v>13</v>
      </c>
      <c r="T1" s="34">
        <v>14</v>
      </c>
      <c r="U1" s="34">
        <v>15</v>
      </c>
      <c r="V1" s="34">
        <v>16</v>
      </c>
      <c r="W1" s="34">
        <v>17</v>
      </c>
      <c r="X1" s="34">
        <v>18</v>
      </c>
      <c r="Y1" s="34">
        <v>19</v>
      </c>
      <c r="Z1" s="34">
        <v>20</v>
      </c>
      <c r="AA1" s="34">
        <v>21</v>
      </c>
      <c r="AB1" s="34">
        <v>22</v>
      </c>
      <c r="AC1" s="34">
        <v>23</v>
      </c>
      <c r="AD1" s="34">
        <v>24</v>
      </c>
      <c r="AE1" s="34">
        <v>25</v>
      </c>
      <c r="AF1" s="34">
        <v>26</v>
      </c>
      <c r="AG1" s="34">
        <v>27</v>
      </c>
      <c r="AH1" s="34">
        <v>28</v>
      </c>
      <c r="AI1" s="34">
        <v>29</v>
      </c>
      <c r="AJ1" s="34">
        <v>30</v>
      </c>
      <c r="AK1" s="34">
        <v>31</v>
      </c>
      <c r="AL1" s="34">
        <v>32</v>
      </c>
      <c r="AM1" s="34">
        <v>33</v>
      </c>
      <c r="AN1" s="34">
        <v>34</v>
      </c>
      <c r="AO1" s="34">
        <v>35</v>
      </c>
      <c r="AP1" s="34">
        <v>36</v>
      </c>
      <c r="AQ1" s="34">
        <v>37</v>
      </c>
      <c r="AR1" s="34">
        <v>38</v>
      </c>
      <c r="AS1" s="34">
        <v>39</v>
      </c>
      <c r="AT1" s="34">
        <v>40</v>
      </c>
      <c r="AU1" s="34">
        <v>41</v>
      </c>
      <c r="AV1" s="34">
        <v>42</v>
      </c>
      <c r="AW1" s="34">
        <v>43</v>
      </c>
      <c r="AX1" s="34">
        <v>44</v>
      </c>
      <c r="AY1" s="34">
        <v>45</v>
      </c>
      <c r="AZ1" s="34">
        <v>46</v>
      </c>
      <c r="BA1" s="34">
        <v>47</v>
      </c>
      <c r="BB1" s="34">
        <v>48</v>
      </c>
      <c r="BC1" s="34">
        <v>49</v>
      </c>
      <c r="BD1" s="34">
        <v>50</v>
      </c>
      <c r="BE1" s="34">
        <v>51</v>
      </c>
      <c r="BF1" s="34">
        <v>52</v>
      </c>
      <c r="BG1" s="34">
        <v>53</v>
      </c>
      <c r="BH1" s="34">
        <v>54</v>
      </c>
      <c r="BI1" s="34">
        <v>55</v>
      </c>
      <c r="BJ1" s="34">
        <v>56</v>
      </c>
      <c r="BK1" s="34">
        <v>57</v>
      </c>
      <c r="BL1" s="34">
        <v>58</v>
      </c>
      <c r="BM1" s="34">
        <v>59</v>
      </c>
      <c r="BN1" s="34">
        <v>60</v>
      </c>
      <c r="BO1" s="34">
        <v>61</v>
      </c>
      <c r="BP1" s="34">
        <v>62</v>
      </c>
      <c r="BQ1" s="34">
        <v>63</v>
      </c>
      <c r="BR1" s="34">
        <v>64</v>
      </c>
      <c r="BS1" s="34">
        <v>65</v>
      </c>
      <c r="BT1" s="34">
        <v>66</v>
      </c>
      <c r="BU1" s="34">
        <v>67</v>
      </c>
      <c r="BV1" s="34">
        <v>68</v>
      </c>
      <c r="BW1" s="34">
        <v>69</v>
      </c>
      <c r="BX1" s="34">
        <v>70</v>
      </c>
      <c r="BY1" s="34">
        <v>71</v>
      </c>
      <c r="BZ1" s="34">
        <v>72</v>
      </c>
      <c r="CA1" s="34">
        <v>73</v>
      </c>
      <c r="CB1" s="34">
        <v>74</v>
      </c>
      <c r="CC1" s="34">
        <v>75</v>
      </c>
      <c r="CD1" s="34">
        <v>76</v>
      </c>
      <c r="CE1" s="34">
        <v>77</v>
      </c>
      <c r="CF1" s="34">
        <v>78</v>
      </c>
      <c r="CG1" s="34">
        <v>79</v>
      </c>
      <c r="CH1" s="34">
        <v>80</v>
      </c>
      <c r="CI1" s="34">
        <v>81</v>
      </c>
      <c r="CJ1" s="34">
        <v>82</v>
      </c>
      <c r="CK1" s="34">
        <v>83</v>
      </c>
      <c r="CL1" s="34">
        <v>84</v>
      </c>
      <c r="CM1" s="34">
        <v>85</v>
      </c>
      <c r="CN1" s="34">
        <v>86</v>
      </c>
      <c r="CO1" s="34">
        <v>87</v>
      </c>
      <c r="CP1" s="34">
        <v>88</v>
      </c>
      <c r="CQ1" s="34">
        <v>89</v>
      </c>
      <c r="CR1" s="34">
        <v>90</v>
      </c>
      <c r="CS1" s="34">
        <v>91</v>
      </c>
      <c r="CT1" s="34">
        <v>92</v>
      </c>
      <c r="CU1" s="34">
        <v>93</v>
      </c>
      <c r="CV1" s="34">
        <v>94</v>
      </c>
      <c r="CW1" s="34">
        <v>95</v>
      </c>
      <c r="CX1" s="34">
        <v>96</v>
      </c>
      <c r="CY1" s="34">
        <v>97</v>
      </c>
      <c r="CZ1" s="34">
        <v>98</v>
      </c>
      <c r="DA1" s="34">
        <v>99</v>
      </c>
      <c r="DB1" s="34">
        <v>100</v>
      </c>
      <c r="DC1" s="34">
        <v>101</v>
      </c>
      <c r="DD1" s="34">
        <v>102</v>
      </c>
      <c r="DE1" s="34">
        <v>103</v>
      </c>
      <c r="DF1" s="34">
        <v>104</v>
      </c>
      <c r="DG1" s="34">
        <v>105</v>
      </c>
      <c r="DH1" s="34">
        <v>106</v>
      </c>
      <c r="DI1" s="34">
        <v>107</v>
      </c>
      <c r="DJ1" s="34">
        <v>108</v>
      </c>
      <c r="DK1" s="34">
        <v>109</v>
      </c>
      <c r="DL1" s="34">
        <v>110</v>
      </c>
      <c r="DM1" s="34">
        <v>111</v>
      </c>
      <c r="DN1" s="34">
        <v>112</v>
      </c>
      <c r="DO1" s="34">
        <v>113</v>
      </c>
      <c r="DP1" s="34">
        <v>114</v>
      </c>
      <c r="DQ1" s="34">
        <v>115</v>
      </c>
      <c r="DR1" s="34">
        <v>116</v>
      </c>
      <c r="DS1" s="34">
        <v>117</v>
      </c>
      <c r="DT1" s="34">
        <v>118</v>
      </c>
      <c r="DU1" s="34">
        <v>119</v>
      </c>
      <c r="DV1" s="34">
        <v>120</v>
      </c>
      <c r="DW1" s="34">
        <v>121</v>
      </c>
      <c r="DX1" s="34">
        <v>122</v>
      </c>
      <c r="DY1" s="34">
        <v>123</v>
      </c>
      <c r="DZ1" s="34">
        <v>124</v>
      </c>
      <c r="EA1" s="34">
        <v>125</v>
      </c>
      <c r="EB1" s="34">
        <v>126</v>
      </c>
      <c r="EC1" s="34">
        <v>127</v>
      </c>
      <c r="ED1" s="34">
        <v>128</v>
      </c>
      <c r="EE1" s="34">
        <v>129</v>
      </c>
      <c r="EF1" s="34">
        <v>130</v>
      </c>
      <c r="EG1" s="34">
        <v>131</v>
      </c>
      <c r="EH1" s="34">
        <v>132</v>
      </c>
      <c r="EI1" s="34">
        <v>133</v>
      </c>
      <c r="EJ1" s="34">
        <v>134</v>
      </c>
      <c r="EK1" s="34">
        <v>135</v>
      </c>
      <c r="EL1" s="34">
        <v>136</v>
      </c>
      <c r="EM1" s="34">
        <v>137</v>
      </c>
      <c r="EN1" s="34">
        <v>138</v>
      </c>
      <c r="EO1" s="34">
        <v>139</v>
      </c>
      <c r="EP1" s="34">
        <v>140</v>
      </c>
      <c r="EQ1" s="34">
        <v>141</v>
      </c>
      <c r="ER1" s="34">
        <v>142</v>
      </c>
      <c r="ES1" s="34">
        <v>143</v>
      </c>
      <c r="ET1" s="34">
        <v>144</v>
      </c>
      <c r="EU1" s="34">
        <v>145</v>
      </c>
      <c r="EV1" s="34">
        <v>146</v>
      </c>
      <c r="EW1" s="34">
        <v>147</v>
      </c>
      <c r="EX1" s="34">
        <v>148</v>
      </c>
      <c r="EY1" s="34">
        <v>149</v>
      </c>
      <c r="EZ1" s="34">
        <v>150</v>
      </c>
      <c r="FA1" s="34">
        <v>151</v>
      </c>
      <c r="FB1" s="34">
        <v>152</v>
      </c>
      <c r="FC1" s="34">
        <v>153</v>
      </c>
      <c r="FD1" s="34">
        <v>154</v>
      </c>
      <c r="FE1" s="34">
        <v>155</v>
      </c>
      <c r="FF1" s="34">
        <v>156</v>
      </c>
      <c r="FG1" s="34">
        <v>157</v>
      </c>
      <c r="FH1" s="34">
        <v>158</v>
      </c>
      <c r="FI1" s="34">
        <v>159</v>
      </c>
      <c r="FJ1" s="34">
        <v>160</v>
      </c>
      <c r="FK1" s="34">
        <v>161</v>
      </c>
      <c r="FL1" s="34">
        <v>162</v>
      </c>
      <c r="FM1" s="34">
        <v>163</v>
      </c>
      <c r="FN1" s="34">
        <v>164</v>
      </c>
      <c r="FO1" s="34">
        <v>165</v>
      </c>
      <c r="FP1" s="34">
        <v>166</v>
      </c>
      <c r="FQ1" s="34">
        <v>167</v>
      </c>
      <c r="FR1" s="34">
        <v>168</v>
      </c>
      <c r="FS1" s="34">
        <v>169</v>
      </c>
      <c r="FT1" s="34">
        <v>170</v>
      </c>
      <c r="FU1" s="34">
        <v>171</v>
      </c>
      <c r="FV1" s="34">
        <v>172</v>
      </c>
      <c r="FW1" s="34">
        <v>173</v>
      </c>
      <c r="FX1" s="34">
        <v>174</v>
      </c>
      <c r="FY1" s="34">
        <v>175</v>
      </c>
      <c r="FZ1" s="34">
        <v>176</v>
      </c>
      <c r="GA1" s="34">
        <v>177</v>
      </c>
      <c r="GB1" s="34">
        <v>178</v>
      </c>
      <c r="GC1" s="34">
        <v>179</v>
      </c>
      <c r="GD1" s="34"/>
      <c r="GE1" s="34"/>
      <c r="GF1" s="34"/>
      <c r="GG1" s="34"/>
      <c r="GH1" s="34"/>
      <c r="GI1" s="34"/>
      <c r="GJ1" s="34"/>
      <c r="GK1" s="34"/>
    </row>
    <row r="2" s="25" customFormat="1" ht="50" customHeight="1" spans="1:193">
      <c r="A2" s="35"/>
      <c r="B2" s="36"/>
      <c r="C2" s="35"/>
      <c r="D2" s="37"/>
      <c r="E2" s="38"/>
      <c r="F2" s="38"/>
      <c r="G2" s="39" t="str">
        <f>表3!G2</f>
        <v>CBN-江门鹤山市连城C-RAN1（江门鹤山三连工业区二）U-Z5H</v>
      </c>
      <c r="H2" s="39" t="str">
        <f>表3!H2</f>
        <v>CBN-江门鹤山路管所（江门鹤山裕兴雨具）U-Z5H</v>
      </c>
      <c r="I2" s="39" t="str">
        <f>表3!I2</f>
        <v>CBN-江门鹤山市鹤城二（江门鹤山创美）U-Z5H</v>
      </c>
      <c r="J2" s="39" t="str">
        <f>表3!J2</f>
        <v>CBN-江门鹤山福迳（江门鹤山甘牛集团）U-Z5H</v>
      </c>
      <c r="K2" s="39" t="str">
        <f>表3!K2</f>
        <v>CBN-江门蓬江区滨江新区1二（江门新昌公园）U-Z5H</v>
      </c>
      <c r="L2" s="39" t="str">
        <f>表3!L2</f>
        <v>CBN-江门鹤山浩龙（江门鹤山鹤城联东（设备替换））U-Z5H</v>
      </c>
      <c r="M2" s="39" t="str">
        <f>表3!M2</f>
        <v>CBN-江门礼乐新丰（江门江海东海路（设备替换））U-Z5H</v>
      </c>
      <c r="N2" s="39" t="str">
        <f>表3!N2</f>
        <v>CBN-江门轻轨礼乐站（江门捷宏一品）U-Z5H</v>
      </c>
      <c r="O2" s="39" t="str">
        <f>表3!O2</f>
        <v>CBN-江门汇聪电子（江门白水带山脚）U-Z5H</v>
      </c>
      <c r="P2" s="39" t="str">
        <f>表3!P2</f>
        <v>CBN-江门鹤山大朗（江门鹤山址山昆中石北）U-Z5H</v>
      </c>
      <c r="Q2" s="39" t="str">
        <f>表3!Q2</f>
        <v>CBN-江门荷塘（江门蓬江技师荷塘校区）U-Z5H</v>
      </c>
      <c r="R2" s="39" t="str">
        <f>表3!R2</f>
        <v>CBN-江门益晖印刷（江门永达顺（新））U-Z5H</v>
      </c>
      <c r="S2" s="39" t="str">
        <f>表3!S2</f>
        <v>CBN-江门三堡（江门蓬江元岭村西）U-Z5H</v>
      </c>
      <c r="T2" s="39" t="str">
        <f>表3!T2</f>
        <v>CBN-江门鹤山大富（江门鹤山大墩村）U-Z5H</v>
      </c>
      <c r="U2" s="39" t="str">
        <f>表3!U2</f>
        <v>CBN-江门鹤山平岭（江门鹤山共和平岭山顶村）U-Z5H</v>
      </c>
      <c r="V2" s="39" t="str">
        <f>表3!V2</f>
        <v>CBN-江门柏年（江门江海连海二路）U-Z5H</v>
      </c>
      <c r="W2" s="39" t="str">
        <f>表3!W2</f>
        <v>CBN-江门鹤山新民（江门鹤山共和新联油漆）U-Z5H</v>
      </c>
      <c r="X2" s="39">
        <f>INDEX([2]汇总!$C$6:$C$210,COLUMN()-6)</f>
        <v>0</v>
      </c>
      <c r="Y2" s="39">
        <f>INDEX([2]汇总!$C$6:$C$210,COLUMN()-6)</f>
        <v>0</v>
      </c>
      <c r="Z2" s="39">
        <f>INDEX([2]汇总!$C$6:$C$210,COLUMN()-6)</f>
        <v>0</v>
      </c>
      <c r="AA2" s="39">
        <f>INDEX([2]汇总!$C$6:$C$210,COLUMN()-6)</f>
        <v>0</v>
      </c>
      <c r="AB2" s="39">
        <f>INDEX([2]汇总!$C$6:$C$210,COLUMN()-6)</f>
        <v>0</v>
      </c>
      <c r="AC2" s="39">
        <f>INDEX([2]汇总!$C$6:$C$210,COLUMN()-6)</f>
        <v>0</v>
      </c>
      <c r="AD2" s="39">
        <f>INDEX([2]汇总!$C$6:$C$210,COLUMN()-6)</f>
        <v>0</v>
      </c>
      <c r="AE2" s="39">
        <f>INDEX([2]汇总!$C$6:$C$210,COLUMN()-6)</f>
        <v>0</v>
      </c>
      <c r="AF2" s="39">
        <f>INDEX([2]汇总!$C$6:$C$210,COLUMN()-6)</f>
        <v>0</v>
      </c>
      <c r="AG2" s="39">
        <f>INDEX([2]汇总!$C$6:$C$210,COLUMN()-6)</f>
        <v>0</v>
      </c>
      <c r="AH2" s="39">
        <f>INDEX([2]汇总!$C$6:$C$210,COLUMN()-6)</f>
        <v>0</v>
      </c>
      <c r="AI2" s="39">
        <f>INDEX([2]汇总!$C$6:$C$210,COLUMN()-6)</f>
        <v>0</v>
      </c>
      <c r="AJ2" s="39">
        <f>INDEX([2]汇总!$C$6:$C$210,COLUMN()-6)</f>
        <v>0</v>
      </c>
      <c r="AK2" s="39">
        <f>INDEX([2]汇总!$C$6:$C$210,COLUMN()-6)</f>
        <v>0</v>
      </c>
      <c r="AL2" s="39">
        <f>INDEX([2]汇总!$C$6:$C$210,COLUMN()-6)</f>
        <v>0</v>
      </c>
      <c r="AM2" s="39">
        <f>INDEX([2]汇总!$C$6:$C$210,COLUMN()-6)</f>
        <v>0</v>
      </c>
      <c r="AN2" s="39">
        <f>INDEX([2]汇总!$C$6:$C$210,COLUMN()-6)</f>
        <v>0</v>
      </c>
      <c r="AO2" s="39">
        <f>INDEX([2]汇总!$C$6:$C$210,COLUMN()-6)</f>
        <v>0</v>
      </c>
      <c r="AP2" s="39">
        <f>INDEX([2]汇总!$C$6:$C$210,COLUMN()-6)</f>
        <v>0</v>
      </c>
      <c r="AQ2" s="39">
        <f>INDEX([2]汇总!$C$6:$C$210,COLUMN()-6)</f>
        <v>0</v>
      </c>
      <c r="AR2" s="39">
        <f>INDEX([2]汇总!$C$6:$C$210,COLUMN()-6)</f>
        <v>0</v>
      </c>
      <c r="AS2" s="39">
        <f>INDEX([2]汇总!$C$6:$C$210,COLUMN()-6)</f>
        <v>0</v>
      </c>
      <c r="AT2" s="39">
        <f>INDEX([2]汇总!$C$6:$C$210,COLUMN()-6)</f>
        <v>0</v>
      </c>
      <c r="AU2" s="39">
        <f>INDEX([2]汇总!$C$6:$C$210,COLUMN()-6)</f>
        <v>0</v>
      </c>
      <c r="AV2" s="39">
        <f>INDEX([2]汇总!$C$6:$C$210,COLUMN()-6)</f>
        <v>0</v>
      </c>
      <c r="AW2" s="39">
        <f>INDEX([2]汇总!$C$6:$C$210,COLUMN()-6)</f>
        <v>0</v>
      </c>
      <c r="AX2" s="39">
        <f>INDEX([2]汇总!$C$6:$C$210,COLUMN()-6)</f>
        <v>0</v>
      </c>
      <c r="AY2" s="39">
        <f>INDEX([2]汇总!$C$6:$C$210,COLUMN()-6)</f>
        <v>0</v>
      </c>
      <c r="AZ2" s="39">
        <f>INDEX([2]汇总!$C$6:$C$210,COLUMN()-6)</f>
        <v>0</v>
      </c>
      <c r="BA2" s="39">
        <f>INDEX([2]汇总!$C$6:$C$210,COLUMN()-6)</f>
        <v>0</v>
      </c>
      <c r="BB2" s="39">
        <f>INDEX([2]汇总!$C$6:$C$210,COLUMN()-6)</f>
        <v>0</v>
      </c>
      <c r="BC2" s="39">
        <f>INDEX([2]汇总!$C$6:$C$210,COLUMN()-6)</f>
        <v>0</v>
      </c>
      <c r="BD2" s="39">
        <f>INDEX([2]汇总!$C$6:$C$210,COLUMN()-6)</f>
        <v>0</v>
      </c>
      <c r="BE2" s="39">
        <f>INDEX([2]汇总!$C$6:$C$210,COLUMN()-6)</f>
        <v>0</v>
      </c>
      <c r="BF2" s="39">
        <f>INDEX([2]汇总!$C$6:$C$210,COLUMN()-6)</f>
        <v>0</v>
      </c>
      <c r="BG2" s="39">
        <f>INDEX([2]汇总!$C$6:$C$210,COLUMN()-6)</f>
        <v>0</v>
      </c>
      <c r="BH2" s="39">
        <f>INDEX([2]汇总!$C$6:$C$210,COLUMN()-6)</f>
        <v>0</v>
      </c>
      <c r="BI2" s="39">
        <f>INDEX([2]汇总!$C$6:$C$210,COLUMN()-6)</f>
        <v>0</v>
      </c>
      <c r="BJ2" s="39">
        <f>INDEX([2]汇总!$C$6:$C$210,COLUMN()-6)</f>
        <v>0</v>
      </c>
      <c r="BK2" s="39">
        <f>INDEX([2]汇总!$C$6:$C$210,COLUMN()-6)</f>
        <v>0</v>
      </c>
      <c r="BL2" s="39">
        <f>INDEX([2]汇总!$C$6:$C$210,COLUMN()-6)</f>
        <v>0</v>
      </c>
      <c r="BM2" s="39">
        <f>INDEX([2]汇总!$C$6:$C$210,COLUMN()-6)</f>
        <v>0</v>
      </c>
      <c r="BN2" s="39">
        <f>INDEX([2]汇总!$C$6:$C$210,COLUMN()-6)</f>
        <v>0</v>
      </c>
      <c r="BO2" s="39">
        <f>INDEX([2]汇总!$C$6:$C$210,COLUMN()-6)</f>
        <v>0</v>
      </c>
      <c r="BP2" s="39">
        <f>INDEX([2]汇总!$C$6:$C$210,COLUMN()-6)</f>
        <v>0</v>
      </c>
      <c r="BQ2" s="39">
        <f>INDEX([2]汇总!$C$6:$C$210,COLUMN()-6)</f>
        <v>0</v>
      </c>
      <c r="BR2" s="39">
        <f>INDEX([2]汇总!$C$6:$C$210,COLUMN()-6)</f>
        <v>0</v>
      </c>
      <c r="BS2" s="39">
        <f>INDEX([2]汇总!$C$6:$C$210,COLUMN()-6)</f>
        <v>0</v>
      </c>
      <c r="BT2" s="39">
        <f>INDEX([2]汇总!$C$6:$C$210,COLUMN()-6)</f>
        <v>0</v>
      </c>
      <c r="BU2" s="39">
        <f>INDEX([2]汇总!$C$6:$C$210,COLUMN()-6)</f>
        <v>0</v>
      </c>
      <c r="BV2" s="39">
        <f>INDEX([2]汇总!$C$6:$C$210,COLUMN()-6)</f>
        <v>0</v>
      </c>
      <c r="BW2" s="39">
        <f>INDEX([2]汇总!$C$6:$C$210,COLUMN()-6)</f>
        <v>0</v>
      </c>
      <c r="BX2" s="39">
        <f>INDEX([2]汇总!$C$6:$C$210,COLUMN()-6)</f>
        <v>0</v>
      </c>
      <c r="BY2" s="39">
        <f>INDEX([2]汇总!$C$6:$C$210,COLUMN()-6)</f>
        <v>0</v>
      </c>
      <c r="BZ2" s="39">
        <f>INDEX([2]汇总!$C$6:$C$210,COLUMN()-6)</f>
        <v>0</v>
      </c>
      <c r="CA2" s="39">
        <f>INDEX([2]汇总!$C$6:$C$210,COLUMN()-6)</f>
        <v>0</v>
      </c>
      <c r="CB2" s="39">
        <f>INDEX([2]汇总!$C$6:$C$210,COLUMN()-6)</f>
        <v>0</v>
      </c>
      <c r="CC2" s="39">
        <f>INDEX([2]汇总!$C$6:$C$210,COLUMN()-6)</f>
        <v>0</v>
      </c>
      <c r="CD2" s="39">
        <f>INDEX([2]汇总!$C$6:$C$210,COLUMN()-6)</f>
        <v>0</v>
      </c>
      <c r="CE2" s="39">
        <f>INDEX([2]汇总!$C$6:$C$210,COLUMN()-6)</f>
        <v>0</v>
      </c>
      <c r="CF2" s="39">
        <f>INDEX([2]汇总!$C$6:$C$210,COLUMN()-6)</f>
        <v>0</v>
      </c>
      <c r="CG2" s="39">
        <f>INDEX([2]汇总!$C$6:$C$210,COLUMN()-6)</f>
        <v>0</v>
      </c>
      <c r="CH2" s="39">
        <f>INDEX([2]汇总!$C$6:$C$210,COLUMN()-6)</f>
        <v>0</v>
      </c>
      <c r="CI2" s="39">
        <f>INDEX([2]汇总!$C$6:$C$210,COLUMN()-6)</f>
        <v>0</v>
      </c>
      <c r="CJ2" s="39">
        <f>INDEX([2]汇总!$C$6:$C$210,COLUMN()-6)</f>
        <v>0</v>
      </c>
      <c r="CK2" s="39">
        <f>INDEX([2]汇总!$C$6:$C$210,COLUMN()-6)</f>
        <v>0</v>
      </c>
      <c r="CL2" s="39">
        <f>INDEX([2]汇总!$C$6:$C$210,COLUMN()-6)</f>
        <v>0</v>
      </c>
      <c r="CM2" s="39">
        <f>INDEX([2]汇总!$C$6:$C$210,COLUMN()-6)</f>
        <v>0</v>
      </c>
      <c r="CN2" s="39">
        <f>INDEX([2]汇总!$C$6:$C$210,COLUMN()-6)</f>
        <v>0</v>
      </c>
      <c r="CO2" s="39">
        <f>INDEX([2]汇总!$C$6:$C$210,COLUMN()-6)</f>
        <v>0</v>
      </c>
      <c r="CP2" s="39">
        <f>INDEX([2]汇总!$C$6:$C$210,COLUMN()-6)</f>
        <v>0</v>
      </c>
      <c r="CQ2" s="39">
        <f>INDEX([2]汇总!$C$6:$C$210,COLUMN()-6)</f>
        <v>0</v>
      </c>
      <c r="CR2" s="39">
        <f>INDEX([2]汇总!$C$6:$C$210,COLUMN()-6)</f>
        <v>0</v>
      </c>
      <c r="CS2" s="39">
        <f>INDEX([2]汇总!$C$6:$C$210,COLUMN()-6)</f>
        <v>0</v>
      </c>
      <c r="CT2" s="39">
        <f>INDEX([2]汇总!$C$6:$C$210,COLUMN()-6)</f>
        <v>0</v>
      </c>
      <c r="CU2" s="39">
        <f>INDEX([2]汇总!$C$6:$C$210,COLUMN()-6)</f>
        <v>0</v>
      </c>
      <c r="CV2" s="39">
        <f>INDEX([2]汇总!$C$6:$C$210,COLUMN()-6)</f>
        <v>0</v>
      </c>
      <c r="CW2" s="39">
        <f>INDEX([2]汇总!$C$6:$C$210,COLUMN()-6)</f>
        <v>0</v>
      </c>
      <c r="CX2" s="39">
        <f>INDEX([2]汇总!$C$6:$C$210,COLUMN()-6)</f>
        <v>0</v>
      </c>
      <c r="CY2" s="39">
        <f>INDEX([2]汇总!$C$6:$C$210,COLUMN()-6)</f>
        <v>0</v>
      </c>
      <c r="CZ2" s="39">
        <f>INDEX([2]汇总!$C$6:$C$210,COLUMN()-6)</f>
        <v>0</v>
      </c>
      <c r="DA2" s="39">
        <f>INDEX([2]汇总!$C$6:$C$210,COLUMN()-6)</f>
        <v>0</v>
      </c>
      <c r="DB2" s="39">
        <f>INDEX([2]汇总!$C$6:$C$210,COLUMN()-6)</f>
        <v>0</v>
      </c>
      <c r="DC2" s="39">
        <f>INDEX([2]汇总!$C$6:$C$210,COLUMN()-6)</f>
        <v>0</v>
      </c>
      <c r="DD2" s="39">
        <f>INDEX([2]汇总!$C$6:$C$210,COLUMN()-6)</f>
        <v>0</v>
      </c>
      <c r="DE2" s="39">
        <f>INDEX([2]汇总!$C$6:$C$210,COLUMN()-6)</f>
        <v>0</v>
      </c>
      <c r="DF2" s="39">
        <f>INDEX([2]汇总!$C$6:$C$210,COLUMN()-6)</f>
        <v>0</v>
      </c>
      <c r="DG2" s="39">
        <f>INDEX([2]汇总!$C$6:$C$210,COLUMN()-6)</f>
        <v>0</v>
      </c>
      <c r="DH2" s="39">
        <f>INDEX([2]汇总!$C$6:$C$210,COLUMN()-6)</f>
        <v>0</v>
      </c>
      <c r="DI2" s="39">
        <f>INDEX([2]汇总!$C$6:$C$210,COLUMN()-6)</f>
        <v>0</v>
      </c>
      <c r="DJ2" s="39">
        <f>INDEX([2]汇总!$C$6:$C$210,COLUMN()-6)</f>
        <v>0</v>
      </c>
      <c r="DK2" s="39">
        <f>INDEX([2]汇总!$C$6:$C$210,COLUMN()-6)</f>
        <v>0</v>
      </c>
      <c r="DL2" s="39">
        <f>INDEX([2]汇总!$C$6:$C$210,COLUMN()-6)</f>
        <v>0</v>
      </c>
      <c r="DM2" s="39">
        <f>INDEX([2]汇总!$C$6:$C$210,COLUMN()-6)</f>
        <v>0</v>
      </c>
      <c r="DN2" s="39">
        <f>INDEX([2]汇总!$C$6:$C$210,COLUMN()-6)</f>
        <v>0</v>
      </c>
      <c r="DO2" s="39">
        <f>INDEX([2]汇总!$C$6:$C$210,COLUMN()-6)</f>
        <v>0</v>
      </c>
      <c r="DP2" s="39">
        <f>INDEX([2]汇总!$C$6:$C$210,COLUMN()-6)</f>
        <v>0</v>
      </c>
      <c r="DQ2" s="39">
        <f>INDEX([2]汇总!$C$6:$C$210,COLUMN()-6)</f>
        <v>0</v>
      </c>
      <c r="DR2" s="39">
        <f>INDEX([2]汇总!$C$6:$C$210,COLUMN()-6)</f>
        <v>0</v>
      </c>
      <c r="DS2" s="39">
        <f>INDEX([2]汇总!$C$6:$C$210,COLUMN()-6)</f>
        <v>0</v>
      </c>
      <c r="DT2" s="39">
        <f>INDEX([2]汇总!$C$6:$C$210,COLUMN()-6)</f>
        <v>0</v>
      </c>
      <c r="DU2" s="39">
        <f>INDEX([2]汇总!$C$6:$C$210,COLUMN()-6)</f>
        <v>0</v>
      </c>
      <c r="DV2" s="39">
        <f>INDEX([2]汇总!$C$6:$C$210,COLUMN()-6)</f>
        <v>0</v>
      </c>
      <c r="DW2" s="39">
        <f>INDEX([2]汇总!$C$6:$C$210,COLUMN()-6)</f>
        <v>0</v>
      </c>
      <c r="DX2" s="39">
        <f>INDEX([2]汇总!$C$6:$C$210,COLUMN()-6)</f>
        <v>0</v>
      </c>
      <c r="DY2" s="39">
        <f>INDEX([2]汇总!$C$6:$C$210,COLUMN()-6)</f>
        <v>0</v>
      </c>
      <c r="DZ2" s="39">
        <f>INDEX([2]汇总!$C$6:$C$210,COLUMN()-6)</f>
        <v>0</v>
      </c>
      <c r="EA2" s="39">
        <f>INDEX([2]汇总!$C$6:$C$210,COLUMN()-6)</f>
        <v>0</v>
      </c>
      <c r="EB2" s="39">
        <f>INDEX([2]汇总!$C$6:$C$210,COLUMN()-6)</f>
        <v>0</v>
      </c>
      <c r="EC2" s="39">
        <f>INDEX([2]汇总!$C$6:$C$210,COLUMN()-6)</f>
        <v>0</v>
      </c>
      <c r="ED2" s="39">
        <f>INDEX([2]汇总!$C$6:$C$210,COLUMN()-6)</f>
        <v>0</v>
      </c>
      <c r="EE2" s="39">
        <f>INDEX([2]汇总!$C$6:$C$210,COLUMN()-6)</f>
        <v>0</v>
      </c>
      <c r="EF2" s="39">
        <f>INDEX([2]汇总!$C$6:$C$210,COLUMN()-6)</f>
        <v>0</v>
      </c>
      <c r="EG2" s="39">
        <f>INDEX([2]汇总!$C$6:$C$210,COLUMN()-6)</f>
        <v>0</v>
      </c>
      <c r="EH2" s="39">
        <f>INDEX([2]汇总!$C$6:$C$210,COLUMN()-6)</f>
        <v>0</v>
      </c>
      <c r="EI2" s="39">
        <f>INDEX([2]汇总!$C$6:$C$210,COLUMN()-6)</f>
        <v>0</v>
      </c>
      <c r="EJ2" s="39">
        <f>INDEX([2]汇总!$C$6:$C$210,COLUMN()-6)</f>
        <v>0</v>
      </c>
      <c r="EK2" s="39">
        <f>INDEX([2]汇总!$C$6:$C$210,COLUMN()-6)</f>
        <v>0</v>
      </c>
      <c r="EL2" s="39">
        <f>INDEX([2]汇总!$C$6:$C$210,COLUMN()-6)</f>
        <v>0</v>
      </c>
      <c r="EM2" s="39">
        <f>INDEX([2]汇总!$C$6:$C$210,COLUMN()-6)</f>
        <v>0</v>
      </c>
      <c r="EN2" s="39">
        <f>INDEX([2]汇总!$C$6:$C$210,COLUMN()-6)</f>
        <v>0</v>
      </c>
      <c r="EO2" s="39">
        <f>INDEX([2]汇总!$C$6:$C$210,COLUMN()-6)</f>
        <v>0</v>
      </c>
      <c r="EP2" s="39">
        <f>INDEX([2]汇总!$C$6:$C$210,COLUMN()-6)</f>
        <v>0</v>
      </c>
      <c r="EQ2" s="39">
        <f>INDEX([2]汇总!$C$6:$C$210,COLUMN()-6)</f>
        <v>0</v>
      </c>
      <c r="ER2" s="39">
        <f>INDEX([2]汇总!$C$6:$C$210,COLUMN()-6)</f>
        <v>0</v>
      </c>
      <c r="ES2" s="39">
        <f>INDEX([2]汇总!$C$6:$C$210,COLUMN()-6)</f>
        <v>0</v>
      </c>
      <c r="ET2" s="39">
        <f>INDEX([2]汇总!$C$6:$C$210,COLUMN()-6)</f>
        <v>0</v>
      </c>
      <c r="EU2" s="39">
        <f>INDEX([2]汇总!$C$6:$C$210,COLUMN()-6)</f>
        <v>0</v>
      </c>
      <c r="EV2" s="39">
        <f>INDEX([2]汇总!$C$6:$C$210,COLUMN()-6)</f>
        <v>0</v>
      </c>
      <c r="EW2" s="39">
        <f>INDEX([2]汇总!$C$6:$C$210,COLUMN()-6)</f>
        <v>0</v>
      </c>
      <c r="EX2" s="39">
        <f>INDEX([2]汇总!$C$6:$C$210,COLUMN()-6)</f>
        <v>0</v>
      </c>
      <c r="EY2" s="39">
        <f>INDEX([2]汇总!$C$6:$C$210,COLUMN()-6)</f>
        <v>0</v>
      </c>
      <c r="EZ2" s="39">
        <f>INDEX([2]汇总!$C$6:$C$210,COLUMN()-6)</f>
        <v>0</v>
      </c>
      <c r="FA2" s="39">
        <f>INDEX([2]汇总!$C$6:$C$210,COLUMN()-6)</f>
        <v>0</v>
      </c>
      <c r="FB2" s="39">
        <f>INDEX([2]汇总!$C$6:$C$210,COLUMN()-6)</f>
        <v>0</v>
      </c>
      <c r="FC2" s="39">
        <f>INDEX([2]汇总!$C$6:$C$210,COLUMN()-6)</f>
        <v>0</v>
      </c>
      <c r="FD2" s="39">
        <f>INDEX([2]汇总!$C$6:$C$210,COLUMN()-6)</f>
        <v>0</v>
      </c>
      <c r="FE2" s="39">
        <f>INDEX([2]汇总!$C$6:$C$210,COLUMN()-6)</f>
        <v>0</v>
      </c>
      <c r="FF2" s="39">
        <f>INDEX([2]汇总!$C$6:$C$210,COLUMN()-6)</f>
        <v>0</v>
      </c>
      <c r="FG2" s="39">
        <f>INDEX([2]汇总!$C$6:$C$210,COLUMN()-6)</f>
        <v>0</v>
      </c>
      <c r="FH2" s="39">
        <f>INDEX([2]汇总!$C$6:$C$210,COLUMN()-6)</f>
        <v>0</v>
      </c>
      <c r="FI2" s="39">
        <f>INDEX([2]汇总!$C$6:$C$210,COLUMN()-6)</f>
        <v>0</v>
      </c>
      <c r="FJ2" s="39">
        <f>INDEX([2]汇总!$C$6:$C$210,COLUMN()-6)</f>
        <v>0</v>
      </c>
      <c r="FK2" s="39">
        <f>INDEX([2]汇总!$C$6:$C$210,COLUMN()-6)</f>
        <v>0</v>
      </c>
      <c r="FL2" s="39">
        <f>INDEX([2]汇总!$C$6:$C$210,COLUMN()-6)</f>
        <v>0</v>
      </c>
      <c r="FM2" s="39">
        <f>INDEX([2]汇总!$C$6:$C$210,COLUMN()-6)</f>
        <v>0</v>
      </c>
      <c r="FN2" s="39">
        <f>INDEX([2]汇总!$C$6:$C$210,COLUMN()-6)</f>
        <v>0</v>
      </c>
      <c r="FO2" s="39">
        <f>INDEX([2]汇总!$C$6:$C$210,COLUMN()-6)</f>
        <v>0</v>
      </c>
      <c r="FP2" s="39">
        <f>INDEX([2]汇总!$C$6:$C$210,COLUMN()-6)</f>
        <v>0</v>
      </c>
      <c r="FQ2" s="39">
        <f>INDEX([2]汇总!$C$6:$C$210,COLUMN()-6)</f>
        <v>0</v>
      </c>
      <c r="FR2" s="39">
        <f>INDEX([2]汇总!$C$6:$C$210,COLUMN()-6)</f>
        <v>0</v>
      </c>
      <c r="FS2" s="39">
        <f>INDEX([2]汇总!$C$6:$C$210,COLUMN()-6)</f>
        <v>0</v>
      </c>
      <c r="FT2" s="39">
        <f>INDEX([2]汇总!$C$6:$C$210,COLUMN()-6)</f>
        <v>0</v>
      </c>
      <c r="FU2" s="39">
        <f>INDEX([2]汇总!$C$6:$C$210,COLUMN()-6)</f>
        <v>0</v>
      </c>
      <c r="FV2" s="39">
        <f>INDEX([2]汇总!$C$6:$C$210,COLUMN()-6)</f>
        <v>0</v>
      </c>
      <c r="FW2" s="39">
        <f>INDEX([2]汇总!$C$6:$C$210,COLUMN()-6)</f>
        <v>0</v>
      </c>
      <c r="FX2" s="39">
        <f>INDEX([2]汇总!$C$6:$C$210,COLUMN()-6)</f>
        <v>0</v>
      </c>
      <c r="FY2" s="39">
        <f>INDEX([2]汇总!$C$6:$C$210,COLUMN()-6)</f>
        <v>0</v>
      </c>
      <c r="FZ2" s="39">
        <f>INDEX([2]汇总!$C$6:$C$210,COLUMN()-6)</f>
        <v>0</v>
      </c>
      <c r="GA2" s="39">
        <f>INDEX([2]汇总!$C$6:$C$210,COLUMN()-6)</f>
        <v>0</v>
      </c>
      <c r="GB2" s="39">
        <f>INDEX([2]汇总!$C$6:$C$210,COLUMN()-6)</f>
        <v>0</v>
      </c>
      <c r="GC2" s="39">
        <f>INDEX([2]汇总!$C$6:$C$210,COLUMN()-6)</f>
        <v>0</v>
      </c>
      <c r="GD2" s="39"/>
      <c r="GE2" s="39"/>
      <c r="GF2" s="39"/>
      <c r="GG2" s="39"/>
      <c r="GH2" s="39"/>
      <c r="GI2" s="39"/>
      <c r="GJ2" s="39"/>
      <c r="GK2" s="39"/>
    </row>
    <row r="3" s="25" customFormat="1" customHeight="1" spans="1:193">
      <c r="A3" s="40"/>
      <c r="B3" s="41"/>
      <c r="C3" s="40"/>
      <c r="D3" s="42"/>
      <c r="E3" s="42" t="s">
        <v>413</v>
      </c>
      <c r="F3" s="42" t="s">
        <v>499</v>
      </c>
      <c r="G3" s="42" t="s">
        <v>413</v>
      </c>
      <c r="H3" s="42" t="s">
        <v>413</v>
      </c>
      <c r="I3" s="42" t="s">
        <v>413</v>
      </c>
      <c r="J3" s="42" t="s">
        <v>413</v>
      </c>
      <c r="K3" s="42" t="s">
        <v>413</v>
      </c>
      <c r="L3" s="42" t="s">
        <v>413</v>
      </c>
      <c r="M3" s="42" t="s">
        <v>413</v>
      </c>
      <c r="N3" s="42" t="s">
        <v>413</v>
      </c>
      <c r="O3" s="42" t="s">
        <v>413</v>
      </c>
      <c r="P3" s="42" t="s">
        <v>413</v>
      </c>
      <c r="Q3" s="42" t="s">
        <v>413</v>
      </c>
      <c r="R3" s="42" t="s">
        <v>413</v>
      </c>
      <c r="S3" s="42" t="s">
        <v>413</v>
      </c>
      <c r="T3" s="42" t="s">
        <v>413</v>
      </c>
      <c r="U3" s="42" t="s">
        <v>413</v>
      </c>
      <c r="V3" s="42" t="s">
        <v>413</v>
      </c>
      <c r="W3" s="42" t="s">
        <v>413</v>
      </c>
      <c r="X3" s="42" t="s">
        <v>413</v>
      </c>
      <c r="Y3" s="42" t="s">
        <v>413</v>
      </c>
      <c r="Z3" s="42" t="s">
        <v>413</v>
      </c>
      <c r="AA3" s="42" t="s">
        <v>413</v>
      </c>
      <c r="AB3" s="42" t="s">
        <v>413</v>
      </c>
      <c r="AC3" s="42" t="s">
        <v>413</v>
      </c>
      <c r="AD3" s="42" t="s">
        <v>413</v>
      </c>
      <c r="AE3" s="42" t="s">
        <v>413</v>
      </c>
      <c r="AF3" s="42" t="s">
        <v>413</v>
      </c>
      <c r="AG3" s="42" t="s">
        <v>413</v>
      </c>
      <c r="AH3" s="42" t="s">
        <v>413</v>
      </c>
      <c r="AI3" s="42" t="s">
        <v>413</v>
      </c>
      <c r="AJ3" s="42" t="s">
        <v>413</v>
      </c>
      <c r="AK3" s="42" t="s">
        <v>413</v>
      </c>
      <c r="AL3" s="42" t="s">
        <v>413</v>
      </c>
      <c r="AM3" s="42" t="s">
        <v>413</v>
      </c>
      <c r="AN3" s="42" t="s">
        <v>413</v>
      </c>
      <c r="AO3" s="42" t="s">
        <v>413</v>
      </c>
      <c r="AP3" s="42" t="s">
        <v>413</v>
      </c>
      <c r="AQ3" s="42" t="s">
        <v>413</v>
      </c>
      <c r="AR3" s="42" t="s">
        <v>413</v>
      </c>
      <c r="AS3" s="42" t="s">
        <v>413</v>
      </c>
      <c r="AT3" s="42" t="s">
        <v>413</v>
      </c>
      <c r="AU3" s="42" t="s">
        <v>413</v>
      </c>
      <c r="AV3" s="42" t="s">
        <v>413</v>
      </c>
      <c r="AW3" s="42" t="s">
        <v>413</v>
      </c>
      <c r="AX3" s="42" t="s">
        <v>413</v>
      </c>
      <c r="AY3" s="42" t="s">
        <v>413</v>
      </c>
      <c r="AZ3" s="42" t="s">
        <v>413</v>
      </c>
      <c r="BA3" s="42" t="s">
        <v>413</v>
      </c>
      <c r="BB3" s="42" t="s">
        <v>413</v>
      </c>
      <c r="BC3" s="42" t="s">
        <v>413</v>
      </c>
      <c r="BD3" s="42" t="s">
        <v>413</v>
      </c>
      <c r="BE3" s="42" t="s">
        <v>413</v>
      </c>
      <c r="BF3" s="42" t="s">
        <v>413</v>
      </c>
      <c r="BG3" s="42" t="s">
        <v>413</v>
      </c>
      <c r="BH3" s="42" t="s">
        <v>413</v>
      </c>
      <c r="BI3" s="42" t="s">
        <v>413</v>
      </c>
      <c r="BJ3" s="42" t="s">
        <v>413</v>
      </c>
      <c r="BK3" s="42" t="s">
        <v>413</v>
      </c>
      <c r="BL3" s="42" t="s">
        <v>413</v>
      </c>
      <c r="BM3" s="42" t="s">
        <v>413</v>
      </c>
      <c r="BN3" s="42" t="s">
        <v>413</v>
      </c>
      <c r="BO3" s="42" t="s">
        <v>413</v>
      </c>
      <c r="BP3" s="42" t="s">
        <v>413</v>
      </c>
      <c r="BQ3" s="42" t="s">
        <v>413</v>
      </c>
      <c r="BR3" s="42" t="s">
        <v>413</v>
      </c>
      <c r="BS3" s="42" t="s">
        <v>413</v>
      </c>
      <c r="BT3" s="42" t="s">
        <v>413</v>
      </c>
      <c r="BU3" s="42" t="s">
        <v>413</v>
      </c>
      <c r="BV3" s="42" t="s">
        <v>413</v>
      </c>
      <c r="BW3" s="42" t="s">
        <v>413</v>
      </c>
      <c r="BX3" s="42" t="s">
        <v>413</v>
      </c>
      <c r="BY3" s="42" t="s">
        <v>413</v>
      </c>
      <c r="BZ3" s="42" t="s">
        <v>413</v>
      </c>
      <c r="CA3" s="42" t="s">
        <v>413</v>
      </c>
      <c r="CB3" s="42" t="s">
        <v>413</v>
      </c>
      <c r="CC3" s="42" t="s">
        <v>413</v>
      </c>
      <c r="CD3" s="42" t="s">
        <v>413</v>
      </c>
      <c r="CE3" s="42" t="s">
        <v>413</v>
      </c>
      <c r="CF3" s="42" t="s">
        <v>413</v>
      </c>
      <c r="CG3" s="42" t="s">
        <v>413</v>
      </c>
      <c r="CH3" s="42" t="s">
        <v>413</v>
      </c>
      <c r="CI3" s="42" t="s">
        <v>413</v>
      </c>
      <c r="CJ3" s="42" t="s">
        <v>413</v>
      </c>
      <c r="CK3" s="42" t="s">
        <v>413</v>
      </c>
      <c r="CL3" s="42" t="s">
        <v>413</v>
      </c>
      <c r="CM3" s="42" t="s">
        <v>413</v>
      </c>
      <c r="CN3" s="42" t="s">
        <v>413</v>
      </c>
      <c r="CO3" s="42" t="s">
        <v>413</v>
      </c>
      <c r="CP3" s="42" t="s">
        <v>413</v>
      </c>
      <c r="CQ3" s="42" t="s">
        <v>413</v>
      </c>
      <c r="CR3" s="42" t="s">
        <v>413</v>
      </c>
      <c r="CS3" s="42" t="s">
        <v>413</v>
      </c>
      <c r="CT3" s="42" t="s">
        <v>413</v>
      </c>
      <c r="CU3" s="42" t="s">
        <v>413</v>
      </c>
      <c r="CV3" s="42" t="s">
        <v>413</v>
      </c>
      <c r="CW3" s="42" t="s">
        <v>413</v>
      </c>
      <c r="CX3" s="42" t="s">
        <v>413</v>
      </c>
      <c r="CY3" s="42" t="s">
        <v>413</v>
      </c>
      <c r="CZ3" s="42" t="s">
        <v>413</v>
      </c>
      <c r="DA3" s="42" t="s">
        <v>413</v>
      </c>
      <c r="DB3" s="42" t="s">
        <v>413</v>
      </c>
      <c r="DC3" s="42" t="s">
        <v>413</v>
      </c>
      <c r="DD3" s="42" t="s">
        <v>413</v>
      </c>
      <c r="DE3" s="42" t="s">
        <v>413</v>
      </c>
      <c r="DF3" s="42" t="s">
        <v>413</v>
      </c>
      <c r="DG3" s="42" t="s">
        <v>413</v>
      </c>
      <c r="DH3" s="42" t="s">
        <v>413</v>
      </c>
      <c r="DI3" s="42" t="s">
        <v>413</v>
      </c>
      <c r="DJ3" s="42" t="s">
        <v>413</v>
      </c>
      <c r="DK3" s="42" t="s">
        <v>413</v>
      </c>
      <c r="DL3" s="42" t="s">
        <v>413</v>
      </c>
      <c r="DM3" s="42" t="s">
        <v>413</v>
      </c>
      <c r="DN3" s="42" t="s">
        <v>413</v>
      </c>
      <c r="DO3" s="42" t="s">
        <v>413</v>
      </c>
      <c r="DP3" s="42" t="s">
        <v>413</v>
      </c>
      <c r="DQ3" s="42" t="s">
        <v>413</v>
      </c>
      <c r="DR3" s="42" t="s">
        <v>413</v>
      </c>
      <c r="DS3" s="42" t="s">
        <v>413</v>
      </c>
      <c r="DT3" s="42" t="s">
        <v>413</v>
      </c>
      <c r="DU3" s="42" t="s">
        <v>413</v>
      </c>
      <c r="DV3" s="42" t="s">
        <v>413</v>
      </c>
      <c r="DW3" s="42" t="s">
        <v>413</v>
      </c>
      <c r="DX3" s="42" t="s">
        <v>413</v>
      </c>
      <c r="DY3" s="42" t="s">
        <v>413</v>
      </c>
      <c r="DZ3" s="42" t="s">
        <v>413</v>
      </c>
      <c r="EA3" s="42" t="s">
        <v>413</v>
      </c>
      <c r="EB3" s="42" t="s">
        <v>413</v>
      </c>
      <c r="EC3" s="42" t="s">
        <v>413</v>
      </c>
      <c r="ED3" s="42" t="s">
        <v>413</v>
      </c>
      <c r="EE3" s="42" t="s">
        <v>413</v>
      </c>
      <c r="EF3" s="42" t="s">
        <v>413</v>
      </c>
      <c r="EG3" s="42" t="s">
        <v>413</v>
      </c>
      <c r="EH3" s="42" t="s">
        <v>413</v>
      </c>
      <c r="EI3" s="42" t="s">
        <v>413</v>
      </c>
      <c r="EJ3" s="42" t="s">
        <v>413</v>
      </c>
      <c r="EK3" s="42" t="s">
        <v>413</v>
      </c>
      <c r="EL3" s="42" t="s">
        <v>413</v>
      </c>
      <c r="EM3" s="42" t="s">
        <v>413</v>
      </c>
      <c r="EN3" s="42" t="s">
        <v>413</v>
      </c>
      <c r="EO3" s="42" t="s">
        <v>413</v>
      </c>
      <c r="EP3" s="42" t="s">
        <v>413</v>
      </c>
      <c r="EQ3" s="42" t="s">
        <v>413</v>
      </c>
      <c r="ER3" s="42" t="s">
        <v>413</v>
      </c>
      <c r="ES3" s="42" t="s">
        <v>413</v>
      </c>
      <c r="ET3" s="42" t="s">
        <v>413</v>
      </c>
      <c r="EU3" s="42" t="s">
        <v>413</v>
      </c>
      <c r="EV3" s="42" t="s">
        <v>413</v>
      </c>
      <c r="EW3" s="42" t="s">
        <v>413</v>
      </c>
      <c r="EX3" s="42" t="s">
        <v>413</v>
      </c>
      <c r="EY3" s="42" t="s">
        <v>413</v>
      </c>
      <c r="EZ3" s="42" t="s">
        <v>413</v>
      </c>
      <c r="FA3" s="42" t="s">
        <v>413</v>
      </c>
      <c r="FB3" s="42" t="s">
        <v>413</v>
      </c>
      <c r="FC3" s="42" t="s">
        <v>413</v>
      </c>
      <c r="FD3" s="42" t="s">
        <v>413</v>
      </c>
      <c r="FE3" s="42" t="s">
        <v>413</v>
      </c>
      <c r="FF3" s="42" t="s">
        <v>413</v>
      </c>
      <c r="FG3" s="42" t="s">
        <v>413</v>
      </c>
      <c r="FH3" s="42" t="s">
        <v>413</v>
      </c>
      <c r="FI3" s="42" t="s">
        <v>413</v>
      </c>
      <c r="FJ3" s="42" t="s">
        <v>413</v>
      </c>
      <c r="FK3" s="42" t="s">
        <v>413</v>
      </c>
      <c r="FL3" s="42" t="s">
        <v>413</v>
      </c>
      <c r="FM3" s="42" t="s">
        <v>413</v>
      </c>
      <c r="FN3" s="42" t="s">
        <v>413</v>
      </c>
      <c r="FO3" s="42" t="s">
        <v>413</v>
      </c>
      <c r="FP3" s="42" t="s">
        <v>413</v>
      </c>
      <c r="FQ3" s="42" t="s">
        <v>413</v>
      </c>
      <c r="FR3" s="42" t="s">
        <v>413</v>
      </c>
      <c r="FS3" s="42" t="s">
        <v>413</v>
      </c>
      <c r="FT3" s="42" t="s">
        <v>413</v>
      </c>
      <c r="FU3" s="42" t="s">
        <v>413</v>
      </c>
      <c r="FV3" s="42" t="s">
        <v>413</v>
      </c>
      <c r="FW3" s="42" t="s">
        <v>413</v>
      </c>
      <c r="FX3" s="42" t="s">
        <v>413</v>
      </c>
      <c r="FY3" s="42" t="s">
        <v>413</v>
      </c>
      <c r="FZ3" s="42" t="s">
        <v>413</v>
      </c>
      <c r="GA3" s="42" t="s">
        <v>413</v>
      </c>
      <c r="GB3" s="42" t="s">
        <v>413</v>
      </c>
      <c r="GC3" s="42" t="s">
        <v>413</v>
      </c>
      <c r="GD3" s="42"/>
      <c r="GE3" s="42"/>
      <c r="GF3" s="42"/>
      <c r="GG3" s="42"/>
      <c r="GH3" s="42"/>
      <c r="GI3" s="42"/>
      <c r="GJ3" s="42"/>
      <c r="GK3" s="42"/>
    </row>
    <row r="4" s="25" customFormat="1" customHeight="1" spans="1:193">
      <c r="A4" s="43" t="s">
        <v>175</v>
      </c>
      <c r="B4" s="43" t="s">
        <v>414</v>
      </c>
      <c r="C4" s="43" t="s">
        <v>415</v>
      </c>
      <c r="D4" s="44" t="s">
        <v>416</v>
      </c>
      <c r="E4" s="44" t="s">
        <v>424</v>
      </c>
      <c r="F4" s="44" t="s">
        <v>425</v>
      </c>
      <c r="G4" s="44" t="s">
        <v>424</v>
      </c>
      <c r="H4" s="44" t="s">
        <v>424</v>
      </c>
      <c r="I4" s="44" t="s">
        <v>424</v>
      </c>
      <c r="J4" s="44" t="s">
        <v>424</v>
      </c>
      <c r="K4" s="44" t="s">
        <v>424</v>
      </c>
      <c r="L4" s="44" t="s">
        <v>424</v>
      </c>
      <c r="M4" s="44" t="s">
        <v>424</v>
      </c>
      <c r="N4" s="44" t="s">
        <v>424</v>
      </c>
      <c r="O4" s="44" t="s">
        <v>424</v>
      </c>
      <c r="P4" s="44" t="s">
        <v>424</v>
      </c>
      <c r="Q4" s="44" t="s">
        <v>424</v>
      </c>
      <c r="R4" s="44" t="s">
        <v>424</v>
      </c>
      <c r="S4" s="44" t="s">
        <v>424</v>
      </c>
      <c r="T4" s="44" t="s">
        <v>424</v>
      </c>
      <c r="U4" s="44" t="s">
        <v>424</v>
      </c>
      <c r="V4" s="44" t="s">
        <v>424</v>
      </c>
      <c r="W4" s="44" t="s">
        <v>424</v>
      </c>
      <c r="X4" s="44" t="s">
        <v>424</v>
      </c>
      <c r="Y4" s="44" t="s">
        <v>424</v>
      </c>
      <c r="Z4" s="44" t="s">
        <v>424</v>
      </c>
      <c r="AA4" s="44" t="s">
        <v>424</v>
      </c>
      <c r="AB4" s="44" t="s">
        <v>424</v>
      </c>
      <c r="AC4" s="44" t="s">
        <v>424</v>
      </c>
      <c r="AD4" s="44" t="s">
        <v>424</v>
      </c>
      <c r="AE4" s="44" t="s">
        <v>424</v>
      </c>
      <c r="AF4" s="44" t="s">
        <v>424</v>
      </c>
      <c r="AG4" s="44" t="s">
        <v>424</v>
      </c>
      <c r="AH4" s="44" t="s">
        <v>424</v>
      </c>
      <c r="AI4" s="44" t="s">
        <v>424</v>
      </c>
      <c r="AJ4" s="44" t="s">
        <v>424</v>
      </c>
      <c r="AK4" s="44" t="s">
        <v>424</v>
      </c>
      <c r="AL4" s="44" t="s">
        <v>424</v>
      </c>
      <c r="AM4" s="44" t="s">
        <v>424</v>
      </c>
      <c r="AN4" s="44" t="s">
        <v>424</v>
      </c>
      <c r="AO4" s="44" t="s">
        <v>424</v>
      </c>
      <c r="AP4" s="44" t="s">
        <v>424</v>
      </c>
      <c r="AQ4" s="44" t="s">
        <v>424</v>
      </c>
      <c r="AR4" s="44" t="s">
        <v>424</v>
      </c>
      <c r="AS4" s="44" t="s">
        <v>424</v>
      </c>
      <c r="AT4" s="44" t="s">
        <v>424</v>
      </c>
      <c r="AU4" s="44" t="s">
        <v>424</v>
      </c>
      <c r="AV4" s="44" t="s">
        <v>424</v>
      </c>
      <c r="AW4" s="44" t="s">
        <v>424</v>
      </c>
      <c r="AX4" s="44" t="s">
        <v>424</v>
      </c>
      <c r="AY4" s="44" t="s">
        <v>424</v>
      </c>
      <c r="AZ4" s="44" t="s">
        <v>424</v>
      </c>
      <c r="BA4" s="44" t="s">
        <v>424</v>
      </c>
      <c r="BB4" s="44" t="s">
        <v>424</v>
      </c>
      <c r="BC4" s="44" t="s">
        <v>424</v>
      </c>
      <c r="BD4" s="44" t="s">
        <v>424</v>
      </c>
      <c r="BE4" s="44" t="s">
        <v>424</v>
      </c>
      <c r="BF4" s="44" t="s">
        <v>424</v>
      </c>
      <c r="BG4" s="44" t="s">
        <v>424</v>
      </c>
      <c r="BH4" s="44" t="s">
        <v>424</v>
      </c>
      <c r="BI4" s="44" t="s">
        <v>424</v>
      </c>
      <c r="BJ4" s="44" t="s">
        <v>424</v>
      </c>
      <c r="BK4" s="44" t="s">
        <v>424</v>
      </c>
      <c r="BL4" s="44" t="s">
        <v>424</v>
      </c>
      <c r="BM4" s="44" t="s">
        <v>424</v>
      </c>
      <c r="BN4" s="44" t="s">
        <v>424</v>
      </c>
      <c r="BO4" s="44" t="s">
        <v>424</v>
      </c>
      <c r="BP4" s="44" t="s">
        <v>424</v>
      </c>
      <c r="BQ4" s="44" t="s">
        <v>424</v>
      </c>
      <c r="BR4" s="44" t="s">
        <v>424</v>
      </c>
      <c r="BS4" s="44" t="s">
        <v>424</v>
      </c>
      <c r="BT4" s="44" t="s">
        <v>424</v>
      </c>
      <c r="BU4" s="44" t="s">
        <v>424</v>
      </c>
      <c r="BV4" s="44" t="s">
        <v>424</v>
      </c>
      <c r="BW4" s="44" t="s">
        <v>424</v>
      </c>
      <c r="BX4" s="44" t="s">
        <v>424</v>
      </c>
      <c r="BY4" s="44" t="s">
        <v>424</v>
      </c>
      <c r="BZ4" s="44" t="s">
        <v>424</v>
      </c>
      <c r="CA4" s="44" t="s">
        <v>424</v>
      </c>
      <c r="CB4" s="44" t="s">
        <v>424</v>
      </c>
      <c r="CC4" s="44" t="s">
        <v>424</v>
      </c>
      <c r="CD4" s="44" t="s">
        <v>424</v>
      </c>
      <c r="CE4" s="44" t="s">
        <v>424</v>
      </c>
      <c r="CF4" s="44" t="s">
        <v>424</v>
      </c>
      <c r="CG4" s="44" t="s">
        <v>424</v>
      </c>
      <c r="CH4" s="44" t="s">
        <v>424</v>
      </c>
      <c r="CI4" s="44" t="s">
        <v>424</v>
      </c>
      <c r="CJ4" s="44" t="s">
        <v>424</v>
      </c>
      <c r="CK4" s="44" t="s">
        <v>424</v>
      </c>
      <c r="CL4" s="44" t="s">
        <v>424</v>
      </c>
      <c r="CM4" s="44" t="s">
        <v>424</v>
      </c>
      <c r="CN4" s="44" t="s">
        <v>424</v>
      </c>
      <c r="CO4" s="44" t="s">
        <v>424</v>
      </c>
      <c r="CP4" s="44" t="s">
        <v>424</v>
      </c>
      <c r="CQ4" s="44" t="s">
        <v>424</v>
      </c>
      <c r="CR4" s="44" t="s">
        <v>424</v>
      </c>
      <c r="CS4" s="44" t="s">
        <v>424</v>
      </c>
      <c r="CT4" s="44" t="s">
        <v>424</v>
      </c>
      <c r="CU4" s="44" t="s">
        <v>424</v>
      </c>
      <c r="CV4" s="44" t="s">
        <v>424</v>
      </c>
      <c r="CW4" s="44" t="s">
        <v>424</v>
      </c>
      <c r="CX4" s="44" t="s">
        <v>424</v>
      </c>
      <c r="CY4" s="44" t="s">
        <v>424</v>
      </c>
      <c r="CZ4" s="44" t="s">
        <v>424</v>
      </c>
      <c r="DA4" s="44" t="s">
        <v>424</v>
      </c>
      <c r="DB4" s="44" t="s">
        <v>424</v>
      </c>
      <c r="DC4" s="44" t="s">
        <v>424</v>
      </c>
      <c r="DD4" s="44" t="s">
        <v>424</v>
      </c>
      <c r="DE4" s="44" t="s">
        <v>424</v>
      </c>
      <c r="DF4" s="44" t="s">
        <v>424</v>
      </c>
      <c r="DG4" s="44" t="s">
        <v>424</v>
      </c>
      <c r="DH4" s="44" t="s">
        <v>424</v>
      </c>
      <c r="DI4" s="44" t="s">
        <v>424</v>
      </c>
      <c r="DJ4" s="44" t="s">
        <v>424</v>
      </c>
      <c r="DK4" s="44" t="s">
        <v>424</v>
      </c>
      <c r="DL4" s="44" t="s">
        <v>424</v>
      </c>
      <c r="DM4" s="44" t="s">
        <v>424</v>
      </c>
      <c r="DN4" s="44" t="s">
        <v>424</v>
      </c>
      <c r="DO4" s="44" t="s">
        <v>424</v>
      </c>
      <c r="DP4" s="44" t="s">
        <v>424</v>
      </c>
      <c r="DQ4" s="44" t="s">
        <v>424</v>
      </c>
      <c r="DR4" s="44" t="s">
        <v>424</v>
      </c>
      <c r="DS4" s="44" t="s">
        <v>424</v>
      </c>
      <c r="DT4" s="44" t="s">
        <v>424</v>
      </c>
      <c r="DU4" s="44" t="s">
        <v>424</v>
      </c>
      <c r="DV4" s="44" t="s">
        <v>424</v>
      </c>
      <c r="DW4" s="44" t="s">
        <v>424</v>
      </c>
      <c r="DX4" s="44" t="s">
        <v>424</v>
      </c>
      <c r="DY4" s="44" t="s">
        <v>424</v>
      </c>
      <c r="DZ4" s="44" t="s">
        <v>424</v>
      </c>
      <c r="EA4" s="44" t="s">
        <v>424</v>
      </c>
      <c r="EB4" s="44" t="s">
        <v>424</v>
      </c>
      <c r="EC4" s="44" t="s">
        <v>424</v>
      </c>
      <c r="ED4" s="44" t="s">
        <v>424</v>
      </c>
      <c r="EE4" s="44" t="s">
        <v>424</v>
      </c>
      <c r="EF4" s="44" t="s">
        <v>424</v>
      </c>
      <c r="EG4" s="44" t="s">
        <v>424</v>
      </c>
      <c r="EH4" s="44" t="s">
        <v>424</v>
      </c>
      <c r="EI4" s="44" t="s">
        <v>424</v>
      </c>
      <c r="EJ4" s="44" t="s">
        <v>424</v>
      </c>
      <c r="EK4" s="44" t="s">
        <v>424</v>
      </c>
      <c r="EL4" s="44" t="s">
        <v>424</v>
      </c>
      <c r="EM4" s="44" t="s">
        <v>424</v>
      </c>
      <c r="EN4" s="44" t="s">
        <v>424</v>
      </c>
      <c r="EO4" s="44" t="s">
        <v>424</v>
      </c>
      <c r="EP4" s="44" t="s">
        <v>424</v>
      </c>
      <c r="EQ4" s="44" t="s">
        <v>424</v>
      </c>
      <c r="ER4" s="44" t="s">
        <v>424</v>
      </c>
      <c r="ES4" s="44" t="s">
        <v>424</v>
      </c>
      <c r="ET4" s="44" t="s">
        <v>424</v>
      </c>
      <c r="EU4" s="44" t="s">
        <v>424</v>
      </c>
      <c r="EV4" s="44" t="s">
        <v>424</v>
      </c>
      <c r="EW4" s="44" t="s">
        <v>424</v>
      </c>
      <c r="EX4" s="44" t="s">
        <v>424</v>
      </c>
      <c r="EY4" s="44" t="s">
        <v>424</v>
      </c>
      <c r="EZ4" s="44" t="s">
        <v>424</v>
      </c>
      <c r="FA4" s="44" t="s">
        <v>424</v>
      </c>
      <c r="FB4" s="44" t="s">
        <v>424</v>
      </c>
      <c r="FC4" s="44" t="s">
        <v>424</v>
      </c>
      <c r="FD4" s="44" t="s">
        <v>424</v>
      </c>
      <c r="FE4" s="44" t="s">
        <v>424</v>
      </c>
      <c r="FF4" s="44" t="s">
        <v>424</v>
      </c>
      <c r="FG4" s="44" t="s">
        <v>424</v>
      </c>
      <c r="FH4" s="44" t="s">
        <v>424</v>
      </c>
      <c r="FI4" s="44" t="s">
        <v>424</v>
      </c>
      <c r="FJ4" s="44" t="s">
        <v>424</v>
      </c>
      <c r="FK4" s="44" t="s">
        <v>424</v>
      </c>
      <c r="FL4" s="44" t="s">
        <v>424</v>
      </c>
      <c r="FM4" s="44" t="s">
        <v>424</v>
      </c>
      <c r="FN4" s="44" t="s">
        <v>424</v>
      </c>
      <c r="FO4" s="44" t="s">
        <v>424</v>
      </c>
      <c r="FP4" s="44" t="s">
        <v>424</v>
      </c>
      <c r="FQ4" s="44" t="s">
        <v>424</v>
      </c>
      <c r="FR4" s="44" t="s">
        <v>424</v>
      </c>
      <c r="FS4" s="44" t="s">
        <v>424</v>
      </c>
      <c r="FT4" s="44" t="s">
        <v>424</v>
      </c>
      <c r="FU4" s="44" t="s">
        <v>424</v>
      </c>
      <c r="FV4" s="44" t="s">
        <v>424</v>
      </c>
      <c r="FW4" s="44" t="s">
        <v>424</v>
      </c>
      <c r="FX4" s="44" t="s">
        <v>424</v>
      </c>
      <c r="FY4" s="44" t="s">
        <v>424</v>
      </c>
      <c r="FZ4" s="44" t="s">
        <v>424</v>
      </c>
      <c r="GA4" s="44" t="s">
        <v>424</v>
      </c>
      <c r="GB4" s="44" t="s">
        <v>424</v>
      </c>
      <c r="GC4" s="44" t="s">
        <v>424</v>
      </c>
      <c r="GD4" s="44"/>
      <c r="GE4" s="44"/>
      <c r="GF4" s="44"/>
      <c r="GG4" s="44"/>
      <c r="GH4" s="44"/>
      <c r="GI4" s="44"/>
      <c r="GJ4" s="44"/>
      <c r="GK4" s="44"/>
    </row>
    <row r="5" s="26" customFormat="1" customHeight="1" spans="1:193">
      <c r="A5" s="45">
        <v>1</v>
      </c>
      <c r="B5" s="46" t="s">
        <v>523</v>
      </c>
      <c r="C5" s="45" t="s">
        <v>524</v>
      </c>
      <c r="D5" s="47">
        <v>200</v>
      </c>
      <c r="E5" s="45">
        <f t="shared" ref="E5:E10" si="0">SUM(G5:GI5)</f>
        <v>17</v>
      </c>
      <c r="F5" s="48">
        <f t="shared" ref="F5:F10" si="1">D5*E5</f>
        <v>3400</v>
      </c>
      <c r="G5" s="45">
        <v>1</v>
      </c>
      <c r="H5" s="45">
        <v>1</v>
      </c>
      <c r="I5" s="45">
        <v>1</v>
      </c>
      <c r="J5" s="45">
        <v>1</v>
      </c>
      <c r="K5" s="45">
        <v>1</v>
      </c>
      <c r="L5" s="45">
        <v>1</v>
      </c>
      <c r="M5" s="45">
        <v>1</v>
      </c>
      <c r="N5" s="45">
        <v>1</v>
      </c>
      <c r="O5" s="45">
        <v>1</v>
      </c>
      <c r="P5" s="45">
        <v>1</v>
      </c>
      <c r="Q5" s="45">
        <v>1</v>
      </c>
      <c r="R5" s="45">
        <v>1</v>
      </c>
      <c r="S5" s="45">
        <v>1</v>
      </c>
      <c r="T5" s="45">
        <v>1</v>
      </c>
      <c r="U5" s="45">
        <v>1</v>
      </c>
      <c r="V5" s="45">
        <v>1</v>
      </c>
      <c r="W5" s="45">
        <v>1</v>
      </c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5"/>
      <c r="BD5" s="45"/>
      <c r="BE5" s="45"/>
      <c r="BF5" s="45"/>
      <c r="BG5" s="45"/>
      <c r="BH5" s="45"/>
      <c r="BI5" s="45"/>
      <c r="BJ5" s="45"/>
      <c r="BK5" s="45"/>
      <c r="BL5" s="45"/>
      <c r="BM5" s="45"/>
      <c r="BN5" s="45"/>
      <c r="BO5" s="45"/>
      <c r="BP5" s="45"/>
      <c r="BQ5" s="45"/>
      <c r="BR5" s="45"/>
      <c r="BS5" s="45"/>
      <c r="BT5" s="45"/>
      <c r="BU5" s="45"/>
      <c r="BV5" s="45"/>
      <c r="BW5" s="45"/>
      <c r="BX5" s="45"/>
      <c r="BY5" s="45"/>
      <c r="BZ5" s="45"/>
      <c r="CA5" s="45"/>
      <c r="CB5" s="45"/>
      <c r="CC5" s="45"/>
      <c r="CD5" s="45"/>
      <c r="CE5" s="45"/>
      <c r="CF5" s="45"/>
      <c r="CG5" s="45"/>
      <c r="CH5" s="45"/>
      <c r="CI5" s="45"/>
      <c r="CJ5" s="45"/>
      <c r="CK5" s="45"/>
      <c r="CL5" s="45"/>
      <c r="CM5" s="45"/>
      <c r="CN5" s="45"/>
      <c r="CO5" s="45"/>
      <c r="CP5" s="45"/>
      <c r="CQ5" s="45"/>
      <c r="CR5" s="45"/>
      <c r="CS5" s="45"/>
      <c r="CT5" s="45"/>
      <c r="CU5" s="45"/>
      <c r="CV5" s="45"/>
      <c r="CW5" s="45"/>
      <c r="CX5" s="45"/>
      <c r="CY5" s="45"/>
      <c r="CZ5" s="45"/>
      <c r="DA5" s="45"/>
      <c r="DB5" s="45"/>
      <c r="DC5" s="45"/>
      <c r="DD5" s="45"/>
      <c r="DE5" s="45"/>
      <c r="DF5" s="45"/>
      <c r="DG5" s="45"/>
      <c r="DH5" s="45"/>
      <c r="DI5" s="45"/>
      <c r="DJ5" s="45"/>
      <c r="DK5" s="45"/>
      <c r="DL5" s="45"/>
      <c r="DM5" s="45"/>
      <c r="DN5" s="45"/>
      <c r="DO5" s="45"/>
      <c r="DP5" s="45"/>
      <c r="DQ5" s="45"/>
      <c r="DR5" s="45"/>
      <c r="DS5" s="45"/>
      <c r="DT5" s="45"/>
      <c r="DU5" s="45"/>
      <c r="DV5" s="45"/>
      <c r="DW5" s="45"/>
      <c r="DX5" s="45"/>
      <c r="DY5" s="45"/>
      <c r="DZ5" s="45"/>
      <c r="EA5" s="45"/>
      <c r="EB5" s="45"/>
      <c r="EC5" s="45"/>
      <c r="ED5" s="45"/>
      <c r="EE5" s="45"/>
      <c r="EF5" s="45"/>
      <c r="EG5" s="45"/>
      <c r="EH5" s="45"/>
      <c r="EI5" s="45"/>
      <c r="EJ5" s="45"/>
      <c r="EK5" s="45"/>
      <c r="EL5" s="45"/>
      <c r="EM5" s="45"/>
      <c r="EN5" s="45"/>
      <c r="EO5" s="45"/>
      <c r="EP5" s="45"/>
      <c r="EQ5" s="45"/>
      <c r="ER5" s="45"/>
      <c r="ES5" s="45"/>
      <c r="ET5" s="45"/>
      <c r="EU5" s="45"/>
      <c r="EV5" s="45"/>
      <c r="EW5" s="45"/>
      <c r="EX5" s="45"/>
      <c r="EY5" s="45"/>
      <c r="EZ5" s="45"/>
      <c r="FA5" s="45"/>
      <c r="FB5" s="45"/>
      <c r="FC5" s="45"/>
      <c r="FD5" s="45"/>
      <c r="FE5" s="45"/>
      <c r="FF5" s="45"/>
      <c r="FG5" s="45"/>
      <c r="FH5" s="45"/>
      <c r="FI5" s="45"/>
      <c r="FJ5" s="45"/>
      <c r="FK5" s="45"/>
      <c r="FL5" s="45"/>
      <c r="FM5" s="45"/>
      <c r="FN5" s="45"/>
      <c r="FO5" s="45"/>
      <c r="FP5" s="45"/>
      <c r="FQ5" s="45"/>
      <c r="FR5" s="45"/>
      <c r="FS5" s="45"/>
      <c r="FT5" s="45"/>
      <c r="FU5" s="45"/>
      <c r="FV5" s="45"/>
      <c r="FW5" s="45"/>
      <c r="FX5" s="45"/>
      <c r="FY5" s="45"/>
      <c r="FZ5" s="45"/>
      <c r="GA5" s="45"/>
      <c r="GB5" s="45"/>
      <c r="GC5" s="45"/>
      <c r="GD5" s="45"/>
      <c r="GE5" s="45"/>
      <c r="GF5" s="45"/>
      <c r="GG5" s="45"/>
      <c r="GH5" s="45"/>
      <c r="GI5" s="45"/>
      <c r="GJ5" s="45"/>
      <c r="GK5" s="45"/>
    </row>
    <row r="6" s="26" customFormat="1" customHeight="1" spans="1:193">
      <c r="A6" s="45">
        <v>2</v>
      </c>
      <c r="B6" s="46" t="s">
        <v>525</v>
      </c>
      <c r="C6" s="45" t="s">
        <v>524</v>
      </c>
      <c r="D6" s="47">
        <f>D5*50%</f>
        <v>100</v>
      </c>
      <c r="E6" s="45">
        <f t="shared" si="0"/>
        <v>0</v>
      </c>
      <c r="F6" s="48">
        <f t="shared" si="1"/>
        <v>0</v>
      </c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5"/>
      <c r="AN6" s="45"/>
      <c r="AO6" s="45"/>
      <c r="AP6" s="45"/>
      <c r="AQ6" s="45"/>
      <c r="AR6" s="45"/>
      <c r="AS6" s="45"/>
      <c r="AT6" s="45"/>
      <c r="AU6" s="45"/>
      <c r="AV6" s="45"/>
      <c r="AW6" s="45"/>
      <c r="AX6" s="45"/>
      <c r="AY6" s="45"/>
      <c r="AZ6" s="45"/>
      <c r="BA6" s="45"/>
      <c r="BB6" s="45"/>
      <c r="BC6" s="45"/>
      <c r="BD6" s="45"/>
      <c r="BE6" s="45"/>
      <c r="BF6" s="45"/>
      <c r="BG6" s="45"/>
      <c r="BH6" s="45"/>
      <c r="BI6" s="45"/>
      <c r="BJ6" s="45"/>
      <c r="BK6" s="45"/>
      <c r="BL6" s="45"/>
      <c r="BM6" s="45"/>
      <c r="BN6" s="45"/>
      <c r="BO6" s="45"/>
      <c r="BP6" s="45"/>
      <c r="BQ6" s="45"/>
      <c r="BR6" s="45"/>
      <c r="BS6" s="45"/>
      <c r="BT6" s="45"/>
      <c r="BU6" s="45"/>
      <c r="BV6" s="45"/>
      <c r="BW6" s="45"/>
      <c r="BX6" s="45"/>
      <c r="BY6" s="45"/>
      <c r="BZ6" s="45"/>
      <c r="CA6" s="45"/>
      <c r="CB6" s="45"/>
      <c r="CC6" s="45"/>
      <c r="CD6" s="45"/>
      <c r="CE6" s="45"/>
      <c r="CF6" s="45"/>
      <c r="CG6" s="45"/>
      <c r="CH6" s="45"/>
      <c r="CI6" s="45"/>
      <c r="CJ6" s="45"/>
      <c r="CK6" s="45"/>
      <c r="CL6" s="45"/>
      <c r="CM6" s="45"/>
      <c r="CN6" s="45"/>
      <c r="CO6" s="45"/>
      <c r="CP6" s="45"/>
      <c r="CQ6" s="45"/>
      <c r="CR6" s="45"/>
      <c r="CS6" s="45"/>
      <c r="CT6" s="45"/>
      <c r="CU6" s="45"/>
      <c r="CV6" s="45"/>
      <c r="CW6" s="45"/>
      <c r="CX6" s="45"/>
      <c r="CY6" s="45"/>
      <c r="CZ6" s="45"/>
      <c r="DA6" s="45"/>
      <c r="DB6" s="45"/>
      <c r="DC6" s="45"/>
      <c r="DD6" s="45"/>
      <c r="DE6" s="45"/>
      <c r="DF6" s="45"/>
      <c r="DG6" s="45"/>
      <c r="DH6" s="45"/>
      <c r="DI6" s="45"/>
      <c r="DJ6" s="45"/>
      <c r="DK6" s="45"/>
      <c r="DL6" s="45"/>
      <c r="DM6" s="45"/>
      <c r="DN6" s="45"/>
      <c r="DO6" s="45"/>
      <c r="DP6" s="45"/>
      <c r="DQ6" s="45"/>
      <c r="DR6" s="45"/>
      <c r="DS6" s="45"/>
      <c r="DT6" s="45"/>
      <c r="DU6" s="45"/>
      <c r="DV6" s="45"/>
      <c r="DW6" s="45"/>
      <c r="DX6" s="45"/>
      <c r="DY6" s="45"/>
      <c r="DZ6" s="45"/>
      <c r="EA6" s="45"/>
      <c r="EB6" s="45"/>
      <c r="EC6" s="45"/>
      <c r="ED6" s="45"/>
      <c r="EE6" s="45"/>
      <c r="EF6" s="45"/>
      <c r="EG6" s="45"/>
      <c r="EH6" s="45"/>
      <c r="EI6" s="45"/>
      <c r="EJ6" s="45"/>
      <c r="EK6" s="45"/>
      <c r="EL6" s="45"/>
      <c r="EM6" s="45"/>
      <c r="EN6" s="45"/>
      <c r="EO6" s="45"/>
      <c r="EP6" s="45"/>
      <c r="EQ6" s="45"/>
      <c r="ER6" s="45"/>
      <c r="ES6" s="45"/>
      <c r="ET6" s="45"/>
      <c r="EU6" s="45"/>
      <c r="EV6" s="45"/>
      <c r="EW6" s="45"/>
      <c r="EX6" s="45"/>
      <c r="EY6" s="45"/>
      <c r="EZ6" s="45"/>
      <c r="FA6" s="45"/>
      <c r="FB6" s="45"/>
      <c r="FC6" s="45"/>
      <c r="FD6" s="45"/>
      <c r="FE6" s="45"/>
      <c r="FF6" s="45"/>
      <c r="FG6" s="45"/>
      <c r="FH6" s="45"/>
      <c r="FI6" s="45"/>
      <c r="FJ6" s="45"/>
      <c r="FK6" s="45"/>
      <c r="FL6" s="45"/>
      <c r="FM6" s="45"/>
      <c r="FN6" s="45"/>
      <c r="FO6" s="45"/>
      <c r="FP6" s="45"/>
      <c r="FQ6" s="45"/>
      <c r="FR6" s="45"/>
      <c r="FS6" s="45"/>
      <c r="FT6" s="45"/>
      <c r="FU6" s="45"/>
      <c r="FV6" s="45"/>
      <c r="FW6" s="45"/>
      <c r="FX6" s="45"/>
      <c r="FY6" s="45"/>
      <c r="FZ6" s="45"/>
      <c r="GA6" s="45"/>
      <c r="GB6" s="45"/>
      <c r="GC6" s="45"/>
      <c r="GD6" s="45"/>
      <c r="GE6" s="45"/>
      <c r="GF6" s="45"/>
      <c r="GG6" s="45"/>
      <c r="GH6" s="45"/>
      <c r="GI6" s="45"/>
      <c r="GJ6" s="45"/>
      <c r="GK6" s="45"/>
    </row>
    <row r="7" s="26" customFormat="1" customHeight="1" spans="1:193">
      <c r="A7" s="45">
        <v>3</v>
      </c>
      <c r="B7" s="46" t="s">
        <v>518</v>
      </c>
      <c r="C7" s="45" t="s">
        <v>524</v>
      </c>
      <c r="D7" s="47">
        <v>100</v>
      </c>
      <c r="E7" s="45">
        <f t="shared" si="0"/>
        <v>17</v>
      </c>
      <c r="F7" s="48">
        <f t="shared" si="1"/>
        <v>1700</v>
      </c>
      <c r="G7" s="45">
        <v>1</v>
      </c>
      <c r="H7" s="45">
        <v>1</v>
      </c>
      <c r="I7" s="45">
        <v>1</v>
      </c>
      <c r="J7" s="45">
        <v>1</v>
      </c>
      <c r="K7" s="45">
        <v>1</v>
      </c>
      <c r="L7" s="45">
        <v>1</v>
      </c>
      <c r="M7" s="45">
        <v>1</v>
      </c>
      <c r="N7" s="45">
        <v>1</v>
      </c>
      <c r="O7" s="45">
        <v>1</v>
      </c>
      <c r="P7" s="45">
        <v>1</v>
      </c>
      <c r="Q7" s="45">
        <v>1</v>
      </c>
      <c r="R7" s="45">
        <v>1</v>
      </c>
      <c r="S7" s="45">
        <v>1</v>
      </c>
      <c r="T7" s="45">
        <v>1</v>
      </c>
      <c r="U7" s="45">
        <v>1</v>
      </c>
      <c r="V7" s="45">
        <v>1</v>
      </c>
      <c r="W7" s="45">
        <v>1</v>
      </c>
      <c r="X7" s="45"/>
      <c r="Y7" s="45"/>
      <c r="Z7" s="45"/>
      <c r="AA7" s="45"/>
      <c r="AB7" s="45"/>
      <c r="AC7" s="45"/>
      <c r="AD7" s="45"/>
      <c r="AE7" s="45"/>
      <c r="AF7" s="45"/>
      <c r="AG7" s="45"/>
      <c r="AH7" s="45"/>
      <c r="AI7" s="45"/>
      <c r="AJ7" s="45"/>
      <c r="AK7" s="45"/>
      <c r="AL7" s="45"/>
      <c r="AM7" s="45"/>
      <c r="AN7" s="45"/>
      <c r="AO7" s="45"/>
      <c r="AP7" s="45"/>
      <c r="AQ7" s="45"/>
      <c r="AR7" s="45"/>
      <c r="AS7" s="45"/>
      <c r="AT7" s="45"/>
      <c r="AU7" s="45"/>
      <c r="AV7" s="45"/>
      <c r="AW7" s="45"/>
      <c r="AX7" s="45"/>
      <c r="AY7" s="45"/>
      <c r="AZ7" s="45"/>
      <c r="BA7" s="45"/>
      <c r="BB7" s="45"/>
      <c r="BC7" s="45"/>
      <c r="BD7" s="45"/>
      <c r="BE7" s="45"/>
      <c r="BF7" s="45"/>
      <c r="BG7" s="45"/>
      <c r="BH7" s="45"/>
      <c r="BI7" s="45"/>
      <c r="BJ7" s="45"/>
      <c r="BK7" s="45"/>
      <c r="BL7" s="45"/>
      <c r="BM7" s="45"/>
      <c r="BN7" s="45"/>
      <c r="BO7" s="45"/>
      <c r="BP7" s="45"/>
      <c r="BQ7" s="45"/>
      <c r="BR7" s="45"/>
      <c r="BS7" s="45"/>
      <c r="BT7" s="45"/>
      <c r="BU7" s="45"/>
      <c r="BV7" s="45"/>
      <c r="BW7" s="45"/>
      <c r="BX7" s="45"/>
      <c r="BY7" s="45"/>
      <c r="BZ7" s="45"/>
      <c r="CA7" s="45"/>
      <c r="CB7" s="45"/>
      <c r="CC7" s="45"/>
      <c r="CD7" s="45"/>
      <c r="CE7" s="45"/>
      <c r="CF7" s="45"/>
      <c r="CG7" s="45"/>
      <c r="CH7" s="45"/>
      <c r="CI7" s="45"/>
      <c r="CJ7" s="45"/>
      <c r="CK7" s="45"/>
      <c r="CL7" s="45"/>
      <c r="CM7" s="45"/>
      <c r="CN7" s="45"/>
      <c r="CO7" s="45"/>
      <c r="CP7" s="45"/>
      <c r="CQ7" s="45"/>
      <c r="CR7" s="45"/>
      <c r="CS7" s="45"/>
      <c r="CT7" s="45"/>
      <c r="CU7" s="45"/>
      <c r="CV7" s="45"/>
      <c r="CW7" s="45"/>
      <c r="CX7" s="45"/>
      <c r="CY7" s="45"/>
      <c r="CZ7" s="45"/>
      <c r="DA7" s="45"/>
      <c r="DB7" s="45"/>
      <c r="DC7" s="45"/>
      <c r="DD7" s="45"/>
      <c r="DE7" s="45"/>
      <c r="DF7" s="45"/>
      <c r="DG7" s="45"/>
      <c r="DH7" s="45"/>
      <c r="DI7" s="45"/>
      <c r="DJ7" s="45"/>
      <c r="DK7" s="45"/>
      <c r="DL7" s="45"/>
      <c r="DM7" s="45"/>
      <c r="DN7" s="45"/>
      <c r="DO7" s="45"/>
      <c r="DP7" s="45"/>
      <c r="DQ7" s="45"/>
      <c r="DR7" s="45"/>
      <c r="DS7" s="45"/>
      <c r="DT7" s="45"/>
      <c r="DU7" s="45"/>
      <c r="DV7" s="45"/>
      <c r="DW7" s="45"/>
      <c r="DX7" s="45"/>
      <c r="DY7" s="45"/>
      <c r="DZ7" s="45"/>
      <c r="EA7" s="45"/>
      <c r="EB7" s="45"/>
      <c r="EC7" s="45"/>
      <c r="ED7" s="45"/>
      <c r="EE7" s="45"/>
      <c r="EF7" s="45"/>
      <c r="EG7" s="45"/>
      <c r="EH7" s="45"/>
      <c r="EI7" s="45"/>
      <c r="EJ7" s="45"/>
      <c r="EK7" s="45"/>
      <c r="EL7" s="45"/>
      <c r="EM7" s="45"/>
      <c r="EN7" s="45"/>
      <c r="EO7" s="45"/>
      <c r="EP7" s="45"/>
      <c r="EQ7" s="45"/>
      <c r="ER7" s="45"/>
      <c r="ES7" s="45"/>
      <c r="ET7" s="45"/>
      <c r="EU7" s="45"/>
      <c r="EV7" s="45"/>
      <c r="EW7" s="45"/>
      <c r="EX7" s="45"/>
      <c r="EY7" s="45"/>
      <c r="EZ7" s="45"/>
      <c r="FA7" s="45"/>
      <c r="FB7" s="45"/>
      <c r="FC7" s="45"/>
      <c r="FD7" s="45"/>
      <c r="FE7" s="45"/>
      <c r="FF7" s="45"/>
      <c r="FG7" s="45"/>
      <c r="FH7" s="45"/>
      <c r="FI7" s="45"/>
      <c r="FJ7" s="45"/>
      <c r="FK7" s="45"/>
      <c r="FL7" s="45"/>
      <c r="FM7" s="45"/>
      <c r="FN7" s="45"/>
      <c r="FO7" s="45"/>
      <c r="FP7" s="45"/>
      <c r="FQ7" s="45"/>
      <c r="FR7" s="45"/>
      <c r="FS7" s="45"/>
      <c r="FT7" s="45"/>
      <c r="FU7" s="45"/>
      <c r="FV7" s="45"/>
      <c r="FW7" s="45"/>
      <c r="FX7" s="45"/>
      <c r="FY7" s="45"/>
      <c r="FZ7" s="45"/>
      <c r="GA7" s="45"/>
      <c r="GB7" s="45"/>
      <c r="GC7" s="45"/>
      <c r="GD7" s="45"/>
      <c r="GE7" s="45"/>
      <c r="GF7" s="45"/>
      <c r="GG7" s="45"/>
      <c r="GH7" s="45"/>
      <c r="GI7" s="45"/>
      <c r="GJ7" s="45"/>
      <c r="GK7" s="45"/>
    </row>
    <row r="8" s="26" customFormat="1" customHeight="1" spans="1:193">
      <c r="A8" s="45">
        <v>4</v>
      </c>
      <c r="B8" s="46" t="s">
        <v>526</v>
      </c>
      <c r="C8" s="45" t="s">
        <v>388</v>
      </c>
      <c r="D8" s="47"/>
      <c r="E8" s="45">
        <f t="shared" si="0"/>
        <v>0</v>
      </c>
      <c r="F8" s="48">
        <f t="shared" si="1"/>
        <v>0</v>
      </c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45"/>
      <c r="AT8" s="45"/>
      <c r="AU8" s="45"/>
      <c r="AV8" s="45"/>
      <c r="AW8" s="45"/>
      <c r="AX8" s="45"/>
      <c r="AY8" s="45"/>
      <c r="AZ8" s="45"/>
      <c r="BA8" s="45"/>
      <c r="BB8" s="45"/>
      <c r="BC8" s="45"/>
      <c r="BD8" s="45"/>
      <c r="BE8" s="45"/>
      <c r="BF8" s="45"/>
      <c r="BG8" s="45"/>
      <c r="BH8" s="45"/>
      <c r="BI8" s="45"/>
      <c r="BJ8" s="45"/>
      <c r="BK8" s="45"/>
      <c r="BL8" s="45"/>
      <c r="BM8" s="45"/>
      <c r="BN8" s="45"/>
      <c r="BO8" s="45"/>
      <c r="BP8" s="45"/>
      <c r="BQ8" s="45"/>
      <c r="BR8" s="45"/>
      <c r="BS8" s="45"/>
      <c r="BT8" s="45"/>
      <c r="BU8" s="45"/>
      <c r="BV8" s="45"/>
      <c r="BW8" s="45"/>
      <c r="BX8" s="45"/>
      <c r="BY8" s="45"/>
      <c r="BZ8" s="45"/>
      <c r="CA8" s="45"/>
      <c r="CB8" s="45"/>
      <c r="CC8" s="45"/>
      <c r="CD8" s="45"/>
      <c r="CE8" s="45"/>
      <c r="CF8" s="45"/>
      <c r="CG8" s="45"/>
      <c r="CH8" s="45"/>
      <c r="CI8" s="45"/>
      <c r="CJ8" s="45"/>
      <c r="CK8" s="45"/>
      <c r="CL8" s="45"/>
      <c r="CM8" s="45"/>
      <c r="CN8" s="45"/>
      <c r="CO8" s="45"/>
      <c r="CP8" s="45"/>
      <c r="CQ8" s="45"/>
      <c r="CR8" s="45"/>
      <c r="CS8" s="45"/>
      <c r="CT8" s="45"/>
      <c r="CU8" s="45"/>
      <c r="CV8" s="45"/>
      <c r="CW8" s="45"/>
      <c r="CX8" s="45"/>
      <c r="CY8" s="45"/>
      <c r="CZ8" s="45"/>
      <c r="DA8" s="45"/>
      <c r="DB8" s="45"/>
      <c r="DC8" s="45"/>
      <c r="DD8" s="45"/>
      <c r="DE8" s="45"/>
      <c r="DF8" s="45"/>
      <c r="DG8" s="45"/>
      <c r="DH8" s="45"/>
      <c r="DI8" s="45"/>
      <c r="DJ8" s="45"/>
      <c r="DK8" s="45"/>
      <c r="DL8" s="45"/>
      <c r="DM8" s="45"/>
      <c r="DN8" s="45"/>
      <c r="DO8" s="45"/>
      <c r="DP8" s="45"/>
      <c r="DQ8" s="45"/>
      <c r="DR8" s="45"/>
      <c r="DS8" s="45"/>
      <c r="DT8" s="45"/>
      <c r="DU8" s="45"/>
      <c r="DV8" s="45"/>
      <c r="DW8" s="45"/>
      <c r="DX8" s="45"/>
      <c r="DY8" s="45"/>
      <c r="DZ8" s="45"/>
      <c r="EA8" s="45"/>
      <c r="EB8" s="45"/>
      <c r="EC8" s="45"/>
      <c r="ED8" s="45"/>
      <c r="EE8" s="45"/>
      <c r="EF8" s="45"/>
      <c r="EG8" s="45"/>
      <c r="EH8" s="45"/>
      <c r="EI8" s="45"/>
      <c r="EJ8" s="45"/>
      <c r="EK8" s="45"/>
      <c r="EL8" s="45"/>
      <c r="EM8" s="45"/>
      <c r="EN8" s="45"/>
      <c r="EO8" s="45"/>
      <c r="EP8" s="45"/>
      <c r="EQ8" s="45"/>
      <c r="ER8" s="45"/>
      <c r="ES8" s="45"/>
      <c r="ET8" s="45"/>
      <c r="EU8" s="45"/>
      <c r="EV8" s="45"/>
      <c r="EW8" s="45"/>
      <c r="EX8" s="45"/>
      <c r="EY8" s="45"/>
      <c r="EZ8" s="45"/>
      <c r="FA8" s="45"/>
      <c r="FB8" s="45"/>
      <c r="FC8" s="45"/>
      <c r="FD8" s="45"/>
      <c r="FE8" s="45"/>
      <c r="FF8" s="45"/>
      <c r="FG8" s="45"/>
      <c r="FH8" s="45"/>
      <c r="FI8" s="45"/>
      <c r="FJ8" s="45"/>
      <c r="FK8" s="45"/>
      <c r="FL8" s="45"/>
      <c r="FM8" s="45"/>
      <c r="FN8" s="45"/>
      <c r="FO8" s="45"/>
      <c r="FP8" s="45"/>
      <c r="FQ8" s="45"/>
      <c r="FR8" s="45"/>
      <c r="FS8" s="45"/>
      <c r="FT8" s="45"/>
      <c r="FU8" s="45"/>
      <c r="FV8" s="45"/>
      <c r="FW8" s="45"/>
      <c r="FX8" s="45"/>
      <c r="FY8" s="45"/>
      <c r="FZ8" s="45"/>
      <c r="GA8" s="45"/>
      <c r="GB8" s="45"/>
      <c r="GC8" s="45"/>
      <c r="GD8" s="45"/>
      <c r="GE8" s="45"/>
      <c r="GF8" s="45"/>
      <c r="GG8" s="45"/>
      <c r="GH8" s="45"/>
      <c r="GI8" s="45"/>
      <c r="GJ8" s="45"/>
      <c r="GK8" s="45"/>
    </row>
    <row r="9" s="26" customFormat="1" customHeight="1" spans="1:193">
      <c r="A9" s="45">
        <v>5</v>
      </c>
      <c r="B9" s="46" t="s">
        <v>527</v>
      </c>
      <c r="C9" s="45" t="s">
        <v>388</v>
      </c>
      <c r="D9" s="45">
        <v>425</v>
      </c>
      <c r="E9" s="45">
        <f t="shared" si="0"/>
        <v>2</v>
      </c>
      <c r="F9" s="48">
        <f t="shared" si="1"/>
        <v>850</v>
      </c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>
        <v>1</v>
      </c>
      <c r="V9" s="45"/>
      <c r="W9" s="45">
        <v>1</v>
      </c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45"/>
      <c r="BA9" s="45"/>
      <c r="BB9" s="45"/>
      <c r="BC9" s="45"/>
      <c r="BD9" s="45"/>
      <c r="BE9" s="45"/>
      <c r="BF9" s="45"/>
      <c r="BG9" s="45"/>
      <c r="BH9" s="45"/>
      <c r="BI9" s="45"/>
      <c r="BJ9" s="45"/>
      <c r="BK9" s="45"/>
      <c r="BL9" s="45"/>
      <c r="BM9" s="45"/>
      <c r="BN9" s="45"/>
      <c r="BO9" s="45"/>
      <c r="BP9" s="45"/>
      <c r="BQ9" s="45"/>
      <c r="BR9" s="45"/>
      <c r="BS9" s="45"/>
      <c r="BT9" s="45"/>
      <c r="BU9" s="45"/>
      <c r="BV9" s="45"/>
      <c r="BW9" s="45"/>
      <c r="BX9" s="45"/>
      <c r="BY9" s="45"/>
      <c r="BZ9" s="45"/>
      <c r="CA9" s="45"/>
      <c r="CB9" s="45"/>
      <c r="CC9" s="45"/>
      <c r="CD9" s="45"/>
      <c r="CE9" s="45"/>
      <c r="CF9" s="45"/>
      <c r="CG9" s="45"/>
      <c r="CH9" s="45"/>
      <c r="CI9" s="45"/>
      <c r="CJ9" s="45"/>
      <c r="CK9" s="45"/>
      <c r="CL9" s="45"/>
      <c r="CM9" s="45"/>
      <c r="CN9" s="45"/>
      <c r="CO9" s="45"/>
      <c r="CP9" s="45"/>
      <c r="CQ9" s="45"/>
      <c r="CR9" s="45"/>
      <c r="CS9" s="45"/>
      <c r="CT9" s="45"/>
      <c r="CU9" s="45"/>
      <c r="CV9" s="45"/>
      <c r="CW9" s="45"/>
      <c r="CX9" s="45"/>
      <c r="CY9" s="45"/>
      <c r="CZ9" s="45"/>
      <c r="DA9" s="45"/>
      <c r="DB9" s="45"/>
      <c r="DC9" s="45"/>
      <c r="DD9" s="45"/>
      <c r="DE9" s="45"/>
      <c r="DF9" s="45"/>
      <c r="DG9" s="45"/>
      <c r="DH9" s="45"/>
      <c r="DI9" s="45"/>
      <c r="DJ9" s="45"/>
      <c r="DK9" s="45"/>
      <c r="DL9" s="45"/>
      <c r="DM9" s="45"/>
      <c r="DN9" s="45"/>
      <c r="DO9" s="45"/>
      <c r="DP9" s="45"/>
      <c r="DQ9" s="45"/>
      <c r="DR9" s="45"/>
      <c r="DS9" s="45"/>
      <c r="DT9" s="45"/>
      <c r="DU9" s="45"/>
      <c r="DV9" s="45"/>
      <c r="DW9" s="45"/>
      <c r="DX9" s="45"/>
      <c r="DY9" s="45"/>
      <c r="DZ9" s="45"/>
      <c r="EA9" s="45"/>
      <c r="EB9" s="45"/>
      <c r="EC9" s="45"/>
      <c r="ED9" s="45"/>
      <c r="EE9" s="45"/>
      <c r="EF9" s="45"/>
      <c r="EG9" s="45"/>
      <c r="EH9" s="45"/>
      <c r="EI9" s="45"/>
      <c r="EJ9" s="45"/>
      <c r="EK9" s="45"/>
      <c r="EL9" s="45"/>
      <c r="EM9" s="45"/>
      <c r="EN9" s="45"/>
      <c r="EO9" s="45"/>
      <c r="EP9" s="45"/>
      <c r="EQ9" s="45"/>
      <c r="ER9" s="45"/>
      <c r="ES9" s="45"/>
      <c r="ET9" s="45"/>
      <c r="EU9" s="45"/>
      <c r="EV9" s="45"/>
      <c r="EW9" s="45"/>
      <c r="EX9" s="45"/>
      <c r="EY9" s="45"/>
      <c r="EZ9" s="45"/>
      <c r="FA9" s="45"/>
      <c r="FB9" s="45"/>
      <c r="FC9" s="45"/>
      <c r="FD9" s="45"/>
      <c r="FE9" s="45"/>
      <c r="FF9" s="45"/>
      <c r="FG9" s="45"/>
      <c r="FH9" s="45"/>
      <c r="FI9" s="45"/>
      <c r="FJ9" s="45"/>
      <c r="FK9" s="45"/>
      <c r="FL9" s="45"/>
      <c r="FM9" s="45"/>
      <c r="FN9" s="45"/>
      <c r="FO9" s="45"/>
      <c r="FP9" s="45"/>
      <c r="FQ9" s="45"/>
      <c r="FR9" s="45"/>
      <c r="FS9" s="45"/>
      <c r="FT9" s="45"/>
      <c r="FU9" s="45"/>
      <c r="FV9" s="45"/>
      <c r="FW9" s="45"/>
      <c r="FX9" s="45"/>
      <c r="FY9" s="45"/>
      <c r="FZ9" s="45"/>
      <c r="GA9" s="45"/>
      <c r="GB9" s="45"/>
      <c r="GC9" s="45"/>
      <c r="GD9" s="45"/>
      <c r="GE9" s="45"/>
      <c r="GF9" s="45"/>
      <c r="GG9" s="45"/>
      <c r="GH9" s="45"/>
      <c r="GI9" s="45"/>
      <c r="GJ9" s="45"/>
      <c r="GK9" s="45"/>
    </row>
    <row r="10" s="26" customFormat="1" customHeight="1" spans="1:193">
      <c r="A10" s="45">
        <v>6</v>
      </c>
      <c r="B10" s="46" t="s">
        <v>528</v>
      </c>
      <c r="C10" s="45" t="s">
        <v>388</v>
      </c>
      <c r="D10" s="45">
        <v>800</v>
      </c>
      <c r="E10" s="45">
        <f t="shared" si="0"/>
        <v>9</v>
      </c>
      <c r="F10" s="48">
        <f t="shared" si="1"/>
        <v>7200</v>
      </c>
      <c r="G10" s="45"/>
      <c r="H10" s="45"/>
      <c r="I10" s="45"/>
      <c r="J10" s="45"/>
      <c r="K10" s="45">
        <v>1</v>
      </c>
      <c r="L10" s="45">
        <v>1</v>
      </c>
      <c r="M10" s="45">
        <v>1</v>
      </c>
      <c r="N10" s="45">
        <v>1</v>
      </c>
      <c r="O10" s="45">
        <v>1</v>
      </c>
      <c r="P10" s="45"/>
      <c r="Q10" s="45">
        <v>1</v>
      </c>
      <c r="R10" s="45">
        <v>1</v>
      </c>
      <c r="S10" s="45"/>
      <c r="T10" s="45">
        <v>1</v>
      </c>
      <c r="U10" s="45">
        <v>1</v>
      </c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  <c r="BC10" s="45"/>
      <c r="BD10" s="45"/>
      <c r="BE10" s="45"/>
      <c r="BF10" s="45"/>
      <c r="BG10" s="45"/>
      <c r="BH10" s="45"/>
      <c r="BI10" s="45"/>
      <c r="BJ10" s="45"/>
      <c r="BK10" s="45"/>
      <c r="BL10" s="45"/>
      <c r="BM10" s="45"/>
      <c r="BN10" s="45"/>
      <c r="BO10" s="45"/>
      <c r="BP10" s="45"/>
      <c r="BQ10" s="45"/>
      <c r="BR10" s="45"/>
      <c r="BS10" s="45"/>
      <c r="BT10" s="45"/>
      <c r="BU10" s="45"/>
      <c r="BV10" s="45"/>
      <c r="BW10" s="45"/>
      <c r="BX10" s="45"/>
      <c r="BY10" s="45"/>
      <c r="BZ10" s="45"/>
      <c r="CA10" s="45"/>
      <c r="CB10" s="45"/>
      <c r="CC10" s="45"/>
      <c r="CD10" s="45"/>
      <c r="CE10" s="45"/>
      <c r="CF10" s="45"/>
      <c r="CG10" s="45"/>
      <c r="CH10" s="45"/>
      <c r="CI10" s="45"/>
      <c r="CJ10" s="45"/>
      <c r="CK10" s="45"/>
      <c r="CL10" s="45"/>
      <c r="CM10" s="45"/>
      <c r="CN10" s="45"/>
      <c r="CO10" s="45"/>
      <c r="CP10" s="45"/>
      <c r="CQ10" s="45"/>
      <c r="CR10" s="45"/>
      <c r="CS10" s="45"/>
      <c r="CT10" s="45"/>
      <c r="CU10" s="45"/>
      <c r="CV10" s="45"/>
      <c r="CW10" s="45"/>
      <c r="CX10" s="45"/>
      <c r="CY10" s="45"/>
      <c r="CZ10" s="45"/>
      <c r="DA10" s="45"/>
      <c r="DB10" s="45"/>
      <c r="DC10" s="45"/>
      <c r="DD10" s="45"/>
      <c r="DE10" s="45"/>
      <c r="DF10" s="45"/>
      <c r="DG10" s="45"/>
      <c r="DH10" s="45"/>
      <c r="DI10" s="45"/>
      <c r="DJ10" s="45"/>
      <c r="DK10" s="45"/>
      <c r="DL10" s="45"/>
      <c r="DM10" s="45"/>
      <c r="DN10" s="45"/>
      <c r="DO10" s="45"/>
      <c r="DP10" s="45"/>
      <c r="DQ10" s="45"/>
      <c r="DR10" s="45"/>
      <c r="DS10" s="45"/>
      <c r="DT10" s="45"/>
      <c r="DU10" s="45"/>
      <c r="DV10" s="45"/>
      <c r="DW10" s="45"/>
      <c r="DX10" s="45"/>
      <c r="DY10" s="45"/>
      <c r="DZ10" s="45"/>
      <c r="EA10" s="45"/>
      <c r="EB10" s="45"/>
      <c r="EC10" s="45"/>
      <c r="ED10" s="45"/>
      <c r="EE10" s="45"/>
      <c r="EF10" s="45"/>
      <c r="EG10" s="45"/>
      <c r="EH10" s="45"/>
      <c r="EI10" s="45"/>
      <c r="EJ10" s="45"/>
      <c r="EK10" s="45"/>
      <c r="EL10" s="45"/>
      <c r="EM10" s="45"/>
      <c r="EN10" s="45"/>
      <c r="EO10" s="45"/>
      <c r="EP10" s="45"/>
      <c r="EQ10" s="45"/>
      <c r="ER10" s="45"/>
      <c r="ES10" s="45"/>
      <c r="ET10" s="45"/>
      <c r="EU10" s="45"/>
      <c r="EV10" s="45"/>
      <c r="EW10" s="45"/>
      <c r="EX10" s="45"/>
      <c r="EY10" s="45"/>
      <c r="EZ10" s="45"/>
      <c r="FA10" s="45"/>
      <c r="FB10" s="45"/>
      <c r="FC10" s="45"/>
      <c r="FD10" s="45"/>
      <c r="FE10" s="45"/>
      <c r="FF10" s="45"/>
      <c r="FG10" s="45"/>
      <c r="FH10" s="45"/>
      <c r="FI10" s="45"/>
      <c r="FJ10" s="45"/>
      <c r="FK10" s="45"/>
      <c r="FL10" s="45"/>
      <c r="FM10" s="45"/>
      <c r="FN10" s="45"/>
      <c r="FO10" s="45"/>
      <c r="FP10" s="45"/>
      <c r="FQ10" s="45"/>
      <c r="FR10" s="45"/>
      <c r="FS10" s="45"/>
      <c r="FT10" s="45"/>
      <c r="FU10" s="45"/>
      <c r="FV10" s="45"/>
      <c r="FW10" s="45"/>
      <c r="FX10" s="45"/>
      <c r="FY10" s="45"/>
      <c r="FZ10" s="45"/>
      <c r="GA10" s="45"/>
      <c r="GB10" s="45"/>
      <c r="GC10" s="45"/>
      <c r="GD10" s="45"/>
      <c r="GE10" s="45"/>
      <c r="GF10" s="45"/>
      <c r="GG10" s="45"/>
      <c r="GH10" s="45"/>
      <c r="GI10" s="45"/>
      <c r="GJ10" s="45"/>
      <c r="GK10" s="45"/>
    </row>
    <row r="11" s="26" customFormat="1" customHeight="1" spans="1:193">
      <c r="A11" s="45"/>
      <c r="B11" s="49" t="s">
        <v>529</v>
      </c>
      <c r="C11" s="45"/>
      <c r="D11" s="45"/>
      <c r="E11" s="45"/>
      <c r="F11" s="50">
        <f>SUM(G11:GC11)</f>
        <v>13150</v>
      </c>
      <c r="G11" s="45" cm="1">
        <f t="array" ref="G11">SUMPRODUCT($D$5:$D$10*G5:G10)</f>
        <v>300</v>
      </c>
      <c r="H11" s="45" cm="1">
        <f t="array" ref="H11">SUMPRODUCT($D$5:$D$10*H5:H10)</f>
        <v>300</v>
      </c>
      <c r="I11" s="45" cm="1">
        <f t="array" ref="I11">SUMPRODUCT($D$5:$D$10*I5:I10)</f>
        <v>300</v>
      </c>
      <c r="J11" s="45" cm="1">
        <f t="array" ref="J11">SUMPRODUCT($D$5:$D$10*J5:J10)</f>
        <v>300</v>
      </c>
      <c r="K11" s="45" cm="1">
        <f t="array" ref="K11">SUMPRODUCT($D$5:$D$10*K5:K10)</f>
        <v>1100</v>
      </c>
      <c r="L11" s="45" cm="1">
        <f t="array" ref="L11">SUMPRODUCT($D$5:$D$10*L5:L10)</f>
        <v>1100</v>
      </c>
      <c r="M11" s="45" cm="1">
        <f t="array" ref="M11">SUMPRODUCT($D$5:$D$10*M5:M10)</f>
        <v>1100</v>
      </c>
      <c r="N11" s="45" cm="1">
        <f t="array" ref="N11">SUMPRODUCT($D$5:$D$10*N5:N10)</f>
        <v>1100</v>
      </c>
      <c r="O11" s="45" cm="1">
        <f t="array" ref="O11">SUMPRODUCT($D$5:$D$10*O5:O10)</f>
        <v>1100</v>
      </c>
      <c r="P11" s="45" cm="1">
        <f t="array" ref="P11">SUMPRODUCT($D$5:$D$10*P5:P10)</f>
        <v>300</v>
      </c>
      <c r="Q11" s="45" cm="1">
        <f t="array" ref="Q11">SUMPRODUCT($D$5:$D$10*Q5:Q10)</f>
        <v>1100</v>
      </c>
      <c r="R11" s="45" cm="1">
        <f t="array" ref="R11">SUMPRODUCT($D$5:$D$10*R5:R10)</f>
        <v>1100</v>
      </c>
      <c r="S11" s="45" cm="1">
        <f t="array" ref="S11">SUMPRODUCT($D$5:$D$10*S5:S10)</f>
        <v>300</v>
      </c>
      <c r="T11" s="45" cm="1">
        <f t="array" ref="T11">SUMPRODUCT($D$5:$D$10*T5:T10)</f>
        <v>1100</v>
      </c>
      <c r="U11" s="45" cm="1">
        <f t="array" ref="U11">SUMPRODUCT($D$5:$D$10*U5:U10)</f>
        <v>1525</v>
      </c>
      <c r="V11" s="45" cm="1">
        <f t="array" ref="V11">SUMPRODUCT($D$5:$D$10*V5:V10)</f>
        <v>300</v>
      </c>
      <c r="W11" s="45" cm="1">
        <f t="array" ref="W11">SUMPRODUCT($D$5:$D$10*W5:W10)</f>
        <v>725</v>
      </c>
      <c r="X11" s="45" cm="1">
        <f t="array" ref="X11">SUMPRODUCT($D$5:$D$10*X5:X10)</f>
        <v>0</v>
      </c>
      <c r="Y11" s="45" cm="1">
        <f t="array" ref="Y11">SUMPRODUCT($D$5:$D$10*Y5:Y10)</f>
        <v>0</v>
      </c>
      <c r="Z11" s="45" cm="1">
        <f t="array" ref="Z11">SUMPRODUCT($D$5:$D$10*Z5:Z10)</f>
        <v>0</v>
      </c>
      <c r="AA11" s="45" cm="1">
        <f t="array" ref="AA11">SUMPRODUCT($D$5:$D$10*AA5:AA10)</f>
        <v>0</v>
      </c>
      <c r="AB11" s="45" cm="1">
        <f t="array" ref="AB11">SUMPRODUCT($D$5:$D$10*AB5:AB10)</f>
        <v>0</v>
      </c>
      <c r="AC11" s="45" cm="1">
        <f t="array" ref="AC11">SUMPRODUCT($D$5:$D$10*AC5:AC10)</f>
        <v>0</v>
      </c>
      <c r="AD11" s="45" cm="1">
        <f t="array" ref="AD11">SUMPRODUCT($D$5:$D$10*AD5:AD10)</f>
        <v>0</v>
      </c>
      <c r="AE11" s="45" cm="1">
        <f t="array" ref="AE11">SUMPRODUCT($D$5:$D$10*AE5:AE10)</f>
        <v>0</v>
      </c>
      <c r="AF11" s="45" cm="1">
        <f t="array" ref="AF11">SUMPRODUCT($D$5:$D$10*AF5:AF10)</f>
        <v>0</v>
      </c>
      <c r="AG11" s="45" cm="1">
        <f t="array" ref="AG11">SUMPRODUCT($D$5:$D$10*AG5:AG10)</f>
        <v>0</v>
      </c>
      <c r="AH11" s="45" cm="1">
        <f t="array" ref="AH11">SUMPRODUCT($D$5:$D$10*AH5:AH10)</f>
        <v>0</v>
      </c>
      <c r="AI11" s="45" cm="1">
        <f t="array" ref="AI11">SUMPRODUCT($D$5:$D$10*AI5:AI10)</f>
        <v>0</v>
      </c>
      <c r="AJ11" s="45" cm="1">
        <f t="array" ref="AJ11">SUMPRODUCT($D$5:$D$10*AJ5:AJ10)</f>
        <v>0</v>
      </c>
      <c r="AK11" s="45" cm="1">
        <f t="array" ref="AK11">SUMPRODUCT($D$5:$D$10*AK5:AK10)</f>
        <v>0</v>
      </c>
      <c r="AL11" s="45" cm="1">
        <f t="array" ref="AL11">SUMPRODUCT($D$5:$D$10*AL5:AL10)</f>
        <v>0</v>
      </c>
      <c r="AM11" s="45" cm="1">
        <f t="array" ref="AM11">SUMPRODUCT($D$5:$D$10*AM5:AM10)</f>
        <v>0</v>
      </c>
      <c r="AN11" s="45" cm="1">
        <f t="array" ref="AN11">SUMPRODUCT($D$5:$D$10*AN5:AN10)</f>
        <v>0</v>
      </c>
      <c r="AO11" s="45" cm="1">
        <f t="array" ref="AO11">SUMPRODUCT($D$5:$D$10*AO5:AO10)</f>
        <v>0</v>
      </c>
      <c r="AP11" s="45" cm="1">
        <f t="array" ref="AP11">SUMPRODUCT($D$5:$D$10*AP5:AP10)</f>
        <v>0</v>
      </c>
      <c r="AQ11" s="45" cm="1">
        <f t="array" ref="AQ11">SUMPRODUCT($D$5:$D$10*AQ5:AQ10)</f>
        <v>0</v>
      </c>
      <c r="AR11" s="45" cm="1">
        <f t="array" ref="AR11">SUMPRODUCT($D$5:$D$10*AR5:AR10)</f>
        <v>0</v>
      </c>
      <c r="AS11" s="45" cm="1">
        <f t="array" ref="AS11">SUMPRODUCT($D$5:$D$10*AS5:AS10)</f>
        <v>0</v>
      </c>
      <c r="AT11" s="45" cm="1">
        <f t="array" ref="AT11">SUMPRODUCT($D$5:$D$10*AT5:AT10)</f>
        <v>0</v>
      </c>
      <c r="AU11" s="45" cm="1">
        <f t="array" ref="AU11">SUMPRODUCT($D$5:$D$10*AU5:AU10)</f>
        <v>0</v>
      </c>
      <c r="AV11" s="45" cm="1">
        <f t="array" ref="AV11">SUMPRODUCT($D$5:$D$10*AV5:AV10)</f>
        <v>0</v>
      </c>
      <c r="AW11" s="45" cm="1">
        <f t="array" ref="AW11">SUMPRODUCT($D$5:$D$10*AW5:AW10)</f>
        <v>0</v>
      </c>
      <c r="AX11" s="45" cm="1">
        <f t="array" ref="AX11">SUMPRODUCT($D$5:$D$10*AX5:AX10)</f>
        <v>0</v>
      </c>
      <c r="AY11" s="45" cm="1">
        <f t="array" ref="AY11">SUMPRODUCT($D$5:$D$10*AY5:AY10)</f>
        <v>0</v>
      </c>
      <c r="AZ11" s="45" cm="1">
        <f t="array" ref="AZ11">SUMPRODUCT($D$5:$D$10*AZ5:AZ10)</f>
        <v>0</v>
      </c>
      <c r="BA11" s="45" cm="1">
        <f t="array" ref="BA11">SUMPRODUCT($D$5:$D$10*BA5:BA10)</f>
        <v>0</v>
      </c>
      <c r="BB11" s="45" cm="1">
        <f t="array" ref="BB11">SUMPRODUCT($D$5:$D$10*BB5:BB10)</f>
        <v>0</v>
      </c>
      <c r="BC11" s="45" cm="1">
        <f t="array" ref="BC11">SUMPRODUCT($D$5:$D$10*BC5:BC10)</f>
        <v>0</v>
      </c>
      <c r="BD11" s="45" cm="1">
        <f t="array" ref="BD11">SUMPRODUCT($D$5:$D$10*BD5:BD10)</f>
        <v>0</v>
      </c>
      <c r="BE11" s="45" cm="1">
        <f t="array" ref="BE11">SUMPRODUCT($D$5:$D$10*BE5:BE10)</f>
        <v>0</v>
      </c>
      <c r="BF11" s="45" cm="1">
        <f t="array" ref="BF11">SUMPRODUCT($D$5:$D$10*BF5:BF10)</f>
        <v>0</v>
      </c>
      <c r="BG11" s="45" cm="1">
        <f t="array" ref="BG11">SUMPRODUCT($D$5:$D$10*BG5:BG10)</f>
        <v>0</v>
      </c>
      <c r="BH11" s="45" cm="1">
        <f t="array" ref="BH11">SUMPRODUCT($D$5:$D$10*BH5:BH10)</f>
        <v>0</v>
      </c>
      <c r="BI11" s="45" cm="1">
        <f t="array" ref="BI11">SUMPRODUCT($D$5:$D$10*BI5:BI10)</f>
        <v>0</v>
      </c>
      <c r="BJ11" s="45" cm="1">
        <f t="array" ref="BJ11">SUMPRODUCT($D$5:$D$10*BJ5:BJ10)</f>
        <v>0</v>
      </c>
      <c r="BK11" s="45" cm="1">
        <f t="array" ref="BK11">SUMPRODUCT($D$5:$D$10*BK5:BK10)</f>
        <v>0</v>
      </c>
      <c r="BL11" s="45" cm="1">
        <f t="array" ref="BL11">SUMPRODUCT($D$5:$D$10*BL5:BL10)</f>
        <v>0</v>
      </c>
      <c r="BM11" s="45" cm="1">
        <f t="array" ref="BM11">SUMPRODUCT($D$5:$D$10*BM5:BM10)</f>
        <v>0</v>
      </c>
      <c r="BN11" s="45" cm="1">
        <f t="array" ref="BN11">SUMPRODUCT($D$5:$D$10*BN5:BN10)</f>
        <v>0</v>
      </c>
      <c r="BO11" s="45" cm="1">
        <f t="array" ref="BO11">SUMPRODUCT($D$5:$D$10*BO5:BO10)</f>
        <v>0</v>
      </c>
      <c r="BP11" s="45" cm="1">
        <f t="array" ref="BP11">SUMPRODUCT($D$5:$D$10*BP5:BP10)</f>
        <v>0</v>
      </c>
      <c r="BQ11" s="45" cm="1">
        <f t="array" ref="BQ11">SUMPRODUCT($D$5:$D$10*BQ5:BQ10)</f>
        <v>0</v>
      </c>
      <c r="BR11" s="45" cm="1">
        <f t="array" ref="BR11">SUMPRODUCT($D$5:$D$10*BR5:BR10)</f>
        <v>0</v>
      </c>
      <c r="BS11" s="45" cm="1">
        <f t="array" ref="BS11">SUMPRODUCT($D$5:$D$10*BS5:BS10)</f>
        <v>0</v>
      </c>
      <c r="BT11" s="45" cm="1">
        <f t="array" ref="BT11">SUMPRODUCT($D$5:$D$10*BT5:BT10)</f>
        <v>0</v>
      </c>
      <c r="BU11" s="45" cm="1">
        <f t="array" ref="BU11">SUMPRODUCT($D$5:$D$10*BU5:BU10)</f>
        <v>0</v>
      </c>
      <c r="BV11" s="45" cm="1">
        <f t="array" ref="BV11">SUMPRODUCT($D$5:$D$10*BV5:BV10)</f>
        <v>0</v>
      </c>
      <c r="BW11" s="45" cm="1">
        <f t="array" ref="BW11">SUMPRODUCT($D$5:$D$10*BW5:BW10)</f>
        <v>0</v>
      </c>
      <c r="BX11" s="45" cm="1">
        <f t="array" ref="BX11">SUMPRODUCT($D$5:$D$10*BX5:BX10)</f>
        <v>0</v>
      </c>
      <c r="BY11" s="45" cm="1">
        <f t="array" ref="BY11">SUMPRODUCT($D$5:$D$10*BY5:BY10)</f>
        <v>0</v>
      </c>
      <c r="BZ11" s="45" cm="1">
        <f t="array" ref="BZ11">SUMPRODUCT($D$5:$D$10*BZ5:BZ10)</f>
        <v>0</v>
      </c>
      <c r="CA11" s="45" cm="1">
        <f t="array" ref="CA11">SUMPRODUCT($D$5:$D$10*CA5:CA10)</f>
        <v>0</v>
      </c>
      <c r="CB11" s="45" cm="1">
        <f t="array" ref="CB11">SUMPRODUCT($D$5:$D$10*CB5:CB10)</f>
        <v>0</v>
      </c>
      <c r="CC11" s="45" cm="1">
        <f t="array" ref="CC11">SUMPRODUCT($D$5:$D$10*CC5:CC10)</f>
        <v>0</v>
      </c>
      <c r="CD11" s="45" cm="1">
        <f t="array" ref="CD11">SUMPRODUCT($D$5:$D$10*CD5:CD10)</f>
        <v>0</v>
      </c>
      <c r="CE11" s="45" cm="1">
        <f t="array" ref="CE11">SUMPRODUCT($D$5:$D$10*CE5:CE10)</f>
        <v>0</v>
      </c>
      <c r="CF11" s="45" cm="1">
        <f t="array" ref="CF11">SUMPRODUCT($D$5:$D$10*CF5:CF10)</f>
        <v>0</v>
      </c>
      <c r="CG11" s="45" cm="1">
        <f t="array" ref="CG11">SUMPRODUCT($D$5:$D$10*CG5:CG10)</f>
        <v>0</v>
      </c>
      <c r="CH11" s="45" cm="1">
        <f t="array" ref="CH11">SUMPRODUCT($D$5:$D$10*CH5:CH10)</f>
        <v>0</v>
      </c>
      <c r="CI11" s="45" cm="1">
        <f t="array" ref="CI11">SUMPRODUCT($D$5:$D$10*CI5:CI10)</f>
        <v>0</v>
      </c>
      <c r="CJ11" s="45" cm="1">
        <f t="array" ref="CJ11">SUMPRODUCT($D$5:$D$10*CJ5:CJ10)</f>
        <v>0</v>
      </c>
      <c r="CK11" s="45" cm="1">
        <f t="array" ref="CK11">SUMPRODUCT($D$5:$D$10*CK5:CK10)</f>
        <v>0</v>
      </c>
      <c r="CL11" s="45" cm="1">
        <f t="array" ref="CL11">SUMPRODUCT($D$5:$D$10*CL5:CL10)</f>
        <v>0</v>
      </c>
      <c r="CM11" s="45" cm="1">
        <f t="array" ref="CM11">SUMPRODUCT($D$5:$D$10*CM5:CM10)</f>
        <v>0</v>
      </c>
      <c r="CN11" s="45" cm="1">
        <f t="array" ref="CN11">SUMPRODUCT($D$5:$D$10*CN5:CN10)</f>
        <v>0</v>
      </c>
      <c r="CO11" s="45" cm="1">
        <f t="array" ref="CO11">SUMPRODUCT($D$5:$D$10*CO5:CO10)</f>
        <v>0</v>
      </c>
      <c r="CP11" s="45" cm="1">
        <f t="array" ref="CP11">SUMPRODUCT($D$5:$D$10*CP5:CP10)</f>
        <v>0</v>
      </c>
      <c r="CQ11" s="45" cm="1">
        <f t="array" ref="CQ11">SUMPRODUCT($D$5:$D$10*CQ5:CQ10)</f>
        <v>0</v>
      </c>
      <c r="CR11" s="45" cm="1">
        <f t="array" ref="CR11">SUMPRODUCT($D$5:$D$10*CR5:CR10)</f>
        <v>0</v>
      </c>
      <c r="CS11" s="45" cm="1">
        <f t="array" ref="CS11">SUMPRODUCT($D$5:$D$10*CS5:CS10)</f>
        <v>0</v>
      </c>
      <c r="CT11" s="45" cm="1">
        <f t="array" ref="CT11">SUMPRODUCT($D$5:$D$10*CT5:CT10)</f>
        <v>0</v>
      </c>
      <c r="CU11" s="45" cm="1">
        <f t="array" ref="CU11">SUMPRODUCT($D$5:$D$10*CU5:CU10)</f>
        <v>0</v>
      </c>
      <c r="CV11" s="45" cm="1">
        <f t="array" ref="CV11">SUMPRODUCT($D$5:$D$10*CV5:CV10)</f>
        <v>0</v>
      </c>
      <c r="CW11" s="45" cm="1">
        <f t="array" ref="CW11">SUMPRODUCT($D$5:$D$10*CW5:CW10)</f>
        <v>0</v>
      </c>
      <c r="CX11" s="45" cm="1">
        <f t="array" ref="CX11">SUMPRODUCT($D$5:$D$10*CX5:CX10)</f>
        <v>0</v>
      </c>
      <c r="CY11" s="45" cm="1">
        <f t="array" ref="CY11">SUMPRODUCT($D$5:$D$10*CY5:CY10)</f>
        <v>0</v>
      </c>
      <c r="CZ11" s="45" cm="1">
        <f t="array" ref="CZ11">SUMPRODUCT($D$5:$D$10*CZ5:CZ10)</f>
        <v>0</v>
      </c>
      <c r="DA11" s="45" cm="1">
        <f t="array" ref="DA11">SUMPRODUCT($D$5:$D$10*DA5:DA10)</f>
        <v>0</v>
      </c>
      <c r="DB11" s="45" cm="1">
        <f t="array" ref="DB11">SUMPRODUCT($D$5:$D$10*DB5:DB10)</f>
        <v>0</v>
      </c>
      <c r="DC11" s="45" cm="1">
        <f t="array" ref="DC11">SUMPRODUCT($D$5:$D$10*DC5:DC10)</f>
        <v>0</v>
      </c>
      <c r="DD11" s="45" cm="1">
        <f t="array" ref="DD11">SUMPRODUCT($D$5:$D$10*DD5:DD10)</f>
        <v>0</v>
      </c>
      <c r="DE11" s="45" cm="1">
        <f t="array" ref="DE11">SUMPRODUCT($D$5:$D$10*DE5:DE10)</f>
        <v>0</v>
      </c>
      <c r="DF11" s="45" cm="1">
        <f t="array" ref="DF11">SUMPRODUCT($D$5:$D$10*DF5:DF10)</f>
        <v>0</v>
      </c>
      <c r="DG11" s="45" cm="1">
        <f t="array" ref="DG11">SUMPRODUCT($D$5:$D$10*DG5:DG10)</f>
        <v>0</v>
      </c>
      <c r="DH11" s="45" cm="1">
        <f t="array" ref="DH11">SUMPRODUCT($D$5:$D$10*DH5:DH10)</f>
        <v>0</v>
      </c>
      <c r="DI11" s="45" cm="1">
        <f t="array" ref="DI11">SUMPRODUCT($D$5:$D$10*DI5:DI10)</f>
        <v>0</v>
      </c>
      <c r="DJ11" s="45" cm="1">
        <f t="array" ref="DJ11">SUMPRODUCT($D$5:$D$10*DJ5:DJ10)</f>
        <v>0</v>
      </c>
      <c r="DK11" s="45" cm="1">
        <f t="array" ref="DK11">SUMPRODUCT($D$5:$D$10*DK5:DK10)</f>
        <v>0</v>
      </c>
      <c r="DL11" s="45" cm="1">
        <f t="array" ref="DL11">SUMPRODUCT($D$5:$D$10*DL5:DL10)</f>
        <v>0</v>
      </c>
      <c r="DM11" s="45" cm="1">
        <f t="array" ref="DM11">SUMPRODUCT($D$5:$D$10*DM5:DM10)</f>
        <v>0</v>
      </c>
      <c r="DN11" s="45" cm="1">
        <f t="array" ref="DN11">SUMPRODUCT($D$5:$D$10*DN5:DN10)</f>
        <v>0</v>
      </c>
      <c r="DO11" s="45" cm="1">
        <f t="array" ref="DO11">SUMPRODUCT($D$5:$D$10*DO5:DO10)</f>
        <v>0</v>
      </c>
      <c r="DP11" s="45" cm="1">
        <f t="array" ref="DP11">SUMPRODUCT($D$5:$D$10*DP5:DP10)</f>
        <v>0</v>
      </c>
      <c r="DQ11" s="45" cm="1">
        <f t="array" ref="DQ11">SUMPRODUCT($D$5:$D$10*DQ5:DQ10)</f>
        <v>0</v>
      </c>
      <c r="DR11" s="45" cm="1">
        <f t="array" ref="DR11">SUMPRODUCT($D$5:$D$10*DR5:DR10)</f>
        <v>0</v>
      </c>
      <c r="DS11" s="45" cm="1">
        <f t="array" ref="DS11">SUMPRODUCT($D$5:$D$10*DS5:DS10)</f>
        <v>0</v>
      </c>
      <c r="DT11" s="45" cm="1">
        <f t="array" ref="DT11">SUMPRODUCT($D$5:$D$10*DT5:DT10)</f>
        <v>0</v>
      </c>
      <c r="DU11" s="45" cm="1">
        <f t="array" ref="DU11">SUMPRODUCT($D$5:$D$10*DU5:DU10)</f>
        <v>0</v>
      </c>
      <c r="DV11" s="45" cm="1">
        <f t="array" ref="DV11">SUMPRODUCT($D$5:$D$10*DV5:DV10)</f>
        <v>0</v>
      </c>
      <c r="DW11" s="45" cm="1">
        <f t="array" ref="DW11">SUMPRODUCT($D$5:$D$10*DW5:DW10)</f>
        <v>0</v>
      </c>
      <c r="DX11" s="45" cm="1">
        <f t="array" ref="DX11">SUMPRODUCT($D$5:$D$10*DX5:DX10)</f>
        <v>0</v>
      </c>
      <c r="DY11" s="45" cm="1">
        <f t="array" ref="DY11">SUMPRODUCT($D$5:$D$10*DY5:DY10)</f>
        <v>0</v>
      </c>
      <c r="DZ11" s="45" cm="1">
        <f t="array" ref="DZ11">SUMPRODUCT($D$5:$D$10*DZ5:DZ10)</f>
        <v>0</v>
      </c>
      <c r="EA11" s="45" cm="1">
        <f t="array" ref="EA11">SUMPRODUCT($D$5:$D$10*EA5:EA10)</f>
        <v>0</v>
      </c>
      <c r="EB11" s="45" cm="1">
        <f t="array" ref="EB11">SUMPRODUCT($D$5:$D$10*EB5:EB10)</f>
        <v>0</v>
      </c>
      <c r="EC11" s="45" cm="1">
        <f t="array" ref="EC11">SUMPRODUCT($D$5:$D$10*EC5:EC10)</f>
        <v>0</v>
      </c>
      <c r="ED11" s="45" cm="1">
        <f t="array" ref="ED11">SUMPRODUCT($D$5:$D$10*ED5:ED10)</f>
        <v>0</v>
      </c>
      <c r="EE11" s="45" cm="1">
        <f t="array" ref="EE11">SUMPRODUCT($D$5:$D$10*EE5:EE10)</f>
        <v>0</v>
      </c>
      <c r="EF11" s="45" cm="1">
        <f t="array" ref="EF11">SUMPRODUCT($D$5:$D$10*EF5:EF10)</f>
        <v>0</v>
      </c>
      <c r="EG11" s="45" cm="1">
        <f t="array" ref="EG11">SUMPRODUCT($D$5:$D$10*EG5:EG10)</f>
        <v>0</v>
      </c>
      <c r="EH11" s="45" cm="1">
        <f t="array" ref="EH11">SUMPRODUCT($D$5:$D$10*EH5:EH10)</f>
        <v>0</v>
      </c>
      <c r="EI11" s="45" cm="1">
        <f t="array" ref="EI11">SUMPRODUCT($D$5:$D$10*EI5:EI10)</f>
        <v>0</v>
      </c>
      <c r="EJ11" s="45" cm="1">
        <f t="array" ref="EJ11">SUMPRODUCT($D$5:$D$10*EJ5:EJ10)</f>
        <v>0</v>
      </c>
      <c r="EK11" s="45" cm="1">
        <f t="array" ref="EK11">SUMPRODUCT($D$5:$D$10*EK5:EK10)</f>
        <v>0</v>
      </c>
      <c r="EL11" s="45" cm="1">
        <f t="array" ref="EL11">SUMPRODUCT($D$5:$D$10*EL5:EL10)</f>
        <v>0</v>
      </c>
      <c r="EM11" s="45" cm="1">
        <f t="array" ref="EM11">SUMPRODUCT($D$5:$D$10*EM5:EM10)</f>
        <v>0</v>
      </c>
      <c r="EN11" s="45" cm="1">
        <f t="array" ref="EN11">SUMPRODUCT($D$5:$D$10*EN5:EN10)</f>
        <v>0</v>
      </c>
      <c r="EO11" s="45" cm="1">
        <f t="array" ref="EO11">SUMPRODUCT($D$5:$D$10*EO5:EO10)</f>
        <v>0</v>
      </c>
      <c r="EP11" s="45" cm="1">
        <f t="array" ref="EP11">SUMPRODUCT($D$5:$D$10*EP5:EP10)</f>
        <v>0</v>
      </c>
      <c r="EQ11" s="45" cm="1">
        <f t="array" ref="EQ11">SUMPRODUCT($D$5:$D$10*EQ5:EQ10)</f>
        <v>0</v>
      </c>
      <c r="ER11" s="45" cm="1">
        <f t="array" ref="ER11">SUMPRODUCT($D$5:$D$10*ER5:ER10)</f>
        <v>0</v>
      </c>
      <c r="ES11" s="45" cm="1">
        <f t="array" ref="ES11">SUMPRODUCT($D$5:$D$10*ES5:ES10)</f>
        <v>0</v>
      </c>
      <c r="ET11" s="45" cm="1">
        <f t="array" ref="ET11">SUMPRODUCT($D$5:$D$10*ET5:ET10)</f>
        <v>0</v>
      </c>
      <c r="EU11" s="45" cm="1">
        <f t="array" ref="EU11">SUMPRODUCT($D$5:$D$10*EU5:EU10)</f>
        <v>0</v>
      </c>
      <c r="EV11" s="45" cm="1">
        <f t="array" ref="EV11">SUMPRODUCT($D$5:$D$10*EV5:EV10)</f>
        <v>0</v>
      </c>
      <c r="EW11" s="45" cm="1">
        <f t="array" ref="EW11">SUMPRODUCT($D$5:$D$10*EW5:EW10)</f>
        <v>0</v>
      </c>
      <c r="EX11" s="45" cm="1">
        <f t="array" ref="EX11">SUMPRODUCT($D$5:$D$10*EX5:EX10)</f>
        <v>0</v>
      </c>
      <c r="EY11" s="45" cm="1">
        <f t="array" ref="EY11">SUMPRODUCT($D$5:$D$10*EY5:EY10)</f>
        <v>0</v>
      </c>
      <c r="EZ11" s="45" cm="1">
        <f t="array" ref="EZ11">SUMPRODUCT($D$5:$D$10*EZ5:EZ10)</f>
        <v>0</v>
      </c>
      <c r="FA11" s="45" cm="1">
        <f t="array" ref="FA11">SUMPRODUCT($D$5:$D$10*FA5:FA10)</f>
        <v>0</v>
      </c>
      <c r="FB11" s="45" cm="1">
        <f t="array" ref="FB11">SUMPRODUCT($D$5:$D$10*FB5:FB10)</f>
        <v>0</v>
      </c>
      <c r="FC11" s="45" cm="1">
        <f t="array" ref="FC11">SUMPRODUCT($D$5:$D$10*FC5:FC10)</f>
        <v>0</v>
      </c>
      <c r="FD11" s="45" cm="1">
        <f t="array" ref="FD11">SUMPRODUCT($D$5:$D$10*FD5:FD10)</f>
        <v>0</v>
      </c>
      <c r="FE11" s="45" cm="1">
        <f t="array" ref="FE11">SUMPRODUCT($D$5:$D$10*FE5:FE10)</f>
        <v>0</v>
      </c>
      <c r="FF11" s="45" cm="1">
        <f t="array" ref="FF11">SUMPRODUCT($D$5:$D$10*FF5:FF10)</f>
        <v>0</v>
      </c>
      <c r="FG11" s="45" cm="1">
        <f t="array" ref="FG11">SUMPRODUCT($D$5:$D$10*FG5:FG10)</f>
        <v>0</v>
      </c>
      <c r="FH11" s="45" cm="1">
        <f t="array" ref="FH11">SUMPRODUCT($D$5:$D$10*FH5:FH10)</f>
        <v>0</v>
      </c>
      <c r="FI11" s="45" cm="1">
        <f t="array" ref="FI11">SUMPRODUCT($D$5:$D$10*FI5:FI10)</f>
        <v>0</v>
      </c>
      <c r="FJ11" s="45" cm="1">
        <f t="array" ref="FJ11">SUMPRODUCT($D$5:$D$10*FJ5:FJ10)</f>
        <v>0</v>
      </c>
      <c r="FK11" s="45" cm="1">
        <f t="array" ref="FK11">SUMPRODUCT($D$5:$D$10*FK5:FK10)</f>
        <v>0</v>
      </c>
      <c r="FL11" s="45" cm="1">
        <f t="array" ref="FL11">SUMPRODUCT($D$5:$D$10*FL5:FL10)</f>
        <v>0</v>
      </c>
      <c r="FM11" s="45" cm="1">
        <f t="array" ref="FM11">SUMPRODUCT($D$5:$D$10*FM5:FM10)</f>
        <v>0</v>
      </c>
      <c r="FN11" s="45" cm="1">
        <f t="array" ref="FN11">SUMPRODUCT($D$5:$D$10*FN5:FN10)</f>
        <v>0</v>
      </c>
      <c r="FO11" s="45" cm="1">
        <f t="array" ref="FO11">SUMPRODUCT($D$5:$D$10*FO5:FO10)</f>
        <v>0</v>
      </c>
      <c r="FP11" s="45" cm="1">
        <f t="array" ref="FP11">SUMPRODUCT($D$5:$D$10*FP5:FP10)</f>
        <v>0</v>
      </c>
      <c r="FQ11" s="45" cm="1">
        <f t="array" ref="FQ11">SUMPRODUCT($D$5:$D$10*FQ5:FQ10)</f>
        <v>0</v>
      </c>
      <c r="FR11" s="45" cm="1">
        <f t="array" ref="FR11">SUMPRODUCT($D$5:$D$10*FR5:FR10)</f>
        <v>0</v>
      </c>
      <c r="FS11" s="45" cm="1">
        <f t="array" ref="FS11">SUMPRODUCT($D$5:$D$10*FS5:FS10)</f>
        <v>0</v>
      </c>
      <c r="FT11" s="45" cm="1">
        <f t="array" ref="FT11">SUMPRODUCT($D$5:$D$10*FT5:FT10)</f>
        <v>0</v>
      </c>
      <c r="FU11" s="45" cm="1">
        <f t="array" ref="FU11">SUMPRODUCT($D$5:$D$10*FU5:FU10)</f>
        <v>0</v>
      </c>
      <c r="FV11" s="45" cm="1">
        <f t="array" ref="FV11">SUMPRODUCT($D$5:$D$10*FV5:FV10)</f>
        <v>0</v>
      </c>
      <c r="FW11" s="45" cm="1">
        <f t="array" ref="FW11">SUMPRODUCT($D$5:$D$10*FW5:FW10)</f>
        <v>0</v>
      </c>
      <c r="FX11" s="45" cm="1">
        <f t="array" ref="FX11">SUMPRODUCT($D$5:$D$10*FX5:FX10)</f>
        <v>0</v>
      </c>
      <c r="FY11" s="45" cm="1">
        <f t="array" ref="FY11">SUMPRODUCT($D$5:$D$10*FY5:FY10)</f>
        <v>0</v>
      </c>
      <c r="FZ11" s="45" cm="1">
        <f t="array" ref="FZ11">SUMPRODUCT($D$5:$D$10*FZ5:FZ10)</f>
        <v>0</v>
      </c>
      <c r="GA11" s="45" cm="1">
        <f t="array" ref="GA11">SUMPRODUCT($D$5:$D$10*GA5:GA10)</f>
        <v>0</v>
      </c>
      <c r="GB11" s="45" cm="1">
        <f t="array" ref="GB11">SUMPRODUCT($D$5:$D$10*GB5:GB10)</f>
        <v>0</v>
      </c>
      <c r="GC11" s="45" cm="1">
        <f t="array" ref="GC11">SUMPRODUCT($D$5:$D$10*GC5:GC10)</f>
        <v>0</v>
      </c>
      <c r="GD11" s="45"/>
      <c r="GE11" s="45"/>
      <c r="GF11" s="45"/>
      <c r="GG11" s="45"/>
      <c r="GH11" s="45"/>
      <c r="GI11" s="45"/>
      <c r="GJ11" s="45"/>
      <c r="GK11" s="45"/>
    </row>
    <row r="12" s="26" customFormat="1" customHeight="1" spans="1:193">
      <c r="A12" s="45"/>
      <c r="B12" s="49" t="s">
        <v>530</v>
      </c>
      <c r="C12" s="45"/>
      <c r="D12" s="45"/>
      <c r="E12" s="45"/>
      <c r="F12" s="50">
        <f>SUM(F5:F10)</f>
        <v>13150</v>
      </c>
      <c r="G12" s="45"/>
      <c r="H12" s="45"/>
      <c r="I12" s="45"/>
      <c r="J12" s="45"/>
      <c r="K12" s="45" t="s">
        <v>531</v>
      </c>
      <c r="L12" s="45" t="s">
        <v>531</v>
      </c>
      <c r="M12" s="45" t="s">
        <v>531</v>
      </c>
      <c r="N12" s="45" t="s">
        <v>531</v>
      </c>
      <c r="O12" s="45" t="s">
        <v>531</v>
      </c>
      <c r="P12" s="45"/>
      <c r="Q12" s="45" t="s">
        <v>531</v>
      </c>
      <c r="R12" s="45" t="s">
        <v>531</v>
      </c>
      <c r="S12" s="45"/>
      <c r="T12" s="45" t="s">
        <v>531</v>
      </c>
      <c r="U12" s="45" t="s">
        <v>532</v>
      </c>
      <c r="V12" s="45"/>
      <c r="W12" s="45" t="s">
        <v>533</v>
      </c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  <c r="AX12" s="45"/>
      <c r="AY12" s="45"/>
      <c r="AZ12" s="45"/>
      <c r="BA12" s="45"/>
      <c r="BB12" s="45"/>
      <c r="BC12" s="45"/>
      <c r="BD12" s="45"/>
      <c r="BE12" s="45"/>
      <c r="BF12" s="45"/>
      <c r="BG12" s="45"/>
      <c r="BH12" s="45"/>
      <c r="BI12" s="45"/>
      <c r="BJ12" s="45"/>
      <c r="BK12" s="45"/>
      <c r="BL12" s="45"/>
      <c r="BM12" s="45"/>
      <c r="BN12" s="45"/>
      <c r="BO12" s="45"/>
      <c r="BP12" s="45"/>
      <c r="BQ12" s="45"/>
      <c r="BR12" s="45"/>
      <c r="BS12" s="45"/>
      <c r="BT12" s="45"/>
      <c r="BU12" s="45"/>
      <c r="BV12" s="45"/>
      <c r="BW12" s="45"/>
      <c r="BX12" s="45"/>
      <c r="BY12" s="45"/>
      <c r="BZ12" s="45"/>
      <c r="CA12" s="45"/>
      <c r="CB12" s="45"/>
      <c r="CC12" s="45"/>
      <c r="CD12" s="45"/>
      <c r="CE12" s="45"/>
      <c r="CF12" s="45"/>
      <c r="CG12" s="45"/>
      <c r="CH12" s="45"/>
      <c r="CI12" s="45"/>
      <c r="CJ12" s="45"/>
      <c r="CK12" s="45"/>
      <c r="CL12" s="45"/>
      <c r="CM12" s="45"/>
      <c r="CN12" s="45"/>
      <c r="CO12" s="45"/>
      <c r="CP12" s="45"/>
      <c r="CQ12" s="45"/>
      <c r="CR12" s="45"/>
      <c r="CS12" s="45"/>
      <c r="CT12" s="45"/>
      <c r="CU12" s="45"/>
      <c r="CV12" s="45"/>
      <c r="CW12" s="45"/>
      <c r="CX12" s="45"/>
      <c r="CY12" s="45"/>
      <c r="CZ12" s="45"/>
      <c r="DA12" s="45"/>
      <c r="DB12" s="45"/>
      <c r="DC12" s="45"/>
      <c r="DD12" s="45"/>
      <c r="DE12" s="45"/>
      <c r="DF12" s="45"/>
      <c r="DG12" s="45"/>
      <c r="DH12" s="45"/>
      <c r="DI12" s="45"/>
      <c r="DJ12" s="45"/>
      <c r="DK12" s="45"/>
      <c r="DL12" s="45"/>
      <c r="DM12" s="45"/>
      <c r="DN12" s="45"/>
      <c r="DO12" s="45"/>
      <c r="DP12" s="45"/>
      <c r="DQ12" s="45"/>
      <c r="DR12" s="45"/>
      <c r="DS12" s="45"/>
      <c r="DT12" s="45"/>
      <c r="DU12" s="45"/>
      <c r="DV12" s="45"/>
      <c r="DW12" s="45"/>
      <c r="DX12" s="45"/>
      <c r="DY12" s="45"/>
      <c r="DZ12" s="45"/>
      <c r="EA12" s="45"/>
      <c r="EB12" s="45"/>
      <c r="EC12" s="45"/>
      <c r="ED12" s="45"/>
      <c r="EE12" s="45"/>
      <c r="EF12" s="45"/>
      <c r="EG12" s="45"/>
      <c r="EH12" s="45"/>
      <c r="EI12" s="45"/>
      <c r="EJ12" s="45"/>
      <c r="EK12" s="45"/>
      <c r="EL12" s="45"/>
      <c r="EM12" s="45"/>
      <c r="EN12" s="45"/>
      <c r="EO12" s="45"/>
      <c r="EP12" s="45"/>
      <c r="EQ12" s="45"/>
      <c r="ER12" s="45"/>
      <c r="ES12" s="45"/>
      <c r="ET12" s="45"/>
      <c r="EU12" s="45"/>
      <c r="EV12" s="45"/>
      <c r="EW12" s="45"/>
      <c r="EX12" s="45"/>
      <c r="EY12" s="45"/>
      <c r="EZ12" s="45"/>
      <c r="FA12" s="45"/>
      <c r="FB12" s="45"/>
      <c r="FC12" s="45"/>
      <c r="FD12" s="45"/>
      <c r="FE12" s="45"/>
      <c r="FF12" s="45"/>
      <c r="FG12" s="45"/>
      <c r="FH12" s="45"/>
      <c r="FI12" s="45"/>
      <c r="FJ12" s="45"/>
      <c r="FK12" s="45"/>
      <c r="FL12" s="45"/>
      <c r="FM12" s="45"/>
      <c r="FN12" s="45"/>
      <c r="FO12" s="45"/>
      <c r="FP12" s="45"/>
      <c r="FQ12" s="45"/>
      <c r="FR12" s="45"/>
      <c r="FS12" s="45"/>
      <c r="FT12" s="45"/>
      <c r="FU12" s="45"/>
      <c r="FV12" s="45"/>
      <c r="FW12" s="45"/>
      <c r="FX12" s="45"/>
      <c r="FY12" s="45"/>
      <c r="FZ12" s="45"/>
      <c r="GA12" s="45"/>
      <c r="GB12" s="45"/>
      <c r="GC12" s="45"/>
      <c r="GD12" s="45"/>
      <c r="GE12" s="45"/>
      <c r="GF12" s="45"/>
      <c r="GG12" s="45"/>
      <c r="GH12" s="45"/>
      <c r="GI12" s="45"/>
      <c r="GJ12" s="45"/>
      <c r="GK12" s="45"/>
    </row>
  </sheetData>
  <mergeCells count="5">
    <mergeCell ref="A1:A3"/>
    <mergeCell ref="B1:B3"/>
    <mergeCell ref="C1:C3"/>
    <mergeCell ref="D1:D3"/>
    <mergeCell ref="E1:F2"/>
  </mergeCells>
  <pageMargins left="0.75" right="0.75" top="1" bottom="1" header="0.5" footer="0.5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>
    <pageSetUpPr fitToPage="1"/>
  </sheetPr>
  <dimension ref="A1:L30"/>
  <sheetViews>
    <sheetView view="pageBreakPreview" zoomScale="90" zoomScaleNormal="100" topLeftCell="C1" workbookViewId="0">
      <pane ySplit="2" topLeftCell="A3" activePane="bottomLeft" state="frozen"/>
      <selection/>
      <selection pane="bottomLeft" activeCell="H12" sqref="H12"/>
    </sheetView>
  </sheetViews>
  <sheetFormatPr defaultColWidth="9" defaultRowHeight="13.85"/>
  <cols>
    <col min="1" max="2" width="8.89380530973451" style="1"/>
    <col min="3" max="3" width="101.106194690265" style="4" customWidth="1"/>
    <col min="4" max="4" width="16.8938053097345" style="1" customWidth="1"/>
    <col min="5" max="5" width="19.8938053097345" style="5" customWidth="1"/>
    <col min="6" max="6" width="15.5575221238938" style="1" customWidth="1"/>
    <col min="7" max="7" width="9.2212389380531" style="1" customWidth="1"/>
    <col min="8" max="8" width="15.5575221238938" style="1" customWidth="1"/>
    <col min="9" max="10" width="8.89380530973451" style="1"/>
    <col min="11" max="11" width="39" style="1" customWidth="1"/>
    <col min="12" max="12" width="15.6637168141593" style="1" customWidth="1"/>
    <col min="13" max="256" width="8.89380530973451" style="1"/>
    <col min="257" max="257" width="52.1061946902655" style="1" customWidth="1"/>
    <col min="258" max="258" width="10.5575221238938" style="1" customWidth="1"/>
    <col min="259" max="259" width="9.7787610619469" style="1" customWidth="1"/>
    <col min="260" max="260" width="16.8938053097345" style="1" customWidth="1"/>
    <col min="261" max="261" width="13.6637168141593" style="1" customWidth="1"/>
    <col min="262" max="512" width="8.89380530973451" style="1"/>
    <col min="513" max="513" width="52.1061946902655" style="1" customWidth="1"/>
    <col min="514" max="514" width="10.5575221238938" style="1" customWidth="1"/>
    <col min="515" max="515" width="9.7787610619469" style="1" customWidth="1"/>
    <col min="516" max="516" width="16.8938053097345" style="1" customWidth="1"/>
    <col min="517" max="517" width="13.6637168141593" style="1" customWidth="1"/>
    <col min="518" max="768" width="8.89380530973451" style="1"/>
    <col min="769" max="769" width="52.1061946902655" style="1" customWidth="1"/>
    <col min="770" max="770" width="10.5575221238938" style="1" customWidth="1"/>
    <col min="771" max="771" width="9.7787610619469" style="1" customWidth="1"/>
    <col min="772" max="772" width="16.8938053097345" style="1" customWidth="1"/>
    <col min="773" max="773" width="13.6637168141593" style="1" customWidth="1"/>
    <col min="774" max="1024" width="8.89380530973451" style="1"/>
    <col min="1025" max="1025" width="52.1061946902655" style="1" customWidth="1"/>
    <col min="1026" max="1026" width="10.5575221238938" style="1" customWidth="1"/>
    <col min="1027" max="1027" width="9.7787610619469" style="1" customWidth="1"/>
    <col min="1028" max="1028" width="16.8938053097345" style="1" customWidth="1"/>
    <col min="1029" max="1029" width="13.6637168141593" style="1" customWidth="1"/>
    <col min="1030" max="1280" width="8.89380530973451" style="1"/>
    <col min="1281" max="1281" width="52.1061946902655" style="1" customWidth="1"/>
    <col min="1282" max="1282" width="10.5575221238938" style="1" customWidth="1"/>
    <col min="1283" max="1283" width="9.7787610619469" style="1" customWidth="1"/>
    <col min="1284" max="1284" width="16.8938053097345" style="1" customWidth="1"/>
    <col min="1285" max="1285" width="13.6637168141593" style="1" customWidth="1"/>
    <col min="1286" max="1536" width="8.89380530973451" style="1"/>
    <col min="1537" max="1537" width="52.1061946902655" style="1" customWidth="1"/>
    <col min="1538" max="1538" width="10.5575221238938" style="1" customWidth="1"/>
    <col min="1539" max="1539" width="9.7787610619469" style="1" customWidth="1"/>
    <col min="1540" max="1540" width="16.8938053097345" style="1" customWidth="1"/>
    <col min="1541" max="1541" width="13.6637168141593" style="1" customWidth="1"/>
    <col min="1542" max="1792" width="8.89380530973451" style="1"/>
    <col min="1793" max="1793" width="52.1061946902655" style="1" customWidth="1"/>
    <col min="1794" max="1794" width="10.5575221238938" style="1" customWidth="1"/>
    <col min="1795" max="1795" width="9.7787610619469" style="1" customWidth="1"/>
    <col min="1796" max="1796" width="16.8938053097345" style="1" customWidth="1"/>
    <col min="1797" max="1797" width="13.6637168141593" style="1" customWidth="1"/>
    <col min="1798" max="2048" width="8.89380530973451" style="1"/>
    <col min="2049" max="2049" width="52.1061946902655" style="1" customWidth="1"/>
    <col min="2050" max="2050" width="10.5575221238938" style="1" customWidth="1"/>
    <col min="2051" max="2051" width="9.7787610619469" style="1" customWidth="1"/>
    <col min="2052" max="2052" width="16.8938053097345" style="1" customWidth="1"/>
    <col min="2053" max="2053" width="13.6637168141593" style="1" customWidth="1"/>
    <col min="2054" max="2304" width="8.89380530973451" style="1"/>
    <col min="2305" max="2305" width="52.1061946902655" style="1" customWidth="1"/>
    <col min="2306" max="2306" width="10.5575221238938" style="1" customWidth="1"/>
    <col min="2307" max="2307" width="9.7787610619469" style="1" customWidth="1"/>
    <col min="2308" max="2308" width="16.8938053097345" style="1" customWidth="1"/>
    <col min="2309" max="2309" width="13.6637168141593" style="1" customWidth="1"/>
    <col min="2310" max="2560" width="8.89380530973451" style="1"/>
    <col min="2561" max="2561" width="52.1061946902655" style="1" customWidth="1"/>
    <col min="2562" max="2562" width="10.5575221238938" style="1" customWidth="1"/>
    <col min="2563" max="2563" width="9.7787610619469" style="1" customWidth="1"/>
    <col min="2564" max="2564" width="16.8938053097345" style="1" customWidth="1"/>
    <col min="2565" max="2565" width="13.6637168141593" style="1" customWidth="1"/>
    <col min="2566" max="2816" width="8.89380530973451" style="1"/>
    <col min="2817" max="2817" width="52.1061946902655" style="1" customWidth="1"/>
    <col min="2818" max="2818" width="10.5575221238938" style="1" customWidth="1"/>
    <col min="2819" max="2819" width="9.7787610619469" style="1" customWidth="1"/>
    <col min="2820" max="2820" width="16.8938053097345" style="1" customWidth="1"/>
    <col min="2821" max="2821" width="13.6637168141593" style="1" customWidth="1"/>
    <col min="2822" max="3072" width="8.89380530973451" style="1"/>
    <col min="3073" max="3073" width="52.1061946902655" style="1" customWidth="1"/>
    <col min="3074" max="3074" width="10.5575221238938" style="1" customWidth="1"/>
    <col min="3075" max="3075" width="9.7787610619469" style="1" customWidth="1"/>
    <col min="3076" max="3076" width="16.8938053097345" style="1" customWidth="1"/>
    <col min="3077" max="3077" width="13.6637168141593" style="1" customWidth="1"/>
    <col min="3078" max="3328" width="8.89380530973451" style="1"/>
    <col min="3329" max="3329" width="52.1061946902655" style="1" customWidth="1"/>
    <col min="3330" max="3330" width="10.5575221238938" style="1" customWidth="1"/>
    <col min="3331" max="3331" width="9.7787610619469" style="1" customWidth="1"/>
    <col min="3332" max="3332" width="16.8938053097345" style="1" customWidth="1"/>
    <col min="3333" max="3333" width="13.6637168141593" style="1" customWidth="1"/>
    <col min="3334" max="3584" width="8.89380530973451" style="1"/>
    <col min="3585" max="3585" width="52.1061946902655" style="1" customWidth="1"/>
    <col min="3586" max="3586" width="10.5575221238938" style="1" customWidth="1"/>
    <col min="3587" max="3587" width="9.7787610619469" style="1" customWidth="1"/>
    <col min="3588" max="3588" width="16.8938053097345" style="1" customWidth="1"/>
    <col min="3589" max="3589" width="13.6637168141593" style="1" customWidth="1"/>
    <col min="3590" max="3840" width="8.89380530973451" style="1"/>
    <col min="3841" max="3841" width="52.1061946902655" style="1" customWidth="1"/>
    <col min="3842" max="3842" width="10.5575221238938" style="1" customWidth="1"/>
    <col min="3843" max="3843" width="9.7787610619469" style="1" customWidth="1"/>
    <col min="3844" max="3844" width="16.8938053097345" style="1" customWidth="1"/>
    <col min="3845" max="3845" width="13.6637168141593" style="1" customWidth="1"/>
    <col min="3846" max="4096" width="8.89380530973451" style="1"/>
    <col min="4097" max="4097" width="52.1061946902655" style="1" customWidth="1"/>
    <col min="4098" max="4098" width="10.5575221238938" style="1" customWidth="1"/>
    <col min="4099" max="4099" width="9.7787610619469" style="1" customWidth="1"/>
    <col min="4100" max="4100" width="16.8938053097345" style="1" customWidth="1"/>
    <col min="4101" max="4101" width="13.6637168141593" style="1" customWidth="1"/>
    <col min="4102" max="4352" width="8.89380530973451" style="1"/>
    <col min="4353" max="4353" width="52.1061946902655" style="1" customWidth="1"/>
    <col min="4354" max="4354" width="10.5575221238938" style="1" customWidth="1"/>
    <col min="4355" max="4355" width="9.7787610619469" style="1" customWidth="1"/>
    <col min="4356" max="4356" width="16.8938053097345" style="1" customWidth="1"/>
    <col min="4357" max="4357" width="13.6637168141593" style="1" customWidth="1"/>
    <col min="4358" max="4608" width="8.89380530973451" style="1"/>
    <col min="4609" max="4609" width="52.1061946902655" style="1" customWidth="1"/>
    <col min="4610" max="4610" width="10.5575221238938" style="1" customWidth="1"/>
    <col min="4611" max="4611" width="9.7787610619469" style="1" customWidth="1"/>
    <col min="4612" max="4612" width="16.8938053097345" style="1" customWidth="1"/>
    <col min="4613" max="4613" width="13.6637168141593" style="1" customWidth="1"/>
    <col min="4614" max="4864" width="8.89380530973451" style="1"/>
    <col min="4865" max="4865" width="52.1061946902655" style="1" customWidth="1"/>
    <col min="4866" max="4866" width="10.5575221238938" style="1" customWidth="1"/>
    <col min="4867" max="4867" width="9.7787610619469" style="1" customWidth="1"/>
    <col min="4868" max="4868" width="16.8938053097345" style="1" customWidth="1"/>
    <col min="4869" max="4869" width="13.6637168141593" style="1" customWidth="1"/>
    <col min="4870" max="5120" width="8.89380530973451" style="1"/>
    <col min="5121" max="5121" width="52.1061946902655" style="1" customWidth="1"/>
    <col min="5122" max="5122" width="10.5575221238938" style="1" customWidth="1"/>
    <col min="5123" max="5123" width="9.7787610619469" style="1" customWidth="1"/>
    <col min="5124" max="5124" width="16.8938053097345" style="1" customWidth="1"/>
    <col min="5125" max="5125" width="13.6637168141593" style="1" customWidth="1"/>
    <col min="5126" max="5376" width="8.89380530973451" style="1"/>
    <col min="5377" max="5377" width="52.1061946902655" style="1" customWidth="1"/>
    <col min="5378" max="5378" width="10.5575221238938" style="1" customWidth="1"/>
    <col min="5379" max="5379" width="9.7787610619469" style="1" customWidth="1"/>
    <col min="5380" max="5380" width="16.8938053097345" style="1" customWidth="1"/>
    <col min="5381" max="5381" width="13.6637168141593" style="1" customWidth="1"/>
    <col min="5382" max="5632" width="8.89380530973451" style="1"/>
    <col min="5633" max="5633" width="52.1061946902655" style="1" customWidth="1"/>
    <col min="5634" max="5634" width="10.5575221238938" style="1" customWidth="1"/>
    <col min="5635" max="5635" width="9.7787610619469" style="1" customWidth="1"/>
    <col min="5636" max="5636" width="16.8938053097345" style="1" customWidth="1"/>
    <col min="5637" max="5637" width="13.6637168141593" style="1" customWidth="1"/>
    <col min="5638" max="5888" width="8.89380530973451" style="1"/>
    <col min="5889" max="5889" width="52.1061946902655" style="1" customWidth="1"/>
    <col min="5890" max="5890" width="10.5575221238938" style="1" customWidth="1"/>
    <col min="5891" max="5891" width="9.7787610619469" style="1" customWidth="1"/>
    <col min="5892" max="5892" width="16.8938053097345" style="1" customWidth="1"/>
    <col min="5893" max="5893" width="13.6637168141593" style="1" customWidth="1"/>
    <col min="5894" max="6144" width="8.89380530973451" style="1"/>
    <col min="6145" max="6145" width="52.1061946902655" style="1" customWidth="1"/>
    <col min="6146" max="6146" width="10.5575221238938" style="1" customWidth="1"/>
    <col min="6147" max="6147" width="9.7787610619469" style="1" customWidth="1"/>
    <col min="6148" max="6148" width="16.8938053097345" style="1" customWidth="1"/>
    <col min="6149" max="6149" width="13.6637168141593" style="1" customWidth="1"/>
    <col min="6150" max="6400" width="8.89380530973451" style="1"/>
    <col min="6401" max="6401" width="52.1061946902655" style="1" customWidth="1"/>
    <col min="6402" max="6402" width="10.5575221238938" style="1" customWidth="1"/>
    <col min="6403" max="6403" width="9.7787610619469" style="1" customWidth="1"/>
    <col min="6404" max="6404" width="16.8938053097345" style="1" customWidth="1"/>
    <col min="6405" max="6405" width="13.6637168141593" style="1" customWidth="1"/>
    <col min="6406" max="6656" width="8.89380530973451" style="1"/>
    <col min="6657" max="6657" width="52.1061946902655" style="1" customWidth="1"/>
    <col min="6658" max="6658" width="10.5575221238938" style="1" customWidth="1"/>
    <col min="6659" max="6659" width="9.7787610619469" style="1" customWidth="1"/>
    <col min="6660" max="6660" width="16.8938053097345" style="1" customWidth="1"/>
    <col min="6661" max="6661" width="13.6637168141593" style="1" customWidth="1"/>
    <col min="6662" max="6912" width="8.89380530973451" style="1"/>
    <col min="6913" max="6913" width="52.1061946902655" style="1" customWidth="1"/>
    <col min="6914" max="6914" width="10.5575221238938" style="1" customWidth="1"/>
    <col min="6915" max="6915" width="9.7787610619469" style="1" customWidth="1"/>
    <col min="6916" max="6916" width="16.8938053097345" style="1" customWidth="1"/>
    <col min="6917" max="6917" width="13.6637168141593" style="1" customWidth="1"/>
    <col min="6918" max="7168" width="8.89380530973451" style="1"/>
    <col min="7169" max="7169" width="52.1061946902655" style="1" customWidth="1"/>
    <col min="7170" max="7170" width="10.5575221238938" style="1" customWidth="1"/>
    <col min="7171" max="7171" width="9.7787610619469" style="1" customWidth="1"/>
    <col min="7172" max="7172" width="16.8938053097345" style="1" customWidth="1"/>
    <col min="7173" max="7173" width="13.6637168141593" style="1" customWidth="1"/>
    <col min="7174" max="7424" width="8.89380530973451" style="1"/>
    <col min="7425" max="7425" width="52.1061946902655" style="1" customWidth="1"/>
    <col min="7426" max="7426" width="10.5575221238938" style="1" customWidth="1"/>
    <col min="7427" max="7427" width="9.7787610619469" style="1" customWidth="1"/>
    <col min="7428" max="7428" width="16.8938053097345" style="1" customWidth="1"/>
    <col min="7429" max="7429" width="13.6637168141593" style="1" customWidth="1"/>
    <col min="7430" max="7680" width="8.89380530973451" style="1"/>
    <col min="7681" max="7681" width="52.1061946902655" style="1" customWidth="1"/>
    <col min="7682" max="7682" width="10.5575221238938" style="1" customWidth="1"/>
    <col min="7683" max="7683" width="9.7787610619469" style="1" customWidth="1"/>
    <col min="7684" max="7684" width="16.8938053097345" style="1" customWidth="1"/>
    <col min="7685" max="7685" width="13.6637168141593" style="1" customWidth="1"/>
    <col min="7686" max="7936" width="8.89380530973451" style="1"/>
    <col min="7937" max="7937" width="52.1061946902655" style="1" customWidth="1"/>
    <col min="7938" max="7938" width="10.5575221238938" style="1" customWidth="1"/>
    <col min="7939" max="7939" width="9.7787610619469" style="1" customWidth="1"/>
    <col min="7940" max="7940" width="16.8938053097345" style="1" customWidth="1"/>
    <col min="7941" max="7941" width="13.6637168141593" style="1" customWidth="1"/>
    <col min="7942" max="8192" width="8.89380530973451" style="1"/>
    <col min="8193" max="8193" width="52.1061946902655" style="1" customWidth="1"/>
    <col min="8194" max="8194" width="10.5575221238938" style="1" customWidth="1"/>
    <col min="8195" max="8195" width="9.7787610619469" style="1" customWidth="1"/>
    <col min="8196" max="8196" width="16.8938053097345" style="1" customWidth="1"/>
    <col min="8197" max="8197" width="13.6637168141593" style="1" customWidth="1"/>
    <col min="8198" max="8448" width="8.89380530973451" style="1"/>
    <col min="8449" max="8449" width="52.1061946902655" style="1" customWidth="1"/>
    <col min="8450" max="8450" width="10.5575221238938" style="1" customWidth="1"/>
    <col min="8451" max="8451" width="9.7787610619469" style="1" customWidth="1"/>
    <col min="8452" max="8452" width="16.8938053097345" style="1" customWidth="1"/>
    <col min="8453" max="8453" width="13.6637168141593" style="1" customWidth="1"/>
    <col min="8454" max="8704" width="8.89380530973451" style="1"/>
    <col min="8705" max="8705" width="52.1061946902655" style="1" customWidth="1"/>
    <col min="8706" max="8706" width="10.5575221238938" style="1" customWidth="1"/>
    <col min="8707" max="8707" width="9.7787610619469" style="1" customWidth="1"/>
    <col min="8708" max="8708" width="16.8938053097345" style="1" customWidth="1"/>
    <col min="8709" max="8709" width="13.6637168141593" style="1" customWidth="1"/>
    <col min="8710" max="8960" width="8.89380530973451" style="1"/>
    <col min="8961" max="8961" width="52.1061946902655" style="1" customWidth="1"/>
    <col min="8962" max="8962" width="10.5575221238938" style="1" customWidth="1"/>
    <col min="8963" max="8963" width="9.7787610619469" style="1" customWidth="1"/>
    <col min="8964" max="8964" width="16.8938053097345" style="1" customWidth="1"/>
    <col min="8965" max="8965" width="13.6637168141593" style="1" customWidth="1"/>
    <col min="8966" max="9216" width="8.89380530973451" style="1"/>
    <col min="9217" max="9217" width="52.1061946902655" style="1" customWidth="1"/>
    <col min="9218" max="9218" width="10.5575221238938" style="1" customWidth="1"/>
    <col min="9219" max="9219" width="9.7787610619469" style="1" customWidth="1"/>
    <col min="9220" max="9220" width="16.8938053097345" style="1" customWidth="1"/>
    <col min="9221" max="9221" width="13.6637168141593" style="1" customWidth="1"/>
    <col min="9222" max="9472" width="8.89380530973451" style="1"/>
    <col min="9473" max="9473" width="52.1061946902655" style="1" customWidth="1"/>
    <col min="9474" max="9474" width="10.5575221238938" style="1" customWidth="1"/>
    <col min="9475" max="9475" width="9.7787610619469" style="1" customWidth="1"/>
    <col min="9476" max="9476" width="16.8938053097345" style="1" customWidth="1"/>
    <col min="9477" max="9477" width="13.6637168141593" style="1" customWidth="1"/>
    <col min="9478" max="9728" width="8.89380530973451" style="1"/>
    <col min="9729" max="9729" width="52.1061946902655" style="1" customWidth="1"/>
    <col min="9730" max="9730" width="10.5575221238938" style="1" customWidth="1"/>
    <col min="9731" max="9731" width="9.7787610619469" style="1" customWidth="1"/>
    <col min="9732" max="9732" width="16.8938053097345" style="1" customWidth="1"/>
    <col min="9733" max="9733" width="13.6637168141593" style="1" customWidth="1"/>
    <col min="9734" max="9984" width="8.89380530973451" style="1"/>
    <col min="9985" max="9985" width="52.1061946902655" style="1" customWidth="1"/>
    <col min="9986" max="9986" width="10.5575221238938" style="1" customWidth="1"/>
    <col min="9987" max="9987" width="9.7787610619469" style="1" customWidth="1"/>
    <col min="9988" max="9988" width="16.8938053097345" style="1" customWidth="1"/>
    <col min="9989" max="9989" width="13.6637168141593" style="1" customWidth="1"/>
    <col min="9990" max="10240" width="8.89380530973451" style="1"/>
    <col min="10241" max="10241" width="52.1061946902655" style="1" customWidth="1"/>
    <col min="10242" max="10242" width="10.5575221238938" style="1" customWidth="1"/>
    <col min="10243" max="10243" width="9.7787610619469" style="1" customWidth="1"/>
    <col min="10244" max="10244" width="16.8938053097345" style="1" customWidth="1"/>
    <col min="10245" max="10245" width="13.6637168141593" style="1" customWidth="1"/>
    <col min="10246" max="10496" width="8.89380530973451" style="1"/>
    <col min="10497" max="10497" width="52.1061946902655" style="1" customWidth="1"/>
    <col min="10498" max="10498" width="10.5575221238938" style="1" customWidth="1"/>
    <col min="10499" max="10499" width="9.7787610619469" style="1" customWidth="1"/>
    <col min="10500" max="10500" width="16.8938053097345" style="1" customWidth="1"/>
    <col min="10501" max="10501" width="13.6637168141593" style="1" customWidth="1"/>
    <col min="10502" max="10752" width="8.89380530973451" style="1"/>
    <col min="10753" max="10753" width="52.1061946902655" style="1" customWidth="1"/>
    <col min="10754" max="10754" width="10.5575221238938" style="1" customWidth="1"/>
    <col min="10755" max="10755" width="9.7787610619469" style="1" customWidth="1"/>
    <col min="10756" max="10756" width="16.8938053097345" style="1" customWidth="1"/>
    <col min="10757" max="10757" width="13.6637168141593" style="1" customWidth="1"/>
    <col min="10758" max="11008" width="8.89380530973451" style="1"/>
    <col min="11009" max="11009" width="52.1061946902655" style="1" customWidth="1"/>
    <col min="11010" max="11010" width="10.5575221238938" style="1" customWidth="1"/>
    <col min="11011" max="11011" width="9.7787610619469" style="1" customWidth="1"/>
    <col min="11012" max="11012" width="16.8938053097345" style="1" customWidth="1"/>
    <col min="11013" max="11013" width="13.6637168141593" style="1" customWidth="1"/>
    <col min="11014" max="11264" width="8.89380530973451" style="1"/>
    <col min="11265" max="11265" width="52.1061946902655" style="1" customWidth="1"/>
    <col min="11266" max="11266" width="10.5575221238938" style="1" customWidth="1"/>
    <col min="11267" max="11267" width="9.7787610619469" style="1" customWidth="1"/>
    <col min="11268" max="11268" width="16.8938053097345" style="1" customWidth="1"/>
    <col min="11269" max="11269" width="13.6637168141593" style="1" customWidth="1"/>
    <col min="11270" max="11520" width="8.89380530973451" style="1"/>
    <col min="11521" max="11521" width="52.1061946902655" style="1" customWidth="1"/>
    <col min="11522" max="11522" width="10.5575221238938" style="1" customWidth="1"/>
    <col min="11523" max="11523" width="9.7787610619469" style="1" customWidth="1"/>
    <col min="11524" max="11524" width="16.8938053097345" style="1" customWidth="1"/>
    <col min="11525" max="11525" width="13.6637168141593" style="1" customWidth="1"/>
    <col min="11526" max="11776" width="8.89380530973451" style="1"/>
    <col min="11777" max="11777" width="52.1061946902655" style="1" customWidth="1"/>
    <col min="11778" max="11778" width="10.5575221238938" style="1" customWidth="1"/>
    <col min="11779" max="11779" width="9.7787610619469" style="1" customWidth="1"/>
    <col min="11780" max="11780" width="16.8938053097345" style="1" customWidth="1"/>
    <col min="11781" max="11781" width="13.6637168141593" style="1" customWidth="1"/>
    <col min="11782" max="12032" width="8.89380530973451" style="1"/>
    <col min="12033" max="12033" width="52.1061946902655" style="1" customWidth="1"/>
    <col min="12034" max="12034" width="10.5575221238938" style="1" customWidth="1"/>
    <col min="12035" max="12035" width="9.7787610619469" style="1" customWidth="1"/>
    <col min="12036" max="12036" width="16.8938053097345" style="1" customWidth="1"/>
    <col min="12037" max="12037" width="13.6637168141593" style="1" customWidth="1"/>
    <col min="12038" max="12288" width="8.89380530973451" style="1"/>
    <col min="12289" max="12289" width="52.1061946902655" style="1" customWidth="1"/>
    <col min="12290" max="12290" width="10.5575221238938" style="1" customWidth="1"/>
    <col min="12291" max="12291" width="9.7787610619469" style="1" customWidth="1"/>
    <col min="12292" max="12292" width="16.8938053097345" style="1" customWidth="1"/>
    <col min="12293" max="12293" width="13.6637168141593" style="1" customWidth="1"/>
    <col min="12294" max="12544" width="8.89380530973451" style="1"/>
    <col min="12545" max="12545" width="52.1061946902655" style="1" customWidth="1"/>
    <col min="12546" max="12546" width="10.5575221238938" style="1" customWidth="1"/>
    <col min="12547" max="12547" width="9.7787610619469" style="1" customWidth="1"/>
    <col min="12548" max="12548" width="16.8938053097345" style="1" customWidth="1"/>
    <col min="12549" max="12549" width="13.6637168141593" style="1" customWidth="1"/>
    <col min="12550" max="12800" width="8.89380530973451" style="1"/>
    <col min="12801" max="12801" width="52.1061946902655" style="1" customWidth="1"/>
    <col min="12802" max="12802" width="10.5575221238938" style="1" customWidth="1"/>
    <col min="12803" max="12803" width="9.7787610619469" style="1" customWidth="1"/>
    <col min="12804" max="12804" width="16.8938053097345" style="1" customWidth="1"/>
    <col min="12805" max="12805" width="13.6637168141593" style="1" customWidth="1"/>
    <col min="12806" max="13056" width="8.89380530973451" style="1"/>
    <col min="13057" max="13057" width="52.1061946902655" style="1" customWidth="1"/>
    <col min="13058" max="13058" width="10.5575221238938" style="1" customWidth="1"/>
    <col min="13059" max="13059" width="9.7787610619469" style="1" customWidth="1"/>
    <col min="13060" max="13060" width="16.8938053097345" style="1" customWidth="1"/>
    <col min="13061" max="13061" width="13.6637168141593" style="1" customWidth="1"/>
    <col min="13062" max="13312" width="8.89380530973451" style="1"/>
    <col min="13313" max="13313" width="52.1061946902655" style="1" customWidth="1"/>
    <col min="13314" max="13314" width="10.5575221238938" style="1" customWidth="1"/>
    <col min="13315" max="13315" width="9.7787610619469" style="1" customWidth="1"/>
    <col min="13316" max="13316" width="16.8938053097345" style="1" customWidth="1"/>
    <col min="13317" max="13317" width="13.6637168141593" style="1" customWidth="1"/>
    <col min="13318" max="13568" width="8.89380530973451" style="1"/>
    <col min="13569" max="13569" width="52.1061946902655" style="1" customWidth="1"/>
    <col min="13570" max="13570" width="10.5575221238938" style="1" customWidth="1"/>
    <col min="13571" max="13571" width="9.7787610619469" style="1" customWidth="1"/>
    <col min="13572" max="13572" width="16.8938053097345" style="1" customWidth="1"/>
    <col min="13573" max="13573" width="13.6637168141593" style="1" customWidth="1"/>
    <col min="13574" max="13824" width="8.89380530973451" style="1"/>
    <col min="13825" max="13825" width="52.1061946902655" style="1" customWidth="1"/>
    <col min="13826" max="13826" width="10.5575221238938" style="1" customWidth="1"/>
    <col min="13827" max="13827" width="9.7787610619469" style="1" customWidth="1"/>
    <col min="13828" max="13828" width="16.8938053097345" style="1" customWidth="1"/>
    <col min="13829" max="13829" width="13.6637168141593" style="1" customWidth="1"/>
    <col min="13830" max="14080" width="8.89380530973451" style="1"/>
    <col min="14081" max="14081" width="52.1061946902655" style="1" customWidth="1"/>
    <col min="14082" max="14082" width="10.5575221238938" style="1" customWidth="1"/>
    <col min="14083" max="14083" width="9.7787610619469" style="1" customWidth="1"/>
    <col min="14084" max="14084" width="16.8938053097345" style="1" customWidth="1"/>
    <col min="14085" max="14085" width="13.6637168141593" style="1" customWidth="1"/>
    <col min="14086" max="14336" width="8.89380530973451" style="1"/>
    <col min="14337" max="14337" width="52.1061946902655" style="1" customWidth="1"/>
    <col min="14338" max="14338" width="10.5575221238938" style="1" customWidth="1"/>
    <col min="14339" max="14339" width="9.7787610619469" style="1" customWidth="1"/>
    <col min="14340" max="14340" width="16.8938053097345" style="1" customWidth="1"/>
    <col min="14341" max="14341" width="13.6637168141593" style="1" customWidth="1"/>
    <col min="14342" max="14592" width="8.89380530973451" style="1"/>
    <col min="14593" max="14593" width="52.1061946902655" style="1" customWidth="1"/>
    <col min="14594" max="14594" width="10.5575221238938" style="1" customWidth="1"/>
    <col min="14595" max="14595" width="9.7787610619469" style="1" customWidth="1"/>
    <col min="14596" max="14596" width="16.8938053097345" style="1" customWidth="1"/>
    <col min="14597" max="14597" width="13.6637168141593" style="1" customWidth="1"/>
    <col min="14598" max="14848" width="8.89380530973451" style="1"/>
    <col min="14849" max="14849" width="52.1061946902655" style="1" customWidth="1"/>
    <col min="14850" max="14850" width="10.5575221238938" style="1" customWidth="1"/>
    <col min="14851" max="14851" width="9.7787610619469" style="1" customWidth="1"/>
    <col min="14852" max="14852" width="16.8938053097345" style="1" customWidth="1"/>
    <col min="14853" max="14853" width="13.6637168141593" style="1" customWidth="1"/>
    <col min="14854" max="15104" width="8.89380530973451" style="1"/>
    <col min="15105" max="15105" width="52.1061946902655" style="1" customWidth="1"/>
    <col min="15106" max="15106" width="10.5575221238938" style="1" customWidth="1"/>
    <col min="15107" max="15107" width="9.7787610619469" style="1" customWidth="1"/>
    <col min="15108" max="15108" width="16.8938053097345" style="1" customWidth="1"/>
    <col min="15109" max="15109" width="13.6637168141593" style="1" customWidth="1"/>
    <col min="15110" max="15360" width="8.89380530973451" style="1"/>
    <col min="15361" max="15361" width="52.1061946902655" style="1" customWidth="1"/>
    <col min="15362" max="15362" width="10.5575221238938" style="1" customWidth="1"/>
    <col min="15363" max="15363" width="9.7787610619469" style="1" customWidth="1"/>
    <col min="15364" max="15364" width="16.8938053097345" style="1" customWidth="1"/>
    <col min="15365" max="15365" width="13.6637168141593" style="1" customWidth="1"/>
    <col min="15366" max="15616" width="8.89380530973451" style="1"/>
    <col min="15617" max="15617" width="52.1061946902655" style="1" customWidth="1"/>
    <col min="15618" max="15618" width="10.5575221238938" style="1" customWidth="1"/>
    <col min="15619" max="15619" width="9.7787610619469" style="1" customWidth="1"/>
    <col min="15620" max="15620" width="16.8938053097345" style="1" customWidth="1"/>
    <col min="15621" max="15621" width="13.6637168141593" style="1" customWidth="1"/>
    <col min="15622" max="15872" width="8.89380530973451" style="1"/>
    <col min="15873" max="15873" width="52.1061946902655" style="1" customWidth="1"/>
    <col min="15874" max="15874" width="10.5575221238938" style="1" customWidth="1"/>
    <col min="15875" max="15875" width="9.7787610619469" style="1" customWidth="1"/>
    <col min="15876" max="15876" width="16.8938053097345" style="1" customWidth="1"/>
    <col min="15877" max="15877" width="13.6637168141593" style="1" customWidth="1"/>
    <col min="15878" max="16128" width="8.89380530973451" style="1"/>
    <col min="16129" max="16129" width="52.1061946902655" style="1" customWidth="1"/>
    <col min="16130" max="16130" width="10.5575221238938" style="1" customWidth="1"/>
    <col min="16131" max="16131" width="9.7787610619469" style="1" customWidth="1"/>
    <col min="16132" max="16132" width="16.8938053097345" style="1" customWidth="1"/>
    <col min="16133" max="16133" width="13.6637168141593" style="1" customWidth="1"/>
    <col min="16134" max="16382" width="8.89380530973451" style="1"/>
    <col min="16383" max="16384" width="8.89380530973451" style="1" customWidth="1"/>
  </cols>
  <sheetData>
    <row r="1" s="1" customFormat="1" ht="27.6" customHeight="1" spans="1:5">
      <c r="A1" s="6" t="s">
        <v>33</v>
      </c>
      <c r="B1" s="6"/>
      <c r="C1" s="6"/>
      <c r="D1" s="6"/>
      <c r="E1" s="6"/>
    </row>
    <row r="2" s="2" customFormat="1" ht="26" customHeight="1" spans="1:12">
      <c r="A2" s="7" t="s">
        <v>534</v>
      </c>
      <c r="B2" s="7" t="s">
        <v>17</v>
      </c>
      <c r="C2" s="8" t="s">
        <v>535</v>
      </c>
      <c r="D2" s="9" t="s">
        <v>536</v>
      </c>
      <c r="E2" s="9" t="s">
        <v>537</v>
      </c>
      <c r="F2" s="9" t="s">
        <v>261</v>
      </c>
      <c r="G2" s="9" t="s">
        <v>258</v>
      </c>
      <c r="H2" s="9" t="s">
        <v>538</v>
      </c>
      <c r="K2" s="21" t="s">
        <v>539</v>
      </c>
      <c r="L2" s="22"/>
    </row>
    <row r="3" s="2" customFormat="1" ht="26" customHeight="1" spans="1:12">
      <c r="A3" s="7">
        <v>1</v>
      </c>
      <c r="B3" s="7" t="s">
        <v>42</v>
      </c>
      <c r="C3" s="10" t="s">
        <v>43</v>
      </c>
      <c r="D3" s="11">
        <f>VLOOKUP(C3,工作量总表!C:D,2,0)</f>
        <v>49.403</v>
      </c>
      <c r="E3" s="12" t="s">
        <v>540</v>
      </c>
      <c r="F3" s="12">
        <v>141</v>
      </c>
      <c r="G3" s="12">
        <v>2</v>
      </c>
      <c r="H3" s="13">
        <f>F3*5*2</f>
        <v>1410</v>
      </c>
      <c r="I3" s="22"/>
      <c r="K3" s="22"/>
      <c r="L3" s="22"/>
    </row>
    <row r="4" s="2" customFormat="1" ht="26" customHeight="1" spans="1:12">
      <c r="A4" s="7">
        <v>2</v>
      </c>
      <c r="B4" s="7" t="s">
        <v>42</v>
      </c>
      <c r="C4" s="10" t="s">
        <v>45</v>
      </c>
      <c r="D4" s="11">
        <f>VLOOKUP(C4,工作量总表!C:D,2,0)</f>
        <v>48.906</v>
      </c>
      <c r="E4" s="12" t="s">
        <v>262</v>
      </c>
      <c r="F4" s="12">
        <v>0</v>
      </c>
      <c r="G4" s="12">
        <v>2</v>
      </c>
      <c r="H4" s="13">
        <v>0</v>
      </c>
      <c r="I4" s="22"/>
      <c r="K4" s="22"/>
      <c r="L4" s="22"/>
    </row>
    <row r="5" s="2" customFormat="1" ht="26" customHeight="1" spans="1:12">
      <c r="A5" s="7">
        <v>3</v>
      </c>
      <c r="B5" s="7" t="s">
        <v>42</v>
      </c>
      <c r="C5" s="10" t="s">
        <v>47</v>
      </c>
      <c r="D5" s="11">
        <f>VLOOKUP(C5,工作量总表!C:D,2,0)</f>
        <v>47.517</v>
      </c>
      <c r="E5" s="12" t="s">
        <v>262</v>
      </c>
      <c r="F5" s="12">
        <v>0</v>
      </c>
      <c r="G5" s="12">
        <v>2</v>
      </c>
      <c r="H5" s="13">
        <v>0</v>
      </c>
      <c r="I5" s="22"/>
      <c r="K5" s="21" t="s">
        <v>541</v>
      </c>
      <c r="L5" s="21"/>
    </row>
    <row r="6" s="2" customFormat="1" ht="26" customHeight="1" spans="1:12">
      <c r="A6" s="7">
        <v>4</v>
      </c>
      <c r="B6" s="7" t="s">
        <v>42</v>
      </c>
      <c r="C6" s="10" t="s">
        <v>49</v>
      </c>
      <c r="D6" s="11">
        <f>VLOOKUP(C6,工作量总表!C:D,2,0)</f>
        <v>47.361</v>
      </c>
      <c r="E6" s="12" t="s">
        <v>262</v>
      </c>
      <c r="F6" s="12">
        <v>0</v>
      </c>
      <c r="G6" s="12">
        <v>2</v>
      </c>
      <c r="H6" s="13">
        <v>0</v>
      </c>
      <c r="I6" s="22"/>
      <c r="K6" s="9" t="s">
        <v>542</v>
      </c>
      <c r="L6" s="9" t="s">
        <v>543</v>
      </c>
    </row>
    <row r="7" s="2" customFormat="1" ht="26" customHeight="1" spans="1:12">
      <c r="A7" s="7">
        <v>5</v>
      </c>
      <c r="B7" s="7" t="s">
        <v>42</v>
      </c>
      <c r="C7" s="10" t="s">
        <v>51</v>
      </c>
      <c r="D7" s="11">
        <f>VLOOKUP(C7,工作量总表!C:D,2,0)</f>
        <v>59.937</v>
      </c>
      <c r="E7" s="12" t="s">
        <v>262</v>
      </c>
      <c r="F7" s="12">
        <v>0</v>
      </c>
      <c r="G7" s="12">
        <v>2</v>
      </c>
      <c r="H7" s="13">
        <v>0</v>
      </c>
      <c r="I7" s="22"/>
      <c r="K7" s="9" t="s">
        <v>262</v>
      </c>
      <c r="L7" s="9">
        <v>0</v>
      </c>
    </row>
    <row r="8" s="2" customFormat="1" ht="26" customHeight="1" spans="1:12">
      <c r="A8" s="7">
        <v>6</v>
      </c>
      <c r="B8" s="7" t="s">
        <v>42</v>
      </c>
      <c r="C8" s="10" t="s">
        <v>53</v>
      </c>
      <c r="D8" s="11">
        <f>VLOOKUP(C8,工作量总表!C:D,2,0)</f>
        <v>75.173</v>
      </c>
      <c r="E8" s="12" t="s">
        <v>540</v>
      </c>
      <c r="F8" s="12">
        <v>141</v>
      </c>
      <c r="G8" s="12">
        <v>2</v>
      </c>
      <c r="H8" s="13">
        <v>0</v>
      </c>
      <c r="I8" s="22"/>
      <c r="K8" s="9" t="s">
        <v>544</v>
      </c>
      <c r="L8" s="9">
        <v>141</v>
      </c>
    </row>
    <row r="9" s="2" customFormat="1" ht="26" customHeight="1" spans="1:12">
      <c r="A9" s="7">
        <v>7</v>
      </c>
      <c r="B9" s="7" t="s">
        <v>42</v>
      </c>
      <c r="C9" s="10" t="s">
        <v>55</v>
      </c>
      <c r="D9" s="11">
        <f>VLOOKUP(C9,工作量总表!C:D,2,0)</f>
        <v>75.057</v>
      </c>
      <c r="E9" s="12" t="s">
        <v>262</v>
      </c>
      <c r="F9" s="12">
        <v>0</v>
      </c>
      <c r="G9" s="12">
        <v>2</v>
      </c>
      <c r="H9" s="13">
        <v>0</v>
      </c>
      <c r="I9" s="22"/>
      <c r="K9" s="9" t="s">
        <v>545</v>
      </c>
      <c r="L9" s="9">
        <v>174</v>
      </c>
    </row>
    <row r="10" s="2" customFormat="1" ht="26" customHeight="1" spans="1:12">
      <c r="A10" s="7">
        <v>8</v>
      </c>
      <c r="B10" s="7" t="s">
        <v>42</v>
      </c>
      <c r="C10" s="10" t="s">
        <v>57</v>
      </c>
      <c r="D10" s="11">
        <f>VLOOKUP(C10,工作量总表!C:D,2,0)</f>
        <v>74.133</v>
      </c>
      <c r="E10" s="12" t="s">
        <v>262</v>
      </c>
      <c r="F10" s="12">
        <v>0</v>
      </c>
      <c r="G10" s="12">
        <v>2</v>
      </c>
      <c r="H10" s="13">
        <v>0</v>
      </c>
      <c r="I10" s="22"/>
      <c r="K10" s="22"/>
      <c r="L10" s="22"/>
    </row>
    <row r="11" s="2" customFormat="1" ht="26" customHeight="1" spans="1:12">
      <c r="A11" s="7">
        <v>9</v>
      </c>
      <c r="B11" s="7" t="s">
        <v>42</v>
      </c>
      <c r="C11" s="10" t="s">
        <v>59</v>
      </c>
      <c r="D11" s="11">
        <f>VLOOKUP(C11,工作量总表!C:D,2,0)</f>
        <v>80.999</v>
      </c>
      <c r="E11" s="12" t="s">
        <v>262</v>
      </c>
      <c r="F11" s="12">
        <v>0</v>
      </c>
      <c r="G11" s="12">
        <v>2</v>
      </c>
      <c r="H11" s="13">
        <v>0</v>
      </c>
      <c r="I11" s="22"/>
      <c r="K11" s="21" t="s">
        <v>546</v>
      </c>
      <c r="L11" s="21"/>
    </row>
    <row r="12" s="2" customFormat="1" ht="26" customHeight="1" spans="1:12">
      <c r="A12" s="7">
        <v>10</v>
      </c>
      <c r="B12" s="7" t="s">
        <v>42</v>
      </c>
      <c r="C12" s="14" t="s">
        <v>61</v>
      </c>
      <c r="D12" s="11">
        <f>VLOOKUP(C12,工作量总表!C:D,2,0)</f>
        <v>42.4455</v>
      </c>
      <c r="E12" s="12" t="s">
        <v>540</v>
      </c>
      <c r="F12" s="12">
        <v>141</v>
      </c>
      <c r="G12" s="12">
        <v>2</v>
      </c>
      <c r="H12" s="13">
        <v>0</v>
      </c>
      <c r="I12" s="22"/>
      <c r="K12" s="9" t="s">
        <v>257</v>
      </c>
      <c r="L12" s="23" t="s">
        <v>258</v>
      </c>
    </row>
    <row r="13" s="2" customFormat="1" ht="26" customHeight="1" spans="1:12">
      <c r="A13" s="7">
        <v>11</v>
      </c>
      <c r="B13" s="7" t="s">
        <v>42</v>
      </c>
      <c r="C13" s="10" t="s">
        <v>63</v>
      </c>
      <c r="D13" s="11">
        <f>VLOOKUP(C13,工作量总表!C:D,2,0)</f>
        <v>51.601</v>
      </c>
      <c r="E13" s="12" t="s">
        <v>262</v>
      </c>
      <c r="F13" s="12">
        <v>0</v>
      </c>
      <c r="G13" s="12">
        <v>2</v>
      </c>
      <c r="H13" s="13">
        <v>0</v>
      </c>
      <c r="I13" s="22"/>
      <c r="K13" s="9" t="s">
        <v>263</v>
      </c>
      <c r="L13" s="9">
        <v>5</v>
      </c>
    </row>
    <row r="14" s="2" customFormat="1" ht="26" customHeight="1" spans="1:12">
      <c r="A14" s="7">
        <v>12</v>
      </c>
      <c r="B14" s="7" t="s">
        <v>42</v>
      </c>
      <c r="C14" s="10" t="s">
        <v>66</v>
      </c>
      <c r="D14" s="11">
        <f>VLOOKUP(C14,工作量总表!C:D,2,0)</f>
        <v>88.689</v>
      </c>
      <c r="E14" s="12" t="s">
        <v>262</v>
      </c>
      <c r="F14" s="12">
        <v>0</v>
      </c>
      <c r="G14" s="12">
        <v>2</v>
      </c>
      <c r="H14" s="13">
        <v>0</v>
      </c>
      <c r="I14" s="22"/>
      <c r="K14" s="9" t="s">
        <v>268</v>
      </c>
      <c r="L14" s="9">
        <v>10</v>
      </c>
    </row>
    <row r="15" s="2" customFormat="1" ht="26" customHeight="1" spans="1:12">
      <c r="A15" s="7">
        <v>13</v>
      </c>
      <c r="B15" s="7" t="s">
        <v>42</v>
      </c>
      <c r="C15" s="10" t="s">
        <v>68</v>
      </c>
      <c r="D15" s="11">
        <f>VLOOKUP(C15,工作量总表!C:D,2,0)</f>
        <v>28.702</v>
      </c>
      <c r="E15" s="12" t="s">
        <v>262</v>
      </c>
      <c r="F15" s="12">
        <v>0</v>
      </c>
      <c r="G15" s="12">
        <v>2</v>
      </c>
      <c r="H15" s="13">
        <v>0</v>
      </c>
      <c r="I15" s="22"/>
      <c r="K15" s="9" t="s">
        <v>271</v>
      </c>
      <c r="L15" s="9">
        <v>17</v>
      </c>
    </row>
    <row r="16" s="2" customFormat="1" ht="26" customHeight="1" spans="1:12">
      <c r="A16" s="7">
        <v>14</v>
      </c>
      <c r="B16" s="7" t="s">
        <v>42</v>
      </c>
      <c r="C16" s="10" t="s">
        <v>70</v>
      </c>
      <c r="D16" s="11">
        <f>VLOOKUP(C16,工作量总表!C:D,2,0)</f>
        <v>78.6265</v>
      </c>
      <c r="E16" s="12" t="s">
        <v>262</v>
      </c>
      <c r="F16" s="12">
        <v>0</v>
      </c>
      <c r="G16" s="12">
        <v>2</v>
      </c>
      <c r="H16" s="13">
        <v>0</v>
      </c>
      <c r="I16" s="22"/>
      <c r="K16" s="9" t="s">
        <v>547</v>
      </c>
      <c r="L16" s="9">
        <v>24</v>
      </c>
    </row>
    <row r="17" s="2" customFormat="1" ht="26" customHeight="1" spans="1:12">
      <c r="A17" s="7">
        <v>15</v>
      </c>
      <c r="B17" s="7" t="s">
        <v>42</v>
      </c>
      <c r="C17" s="10" t="s">
        <v>72</v>
      </c>
      <c r="D17" s="11">
        <f>VLOOKUP(C17,工作量总表!C:D,2,0)</f>
        <v>91.0465</v>
      </c>
      <c r="E17" s="12" t="s">
        <v>262</v>
      </c>
      <c r="F17" s="12">
        <v>0</v>
      </c>
      <c r="G17" s="12">
        <v>2</v>
      </c>
      <c r="H17" s="13">
        <v>0</v>
      </c>
      <c r="I17" s="22"/>
      <c r="K17" s="9" t="s">
        <v>548</v>
      </c>
      <c r="L17" s="9">
        <v>30</v>
      </c>
    </row>
    <row r="18" s="2" customFormat="1" ht="26" customHeight="1" spans="1:12">
      <c r="A18" s="7">
        <v>16</v>
      </c>
      <c r="B18" s="7" t="s">
        <v>42</v>
      </c>
      <c r="C18" s="10" t="s">
        <v>74</v>
      </c>
      <c r="D18" s="11">
        <f>VLOOKUP(C18,工作量总表!C:D,2,0)</f>
        <v>54.5695</v>
      </c>
      <c r="E18" s="12" t="s">
        <v>262</v>
      </c>
      <c r="F18" s="12">
        <v>0</v>
      </c>
      <c r="G18" s="12">
        <v>2</v>
      </c>
      <c r="H18" s="13">
        <v>0</v>
      </c>
      <c r="I18" s="22"/>
      <c r="K18" s="9" t="s">
        <v>549</v>
      </c>
      <c r="L18" s="9">
        <v>35</v>
      </c>
    </row>
    <row r="19" s="2" customFormat="1" ht="26" customHeight="1" spans="1:12">
      <c r="A19" s="7">
        <v>17</v>
      </c>
      <c r="B19" s="7" t="s">
        <v>42</v>
      </c>
      <c r="C19" s="10" t="s">
        <v>76</v>
      </c>
      <c r="D19" s="11">
        <f>VLOOKUP(C19,工作量总表!C:D,2,0)</f>
        <v>57.232</v>
      </c>
      <c r="E19" s="12" t="s">
        <v>262</v>
      </c>
      <c r="F19" s="12">
        <v>0</v>
      </c>
      <c r="G19" s="12">
        <v>2</v>
      </c>
      <c r="H19" s="13">
        <v>0</v>
      </c>
      <c r="I19" s="22"/>
      <c r="K19" s="23" t="s">
        <v>550</v>
      </c>
      <c r="L19" s="9">
        <v>3</v>
      </c>
    </row>
    <row r="20" s="3" customFormat="1" ht="23.4" customHeight="1" spans="1:8">
      <c r="A20" s="7"/>
      <c r="B20" s="7"/>
      <c r="C20" s="15" t="s">
        <v>551</v>
      </c>
      <c r="D20" s="11">
        <f>D3+D8+D12</f>
        <v>167.0215</v>
      </c>
      <c r="E20" s="13" t="s">
        <v>540</v>
      </c>
      <c r="F20" s="11">
        <v>141</v>
      </c>
      <c r="G20" s="11">
        <v>2</v>
      </c>
      <c r="H20" s="13">
        <f>F20*G20*5</f>
        <v>1410</v>
      </c>
    </row>
    <row r="21" s="1" customFormat="1" ht="26.4" customHeight="1" spans="1:5">
      <c r="A21" s="16"/>
      <c r="B21" s="16"/>
      <c r="C21" s="17"/>
      <c r="D21" s="16"/>
      <c r="E21" s="18"/>
    </row>
    <row r="22" s="1" customFormat="1" ht="15.75" spans="1:5">
      <c r="A22" s="19" t="s">
        <v>552</v>
      </c>
      <c r="C22" s="20" t="s">
        <v>553</v>
      </c>
      <c r="E22" s="5" t="s">
        <v>554</v>
      </c>
    </row>
    <row r="30" s="1" customFormat="1" ht="15.75" spans="1:5">
      <c r="A30" s="19"/>
      <c r="C30" s="4"/>
      <c r="E30" s="5"/>
    </row>
  </sheetData>
  <autoFilter xmlns:etc="http://www.wps.cn/officeDocument/2017/etCustomData" ref="A2:L20" etc:filterBottomFollowUsedRange="0">
    <extLst/>
  </autoFilter>
  <mergeCells count="1">
    <mergeCell ref="A1:E1"/>
  </mergeCells>
  <pageMargins left="0.7" right="0.7" top="0.75" bottom="0.75" header="0.3" footer="0.3"/>
  <pageSetup paperSize="9" scale="43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封面</vt:lpstr>
      <vt:lpstr>工作量总表</vt:lpstr>
      <vt:lpstr>表1</vt:lpstr>
      <vt:lpstr>表2</vt:lpstr>
      <vt:lpstr>表二（安全生产费）</vt:lpstr>
      <vt:lpstr>表3</vt:lpstr>
      <vt:lpstr>表3丙</vt:lpstr>
      <vt:lpstr>表四设备</vt:lpstr>
      <vt:lpstr>表四乙供主材</vt:lpstr>
      <vt:lpstr>表5</vt:lpstr>
      <vt:lpstr>表6其他费</vt:lpstr>
      <vt:lpstr>计列施工队伍调遣费站点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@剑尖起舞</cp:lastModifiedBy>
  <dcterms:created xsi:type="dcterms:W3CDTF">2015-06-05T18:19:00Z</dcterms:created>
  <dcterms:modified xsi:type="dcterms:W3CDTF">2026-01-19T03:21:50Z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F0204C98FD0846EEBDA601181A64A331_13</vt:lpwstr>
  </property>
  <property fmtid="{D5CDD505-2E9C-101B-9397-08002B2CF9AE}" pid="3" name="KSOProductBuildVer">
    <vt:lpwstr>2052-12.1.0.22529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