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e\CalculadoraFoe\"/>
    </mc:Choice>
  </mc:AlternateContent>
  <xr:revisionPtr revIDLastSave="0" documentId="13_ncr:1_{49552460-E9B8-461E-84D5-AFD4B173E029}" xr6:coauthVersionLast="43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Hoja1" sheetId="1" r:id="rId1"/>
    <sheet name="Hoja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1" l="1"/>
  <c r="O10" i="1"/>
  <c r="O9" i="1"/>
  <c r="O8" i="1"/>
  <c r="O7" i="1"/>
  <c r="O6" i="1"/>
  <c r="D21" i="1" l="1"/>
  <c r="J12" i="1"/>
  <c r="K12" i="1"/>
  <c r="J11" i="1"/>
  <c r="K11" i="1"/>
  <c r="J10" i="1"/>
  <c r="K10" i="1"/>
  <c r="J9" i="1"/>
  <c r="K9" i="1"/>
  <c r="J8" i="1"/>
  <c r="K8" i="1"/>
  <c r="W8" i="1" l="1"/>
  <c r="W6" i="1"/>
  <c r="P6" i="1"/>
  <c r="V6" i="1" s="1"/>
  <c r="W9" i="1"/>
  <c r="W10" i="1"/>
  <c r="P10" i="1"/>
  <c r="V10" i="1" s="1"/>
  <c r="P8" i="1"/>
  <c r="V8" i="1" s="1"/>
  <c r="X8" i="1" s="1"/>
  <c r="R8" i="1" s="1"/>
  <c r="W7" i="1"/>
  <c r="P9" i="1"/>
  <c r="V9" i="1" s="1"/>
  <c r="X9" i="1" s="1"/>
  <c r="R9" i="1" s="1"/>
  <c r="P7" i="1"/>
  <c r="V7" i="1" s="1"/>
  <c r="K17" i="1"/>
  <c r="X7" i="1" l="1"/>
  <c r="R7" i="1" s="1"/>
  <c r="X10" i="1"/>
  <c r="R10" i="1" s="1"/>
  <c r="X6" i="1"/>
  <c r="R6" i="1" s="1"/>
  <c r="M17" i="1"/>
  <c r="P17" i="1" s="1"/>
  <c r="K18" i="1"/>
  <c r="K19" i="1" l="1"/>
  <c r="M18" i="1"/>
  <c r="P18" i="1" s="1"/>
  <c r="K20" i="1" l="1"/>
  <c r="M19" i="1"/>
  <c r="P19" i="1" s="1"/>
  <c r="K21" i="1" l="1"/>
  <c r="M21" i="1" s="1"/>
  <c r="P21" i="1" s="1"/>
  <c r="M20" i="1"/>
  <c r="P20" i="1" s="1"/>
</calcChain>
</file>

<file path=xl/sharedStrings.xml><?xml version="1.0" encoding="utf-8"?>
<sst xmlns="http://schemas.openxmlformats.org/spreadsheetml/2006/main" count="227" uniqueCount="52">
  <si>
    <t>Calculadora GE FoE</t>
  </si>
  <si>
    <t>Versión</t>
  </si>
  <si>
    <t>Puesto ya</t>
  </si>
  <si>
    <t>Datos GE</t>
  </si>
  <si>
    <t>Verificación</t>
  </si>
  <si>
    <t>Total Nivel</t>
  </si>
  <si>
    <t>Acumulado</t>
  </si>
  <si>
    <t>Max Intruso 1</t>
  </si>
  <si>
    <t>Intruso 1</t>
  </si>
  <si>
    <t>P1</t>
  </si>
  <si>
    <t>Intruso 2</t>
  </si>
  <si>
    <t>Premio</t>
  </si>
  <si>
    <t>Bono 80</t>
  </si>
  <si>
    <t>Total</t>
  </si>
  <si>
    <t>P2</t>
  </si>
  <si>
    <t>Intruso 3</t>
  </si>
  <si>
    <t>p1</t>
  </si>
  <si>
    <t>P3</t>
  </si>
  <si>
    <t>Intruso 4</t>
  </si>
  <si>
    <t>p2</t>
  </si>
  <si>
    <t>P4</t>
  </si>
  <si>
    <t>Intruso 5</t>
  </si>
  <si>
    <t>p3</t>
  </si>
  <si>
    <t>P5</t>
  </si>
  <si>
    <t>Intruso 6</t>
  </si>
  <si>
    <t>p4</t>
  </si>
  <si>
    <t>Intruso 7</t>
  </si>
  <si>
    <t>p5</t>
  </si>
  <si>
    <t>Intruso 8</t>
  </si>
  <si>
    <t>Intruso 9</t>
  </si>
  <si>
    <t>Intruso 10</t>
  </si>
  <si>
    <t>Garantias</t>
  </si>
  <si>
    <t>Intruso 11</t>
  </si>
  <si>
    <t>Pendiente </t>
  </si>
  <si>
    <t>Aseguro</t>
  </si>
  <si>
    <t>Se cubre</t>
  </si>
  <si>
    <t>Intruso 12</t>
  </si>
  <si>
    <t>Antes de bonos</t>
  </si>
  <si>
    <t>p1 con</t>
  </si>
  <si>
    <t xml:space="preserve">p1 con </t>
  </si>
  <si>
    <t>Despues de p1</t>
  </si>
  <si>
    <t>p2 con</t>
  </si>
  <si>
    <t>Dueño</t>
  </si>
  <si>
    <t>Despues de p2</t>
  </si>
  <si>
    <t>p3 con</t>
  </si>
  <si>
    <t>Despues de p3</t>
  </si>
  <si>
    <t>p4 con</t>
  </si>
  <si>
    <t>Despues de p4</t>
  </si>
  <si>
    <t>p5 con</t>
  </si>
  <si>
    <t>Despues de p5</t>
  </si>
  <si>
    <t>Premios</t>
  </si>
  <si>
    <t>Invernadero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</si>
</sst>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FFFF"/>
      <name val="Calibri"/>
      <family val="2"/>
      <scheme val="minor"/>
    </font>
    <font>
      <sz val="24"/>
      <color rgb="FFFFFFFF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3" borderId="0" xfId="0" applyFont="1" applyFill="1"/>
    <xf numFmtId="0" fontId="1" fillId="3" borderId="1" xfId="0" applyFont="1" applyFill="1" applyBorder="1"/>
    <xf numFmtId="1" fontId="1" fillId="3" borderId="0" xfId="0" applyNumberFormat="1" applyFont="1" applyFill="1"/>
    <xf numFmtId="1" fontId="1" fillId="3" borderId="0" xfId="0" applyNumberFormat="1" applyFont="1" applyFill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/>
    <xf numFmtId="0" fontId="5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0" xfId="0" applyFont="1" applyFill="1" applyBorder="1"/>
    <xf numFmtId="1" fontId="1" fillId="3" borderId="0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6" fillId="3" borderId="0" xfId="0" applyFont="1" applyFill="1"/>
    <xf numFmtId="0" fontId="1" fillId="3" borderId="3" xfId="0" applyFont="1" applyFill="1" applyBorder="1"/>
    <xf numFmtId="1" fontId="1" fillId="3" borderId="5" xfId="0" applyNumberFormat="1" applyFont="1" applyFill="1" applyBorder="1"/>
    <xf numFmtId="1" fontId="1" fillId="3" borderId="0" xfId="0" applyNumberFormat="1" applyFont="1" applyFill="1" applyBorder="1"/>
    <xf numFmtId="0" fontId="5" fillId="3" borderId="5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2" fillId="3" borderId="0" xfId="0" applyFont="1" applyFill="1" applyBorder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left"/>
    </xf>
    <xf numFmtId="1" fontId="4" fillId="4" borderId="0" xfId="0" applyNumberFormat="1" applyFont="1" applyFill="1" applyBorder="1"/>
    <xf numFmtId="1" fontId="1" fillId="3" borderId="6" xfId="0" applyNumberFormat="1" applyFont="1" applyFill="1" applyBorder="1"/>
    <xf numFmtId="1" fontId="1" fillId="3" borderId="0" xfId="0" applyNumberFormat="1" applyFont="1" applyFill="1" applyBorder="1" applyAlignment="1">
      <alignment horizontal="left"/>
    </xf>
    <xf numFmtId="0" fontId="1" fillId="3" borderId="1" xfId="0" applyFont="1" applyFill="1" applyBorder="1" applyAlignment="1"/>
    <xf numFmtId="1" fontId="1" fillId="3" borderId="1" xfId="0" applyNumberFormat="1" applyFont="1" applyFill="1" applyBorder="1"/>
    <xf numFmtId="1" fontId="1" fillId="3" borderId="8" xfId="0" applyNumberFormat="1" applyFont="1" applyFill="1" applyBorder="1"/>
    <xf numFmtId="0" fontId="1" fillId="3" borderId="5" xfId="0" applyFont="1" applyFill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0" fontId="7" fillId="5" borderId="0" xfId="0" applyFont="1" applyFill="1"/>
    <xf numFmtId="1" fontId="7" fillId="5" borderId="0" xfId="0" applyNumberFormat="1" applyFont="1" applyFill="1"/>
    <xf numFmtId="0" fontId="7" fillId="0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tabSelected="1" workbookViewId="0">
      <selection activeCell="T27" sqref="T27"/>
    </sheetView>
  </sheetViews>
  <sheetFormatPr defaultColWidth="9.140625" defaultRowHeight="15" x14ac:dyDescent="0.25"/>
  <cols>
    <col min="2" max="2" width="2.140625" customWidth="1"/>
    <col min="3" max="3" width="12.42578125" customWidth="1"/>
    <col min="4" max="5" width="7.140625" customWidth="1"/>
    <col min="6" max="7" width="2.140625" customWidth="1"/>
    <col min="8" max="8" width="3.85546875" customWidth="1"/>
    <col min="10" max="10" width="10.85546875" customWidth="1"/>
    <col min="13" max="13" width="4.85546875" customWidth="1"/>
    <col min="14" max="14" width="6.85546875" customWidth="1"/>
    <col min="15" max="15" width="11.7109375" customWidth="1"/>
    <col min="16" max="16" width="12.5703125" customWidth="1"/>
    <col min="17" max="17" width="3.28515625" customWidth="1"/>
    <col min="18" max="18" width="8.42578125" customWidth="1"/>
    <col min="19" max="19" width="3.140625" customWidth="1"/>
    <col min="22" max="24" width="12" bestFit="1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6"/>
      <c r="U1" s="40"/>
      <c r="V1" s="40"/>
      <c r="W1" s="40"/>
      <c r="X1" s="40"/>
      <c r="Y1" s="40"/>
      <c r="Z1" s="40"/>
      <c r="AA1" s="42"/>
    </row>
    <row r="2" spans="1:27" ht="31.5" x14ac:dyDescent="0.5">
      <c r="A2" s="1"/>
      <c r="B2" s="1"/>
      <c r="C2" s="2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 t="s">
        <v>1</v>
      </c>
      <c r="R2" s="1"/>
      <c r="S2" s="6">
        <v>4</v>
      </c>
      <c r="T2" s="1"/>
      <c r="U2" s="40"/>
      <c r="V2" s="40"/>
      <c r="W2" s="40"/>
      <c r="X2" s="40"/>
      <c r="Y2" s="40"/>
      <c r="Z2" s="40"/>
      <c r="AA2" s="42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U3" s="40"/>
      <c r="V3" s="40"/>
      <c r="W3" s="40"/>
      <c r="X3" s="40"/>
      <c r="Y3" s="40"/>
      <c r="Z3" s="40"/>
      <c r="AA3" s="42"/>
    </row>
    <row r="4" spans="1:27" ht="18.75" x14ac:dyDescent="0.3">
      <c r="A4" s="1"/>
      <c r="B4" s="8"/>
      <c r="C4" s="9" t="s">
        <v>2</v>
      </c>
      <c r="D4" s="10"/>
      <c r="E4" s="11"/>
      <c r="F4" s="1"/>
      <c r="G4" s="8"/>
      <c r="H4" s="9" t="s">
        <v>3</v>
      </c>
      <c r="I4" s="22"/>
      <c r="J4" s="22"/>
      <c r="K4" s="22"/>
      <c r="L4" s="27"/>
      <c r="M4" s="13"/>
      <c r="N4" s="8"/>
      <c r="O4" s="9" t="s">
        <v>4</v>
      </c>
      <c r="P4" s="9"/>
      <c r="Q4" s="22"/>
      <c r="R4" s="22"/>
      <c r="S4" s="27"/>
      <c r="T4" s="1"/>
      <c r="U4" s="40"/>
      <c r="V4" s="40"/>
      <c r="W4" s="40"/>
      <c r="X4" s="40"/>
      <c r="Y4" s="40"/>
      <c r="Z4" s="40"/>
      <c r="AA4" s="42"/>
    </row>
    <row r="5" spans="1:27" ht="18.75" x14ac:dyDescent="0.3">
      <c r="A5" s="1"/>
      <c r="B5" s="12"/>
      <c r="C5" s="13"/>
      <c r="D5" s="14"/>
      <c r="E5" s="15"/>
      <c r="F5" s="7"/>
      <c r="G5" s="25"/>
      <c r="H5" s="13"/>
      <c r="I5" s="13"/>
      <c r="J5" s="28" t="s">
        <v>5</v>
      </c>
      <c r="K5" s="17">
        <v>1340</v>
      </c>
      <c r="L5" s="26"/>
      <c r="M5" s="7"/>
      <c r="N5" s="37"/>
      <c r="O5" s="13" t="s">
        <v>6</v>
      </c>
      <c r="P5" s="39" t="s">
        <v>7</v>
      </c>
      <c r="Q5" s="13"/>
      <c r="R5" s="13"/>
      <c r="S5" s="18"/>
      <c r="T5" s="1"/>
      <c r="U5" s="40"/>
      <c r="V5" s="40"/>
      <c r="W5" s="40"/>
      <c r="X5" s="40"/>
      <c r="Y5" s="40"/>
      <c r="Z5" s="40"/>
      <c r="AA5" s="42"/>
    </row>
    <row r="6" spans="1:27" x14ac:dyDescent="0.25">
      <c r="A6" s="1"/>
      <c r="B6" s="12"/>
      <c r="C6" s="13" t="s">
        <v>8</v>
      </c>
      <c r="D6" s="16">
        <v>0</v>
      </c>
      <c r="E6" s="15"/>
      <c r="F6" s="4"/>
      <c r="G6" s="12"/>
      <c r="H6" s="13"/>
      <c r="I6" s="13"/>
      <c r="J6" s="14"/>
      <c r="K6" s="14"/>
      <c r="L6" s="15"/>
      <c r="M6" s="14"/>
      <c r="N6" s="38" t="s">
        <v>9</v>
      </c>
      <c r="O6" s="24" t="str">
        <f>CONCATENATE(D21+K8," / ",K5)</f>
        <v>663 / 1340</v>
      </c>
      <c r="P6" s="13">
        <f>K5-(D21+K8)+D6</f>
        <v>677</v>
      </c>
      <c r="Q6" s="13"/>
      <c r="R6" s="18" t="str">
        <f>IF(X6, "Seguro", "Peligro")</f>
        <v>Peligro</v>
      </c>
      <c r="S6" s="18"/>
      <c r="T6" s="1"/>
      <c r="U6" s="40"/>
      <c r="V6" s="40" t="b">
        <f>K8&gt;P6</f>
        <v>0</v>
      </c>
      <c r="W6" s="40" t="b">
        <f>($D$21+K8)&lt;$K$5</f>
        <v>1</v>
      </c>
      <c r="X6" s="40" t="b">
        <f>AND(V6,W6)</f>
        <v>0</v>
      </c>
      <c r="Y6" s="40"/>
      <c r="Z6" s="40"/>
      <c r="AA6" s="42"/>
    </row>
    <row r="7" spans="1:27" x14ac:dyDescent="0.25">
      <c r="A7" s="1"/>
      <c r="B7" s="12"/>
      <c r="C7" s="13" t="s">
        <v>10</v>
      </c>
      <c r="D7" s="16">
        <v>0</v>
      </c>
      <c r="E7" s="15"/>
      <c r="F7" s="4"/>
      <c r="G7" s="23"/>
      <c r="H7" s="13"/>
      <c r="I7" s="2" t="s">
        <v>11</v>
      </c>
      <c r="J7" s="2" t="s">
        <v>12</v>
      </c>
      <c r="K7" s="2" t="s">
        <v>13</v>
      </c>
      <c r="L7" s="15"/>
      <c r="M7" s="14"/>
      <c r="N7" s="38" t="s">
        <v>14</v>
      </c>
      <c r="O7" s="13" t="str">
        <f>CONCATENATE(D21+K8+K9," / ",K5)</f>
        <v>967 / 1340</v>
      </c>
      <c r="P7" s="13">
        <f>K5-(D21+K8+K9)+D6</f>
        <v>373</v>
      </c>
      <c r="Q7" s="13"/>
      <c r="R7" s="18" t="str">
        <f>IF(X7, "Seguro", "Peligro")</f>
        <v>Peligro</v>
      </c>
      <c r="S7" s="18"/>
      <c r="T7" s="1"/>
      <c r="U7" s="40"/>
      <c r="V7" s="40" t="b">
        <f t="shared" ref="V7:V10" si="0">K9&gt;P7</f>
        <v>0</v>
      </c>
      <c r="W7" s="40" t="b">
        <f>($D$21+K8+K9)&lt;$K$5</f>
        <v>1</v>
      </c>
      <c r="X7" s="40" t="b">
        <f t="shared" ref="X7:X10" si="1">AND(V7,W7)</f>
        <v>0</v>
      </c>
      <c r="Y7" s="40"/>
      <c r="Z7" s="40"/>
      <c r="AA7" s="42"/>
    </row>
    <row r="8" spans="1:27" x14ac:dyDescent="0.25">
      <c r="A8" s="1"/>
      <c r="B8" s="12"/>
      <c r="C8" s="13" t="s">
        <v>15</v>
      </c>
      <c r="D8" s="16">
        <v>0</v>
      </c>
      <c r="E8" s="15"/>
      <c r="F8" s="4"/>
      <c r="G8" s="12"/>
      <c r="H8" s="13" t="s">
        <v>16</v>
      </c>
      <c r="I8" s="17">
        <v>320</v>
      </c>
      <c r="J8" s="24">
        <f>I8*0.9</f>
        <v>288</v>
      </c>
      <c r="K8" s="24">
        <f>I8+ROUND(J8, 0)</f>
        <v>608</v>
      </c>
      <c r="L8" s="15"/>
      <c r="M8" s="14"/>
      <c r="N8" s="38" t="s">
        <v>17</v>
      </c>
      <c r="O8" s="13" t="str">
        <f>CONCATENATE(D21+K8+K9+K10," / ",K5)</f>
        <v>1072 / 1340</v>
      </c>
      <c r="P8" s="24">
        <f>K5-(D21+K8+K9+K10)+D6</f>
        <v>268</v>
      </c>
      <c r="Q8" s="13"/>
      <c r="R8" s="18" t="str">
        <f>IF(X8, "Seguro", "Peligro")</f>
        <v>Peligro</v>
      </c>
      <c r="S8" s="18"/>
      <c r="T8" s="1"/>
      <c r="U8" s="40"/>
      <c r="V8" s="40" t="b">
        <f t="shared" si="0"/>
        <v>0</v>
      </c>
      <c r="W8" s="40" t="b">
        <f>($D$21+K8+K9+K10)&lt;$K$5</f>
        <v>1</v>
      </c>
      <c r="X8" s="40" t="b">
        <f t="shared" si="1"/>
        <v>0</v>
      </c>
      <c r="Y8" s="40"/>
      <c r="Z8" s="40"/>
      <c r="AA8" s="42"/>
    </row>
    <row r="9" spans="1:27" x14ac:dyDescent="0.25">
      <c r="A9" s="1"/>
      <c r="B9" s="12"/>
      <c r="C9" s="13" t="s">
        <v>18</v>
      </c>
      <c r="D9" s="16">
        <v>0</v>
      </c>
      <c r="E9" s="15"/>
      <c r="F9" s="4"/>
      <c r="G9" s="12"/>
      <c r="H9" s="13" t="s">
        <v>19</v>
      </c>
      <c r="I9" s="17">
        <v>160</v>
      </c>
      <c r="J9" s="24">
        <f t="shared" ref="J9:J12" si="2">I9*0.9</f>
        <v>144</v>
      </c>
      <c r="K9" s="24">
        <f t="shared" ref="K9:K12" si="3">I9+ROUND(J9, 0)</f>
        <v>304</v>
      </c>
      <c r="L9" s="15"/>
      <c r="M9" s="14"/>
      <c r="N9" s="38" t="s">
        <v>20</v>
      </c>
      <c r="O9" s="13" t="str">
        <f>CONCATENATE(D21+K8+K9+K10+K11," / ",K5)</f>
        <v>1101 / 1340</v>
      </c>
      <c r="P9" s="24">
        <f>K5-(D21+K8+K9+K10+K11)+D6</f>
        <v>239</v>
      </c>
      <c r="Q9" s="13"/>
      <c r="R9" s="18" t="str">
        <f>IF(X9, "Seguro", "Peligro")</f>
        <v>Peligro</v>
      </c>
      <c r="S9" s="18"/>
      <c r="T9" s="1"/>
      <c r="U9" s="40"/>
      <c r="V9" s="40" t="b">
        <f t="shared" si="0"/>
        <v>0</v>
      </c>
      <c r="W9" s="40" t="b">
        <f>($D$21+K8+K9+K10+K11)&lt;$K$5</f>
        <v>1</v>
      </c>
      <c r="X9" s="40" t="b">
        <f t="shared" si="1"/>
        <v>0</v>
      </c>
      <c r="Y9" s="40"/>
      <c r="Z9" s="40"/>
      <c r="AA9" s="42"/>
    </row>
    <row r="10" spans="1:27" x14ac:dyDescent="0.25">
      <c r="A10" s="1"/>
      <c r="B10" s="12"/>
      <c r="C10" s="13" t="s">
        <v>21</v>
      </c>
      <c r="D10" s="17">
        <v>0</v>
      </c>
      <c r="E10" s="18"/>
      <c r="F10" s="4"/>
      <c r="G10" s="12"/>
      <c r="H10" s="13" t="s">
        <v>22</v>
      </c>
      <c r="I10" s="17">
        <v>55</v>
      </c>
      <c r="J10" s="24">
        <f t="shared" si="2"/>
        <v>49.5</v>
      </c>
      <c r="K10" s="24">
        <f t="shared" si="3"/>
        <v>105</v>
      </c>
      <c r="L10" s="15"/>
      <c r="M10" s="14"/>
      <c r="N10" s="38" t="s">
        <v>23</v>
      </c>
      <c r="O10" s="13" t="str">
        <f>CONCATENATE(D21+K8+K9+K10+K11+K12," / ",K5)</f>
        <v>1111 / 1340</v>
      </c>
      <c r="P10" s="24">
        <f>K5-(D21+K8+K9+K10+K11+K12)+D6</f>
        <v>229</v>
      </c>
      <c r="Q10" s="13"/>
      <c r="R10" s="18" t="str">
        <f>IF(X10, "Seguro", "Peligro")</f>
        <v>Peligro</v>
      </c>
      <c r="S10" s="18"/>
      <c r="T10" s="1"/>
      <c r="U10" s="40"/>
      <c r="V10" s="40" t="b">
        <f t="shared" si="0"/>
        <v>0</v>
      </c>
      <c r="W10" s="40" t="b">
        <f>($D$21+K8+K9+K10+K11+K12)&lt;$K$5</f>
        <v>1</v>
      </c>
      <c r="X10" s="40" t="b">
        <f t="shared" si="1"/>
        <v>0</v>
      </c>
      <c r="Y10" s="40"/>
      <c r="Z10" s="40"/>
      <c r="AA10" s="42"/>
    </row>
    <row r="11" spans="1:27" x14ac:dyDescent="0.25">
      <c r="A11" s="1"/>
      <c r="B11" s="12"/>
      <c r="C11" s="13" t="s">
        <v>24</v>
      </c>
      <c r="D11" s="17">
        <v>0</v>
      </c>
      <c r="E11" s="18"/>
      <c r="F11" s="1"/>
      <c r="G11" s="12"/>
      <c r="H11" s="13" t="s">
        <v>25</v>
      </c>
      <c r="I11" s="17">
        <v>15</v>
      </c>
      <c r="J11" s="24">
        <f t="shared" si="2"/>
        <v>13.5</v>
      </c>
      <c r="K11" s="24">
        <f t="shared" si="3"/>
        <v>29</v>
      </c>
      <c r="L11" s="18"/>
      <c r="M11" s="13"/>
      <c r="N11" s="12"/>
      <c r="O11" s="13"/>
      <c r="P11" s="13"/>
      <c r="Q11" s="13"/>
      <c r="R11" s="13"/>
      <c r="S11" s="18"/>
      <c r="T11" s="1"/>
      <c r="U11" s="40"/>
      <c r="V11" s="40"/>
      <c r="W11" s="40"/>
      <c r="X11" s="40"/>
      <c r="Y11" s="40"/>
      <c r="Z11" s="40"/>
      <c r="AA11" s="42"/>
    </row>
    <row r="12" spans="1:27" x14ac:dyDescent="0.25">
      <c r="A12" s="1"/>
      <c r="B12" s="12"/>
      <c r="C12" s="13" t="s">
        <v>26</v>
      </c>
      <c r="D12" s="17">
        <v>0</v>
      </c>
      <c r="E12" s="18"/>
      <c r="F12" s="1"/>
      <c r="G12" s="12"/>
      <c r="H12" s="13" t="s">
        <v>27</v>
      </c>
      <c r="I12" s="17">
        <v>5</v>
      </c>
      <c r="J12" s="24">
        <f t="shared" si="2"/>
        <v>4.5</v>
      </c>
      <c r="K12" s="24">
        <f t="shared" si="3"/>
        <v>10</v>
      </c>
      <c r="L12" s="18"/>
      <c r="M12" s="13"/>
      <c r="N12" s="12"/>
      <c r="O12" s="13"/>
      <c r="P12" s="13"/>
      <c r="Q12" s="13"/>
      <c r="R12" s="13"/>
      <c r="S12" s="18"/>
      <c r="T12" s="1"/>
      <c r="U12" s="40"/>
      <c r="V12" s="40"/>
      <c r="W12" s="40"/>
      <c r="X12" s="40"/>
      <c r="Y12" s="40"/>
      <c r="Z12" s="40"/>
      <c r="AA12" s="42"/>
    </row>
    <row r="13" spans="1:27" x14ac:dyDescent="0.25">
      <c r="A13" s="1"/>
      <c r="B13" s="12"/>
      <c r="C13" s="13" t="s">
        <v>28</v>
      </c>
      <c r="D13" s="17">
        <v>0</v>
      </c>
      <c r="E13" s="18"/>
      <c r="F13" s="1"/>
      <c r="G13" s="19"/>
      <c r="H13" s="2"/>
      <c r="I13" s="2"/>
      <c r="J13" s="2"/>
      <c r="K13" s="2"/>
      <c r="L13" s="20"/>
      <c r="M13" s="13"/>
      <c r="N13" s="19"/>
      <c r="O13" s="2"/>
      <c r="P13" s="2"/>
      <c r="Q13" s="2"/>
      <c r="R13" s="2"/>
      <c r="S13" s="20"/>
      <c r="T13" s="1"/>
      <c r="U13" s="40"/>
      <c r="V13" s="40"/>
      <c r="W13" s="40"/>
      <c r="X13" s="40"/>
      <c r="Y13" s="40"/>
      <c r="Z13" s="40"/>
      <c r="AA13" s="42"/>
    </row>
    <row r="14" spans="1:27" x14ac:dyDescent="0.25">
      <c r="A14" s="1"/>
      <c r="B14" s="12"/>
      <c r="C14" s="13" t="s">
        <v>29</v>
      </c>
      <c r="D14" s="17">
        <v>0</v>
      </c>
      <c r="E14" s="18"/>
      <c r="F14" s="1"/>
      <c r="G14" s="1"/>
      <c r="H14" s="1"/>
      <c r="I14" s="1"/>
      <c r="J14" s="1"/>
      <c r="K14" s="1"/>
      <c r="L14" s="13"/>
      <c r="M14" s="13"/>
      <c r="N14" s="1"/>
      <c r="O14" s="1"/>
      <c r="P14" s="1"/>
      <c r="Q14" s="1"/>
      <c r="R14" s="1"/>
      <c r="S14" s="1"/>
      <c r="T14" s="3"/>
      <c r="U14" s="40"/>
      <c r="V14" s="40"/>
      <c r="W14" s="40"/>
      <c r="X14" s="40"/>
      <c r="Y14" s="40"/>
      <c r="Z14" s="40"/>
      <c r="AA14" s="42"/>
    </row>
    <row r="15" spans="1:27" ht="18.75" x14ac:dyDescent="0.3">
      <c r="A15" s="1"/>
      <c r="B15" s="12"/>
      <c r="C15" s="13" t="s">
        <v>30</v>
      </c>
      <c r="D15" s="17"/>
      <c r="E15" s="18"/>
      <c r="F15" s="1"/>
      <c r="G15" s="8"/>
      <c r="H15" s="9" t="s">
        <v>31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7"/>
      <c r="T15" s="3"/>
      <c r="U15" s="40"/>
      <c r="V15" s="40"/>
      <c r="W15" s="40"/>
      <c r="X15" s="40"/>
      <c r="Y15" s="40"/>
      <c r="Z15" s="40"/>
      <c r="AA15" s="42"/>
    </row>
    <row r="16" spans="1:27" x14ac:dyDescent="0.25">
      <c r="A16" s="1"/>
      <c r="B16" s="12"/>
      <c r="C16" s="13" t="s">
        <v>32</v>
      </c>
      <c r="D16" s="17"/>
      <c r="E16" s="18"/>
      <c r="F16" s="1"/>
      <c r="G16" s="23"/>
      <c r="H16" s="13" t="s">
        <v>33</v>
      </c>
      <c r="I16" s="29"/>
      <c r="J16" s="29"/>
      <c r="K16" s="29"/>
      <c r="L16" s="13" t="s">
        <v>34</v>
      </c>
      <c r="M16" s="13"/>
      <c r="N16" s="13"/>
      <c r="O16" s="13" t="s">
        <v>35</v>
      </c>
      <c r="P16" s="13"/>
      <c r="Q16" s="13"/>
      <c r="R16" s="13"/>
      <c r="S16" s="18"/>
      <c r="T16" s="3"/>
      <c r="U16" s="40"/>
      <c r="V16" s="40"/>
      <c r="W16" s="41"/>
      <c r="X16" s="40"/>
      <c r="Y16" s="40"/>
      <c r="Z16" s="40"/>
      <c r="AA16" s="42"/>
    </row>
    <row r="17" spans="1:27" x14ac:dyDescent="0.25">
      <c r="A17" s="1"/>
      <c r="B17" s="12"/>
      <c r="C17" s="13" t="s">
        <v>36</v>
      </c>
      <c r="D17" s="17"/>
      <c r="E17" s="18"/>
      <c r="F17" s="1"/>
      <c r="G17" s="12"/>
      <c r="H17" s="13"/>
      <c r="I17" s="29" t="s">
        <v>37</v>
      </c>
      <c r="J17" s="29"/>
      <c r="K17" s="30">
        <f>K5-D21</f>
        <v>1285</v>
      </c>
      <c r="L17" s="13" t="s">
        <v>38</v>
      </c>
      <c r="M17" s="13">
        <f>TRUNC(((K17-$D$6)/2)+$D$6, 0)+1</f>
        <v>643</v>
      </c>
      <c r="N17" s="13"/>
      <c r="O17" s="13" t="s">
        <v>39</v>
      </c>
      <c r="P17" s="31">
        <f>(M17-K8)*2</f>
        <v>70</v>
      </c>
      <c r="Q17" s="13"/>
      <c r="R17" s="13"/>
      <c r="S17" s="32"/>
      <c r="T17" s="3"/>
      <c r="U17" s="40"/>
      <c r="V17" s="40"/>
      <c r="W17" s="40"/>
      <c r="X17" s="40"/>
      <c r="Y17" s="40"/>
      <c r="Z17" s="40"/>
      <c r="AA17" s="42"/>
    </row>
    <row r="18" spans="1:27" x14ac:dyDescent="0.25">
      <c r="A18" s="1"/>
      <c r="B18" s="12"/>
      <c r="C18" s="13"/>
      <c r="D18" s="13"/>
      <c r="E18" s="18"/>
      <c r="F18" s="1"/>
      <c r="G18" s="12"/>
      <c r="H18" s="13"/>
      <c r="I18" s="29" t="s">
        <v>40</v>
      </c>
      <c r="J18" s="29"/>
      <c r="K18" s="33">
        <f>K17-K8</f>
        <v>677</v>
      </c>
      <c r="L18" s="13" t="s">
        <v>41</v>
      </c>
      <c r="M18" s="13">
        <f>TRUNC(((K18-$D$6)/2)+$D$6, 0)+1</f>
        <v>339</v>
      </c>
      <c r="N18" s="13"/>
      <c r="O18" s="13" t="s">
        <v>41</v>
      </c>
      <c r="P18" s="31">
        <f>(M18-K9)*2</f>
        <v>70</v>
      </c>
      <c r="Q18" s="13"/>
      <c r="R18" s="13"/>
      <c r="S18" s="32"/>
      <c r="T18" s="3"/>
      <c r="U18" s="40"/>
      <c r="V18" s="40"/>
      <c r="W18" s="40"/>
      <c r="X18" s="40"/>
      <c r="Y18" s="40"/>
      <c r="Z18" s="40"/>
      <c r="AA18" s="42"/>
    </row>
    <row r="19" spans="1:27" x14ac:dyDescent="0.25">
      <c r="A19" s="1"/>
      <c r="B19" s="12"/>
      <c r="C19" s="13" t="s">
        <v>42</v>
      </c>
      <c r="D19" s="17">
        <v>55</v>
      </c>
      <c r="E19" s="18"/>
      <c r="F19" s="1"/>
      <c r="G19" s="12"/>
      <c r="H19" s="13"/>
      <c r="I19" s="29" t="s">
        <v>43</v>
      </c>
      <c r="J19" s="29"/>
      <c r="K19" s="33">
        <f>K18-K9</f>
        <v>373</v>
      </c>
      <c r="L19" s="13" t="s">
        <v>44</v>
      </c>
      <c r="M19" s="13">
        <f>TRUNC(((K19-$D$6)/2)+$D$6, 0)+1</f>
        <v>187</v>
      </c>
      <c r="N19" s="13"/>
      <c r="O19" s="13" t="s">
        <v>44</v>
      </c>
      <c r="P19" s="31">
        <f>(M19-K10)*2</f>
        <v>164</v>
      </c>
      <c r="Q19" s="13"/>
      <c r="R19" s="13"/>
      <c r="S19" s="32"/>
      <c r="T19" s="3"/>
      <c r="U19" s="40"/>
      <c r="V19" s="40"/>
      <c r="W19" s="40"/>
      <c r="X19" s="40"/>
      <c r="Y19" s="40"/>
      <c r="Z19" s="40"/>
      <c r="AA19" s="42"/>
    </row>
    <row r="20" spans="1:27" x14ac:dyDescent="0.25">
      <c r="A20" s="1"/>
      <c r="B20" s="12"/>
      <c r="C20" s="13"/>
      <c r="D20" s="13"/>
      <c r="E20" s="18"/>
      <c r="F20" s="1"/>
      <c r="G20" s="12"/>
      <c r="H20" s="13"/>
      <c r="I20" s="29" t="s">
        <v>45</v>
      </c>
      <c r="J20" s="29"/>
      <c r="K20" s="33">
        <f>K19-K10</f>
        <v>268</v>
      </c>
      <c r="L20" s="13" t="s">
        <v>46</v>
      </c>
      <c r="M20" s="13">
        <f>TRUNC(((K20-$D$6)/2)+$D$6, 0)+1</f>
        <v>135</v>
      </c>
      <c r="N20" s="13"/>
      <c r="O20" s="13" t="s">
        <v>46</v>
      </c>
      <c r="P20" s="31">
        <f>(M20-K11)*2</f>
        <v>212</v>
      </c>
      <c r="Q20" s="13"/>
      <c r="R20" s="13"/>
      <c r="S20" s="32"/>
      <c r="T20" s="3"/>
      <c r="U20" s="40"/>
      <c r="V20" s="40"/>
      <c r="W20" s="41"/>
      <c r="X20" s="40"/>
      <c r="Y20" s="40"/>
      <c r="Z20" s="40"/>
      <c r="AA20" s="42"/>
    </row>
    <row r="21" spans="1:27" x14ac:dyDescent="0.25">
      <c r="A21" s="1"/>
      <c r="B21" s="12"/>
      <c r="C21" s="13" t="s">
        <v>13</v>
      </c>
      <c r="D21" s="13">
        <f>SUM(D6:D20)</f>
        <v>55</v>
      </c>
      <c r="E21" s="18" t="str">
        <f>CONCATENATE("/ ",K5)</f>
        <v>/ 1340</v>
      </c>
      <c r="F21" s="1"/>
      <c r="G21" s="12"/>
      <c r="H21" s="13"/>
      <c r="I21" s="29" t="s">
        <v>47</v>
      </c>
      <c r="J21" s="29"/>
      <c r="K21" s="33">
        <f>K20-K11</f>
        <v>239</v>
      </c>
      <c r="L21" s="13" t="s">
        <v>48</v>
      </c>
      <c r="M21" s="13">
        <f>TRUNC(((K21-$D$6)/2)+$D$6, 0)+1</f>
        <v>120</v>
      </c>
      <c r="N21" s="13"/>
      <c r="O21" s="13" t="s">
        <v>48</v>
      </c>
      <c r="P21" s="31">
        <f>(M21-K12)*2</f>
        <v>220</v>
      </c>
      <c r="Q21" s="13"/>
      <c r="R21" s="13"/>
      <c r="S21" s="32"/>
      <c r="T21" s="3"/>
      <c r="U21" s="40"/>
      <c r="V21" s="40"/>
      <c r="W21" s="40"/>
      <c r="X21" s="40"/>
      <c r="Y21" s="40"/>
      <c r="Z21" s="40"/>
      <c r="AA21" s="42"/>
    </row>
    <row r="22" spans="1:27" x14ac:dyDescent="0.25">
      <c r="A22" s="1"/>
      <c r="B22" s="19"/>
      <c r="C22" s="2"/>
      <c r="D22" s="2"/>
      <c r="E22" s="20"/>
      <c r="F22" s="1"/>
      <c r="G22" s="19"/>
      <c r="H22" s="2"/>
      <c r="I22" s="34" t="s">
        <v>49</v>
      </c>
      <c r="J22" s="2"/>
      <c r="K22" s="2"/>
      <c r="L22" s="2"/>
      <c r="M22" s="2"/>
      <c r="N22" s="2"/>
      <c r="O22" s="2"/>
      <c r="P22" s="2"/>
      <c r="Q22" s="35"/>
      <c r="R22" s="35"/>
      <c r="S22" s="36"/>
      <c r="T22" s="3"/>
      <c r="U22" s="40"/>
      <c r="V22" s="40"/>
      <c r="W22" s="40"/>
      <c r="X22" s="40"/>
      <c r="Y22" s="40"/>
      <c r="Z22" s="40"/>
      <c r="AA22" s="42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3"/>
      <c r="S23" s="3"/>
      <c r="T23" s="3"/>
      <c r="U23" s="40"/>
      <c r="V23" s="40"/>
      <c r="W23" s="40"/>
      <c r="X23" s="40"/>
      <c r="Y23" s="40"/>
      <c r="Z23" s="40"/>
      <c r="AA23" s="42"/>
    </row>
  </sheetData>
  <conditionalFormatting sqref="R6:R10">
    <cfRule type="cellIs" dxfId="7" priority="9" operator="equal">
      <formula>$X$6</formula>
    </cfRule>
  </conditionalFormatting>
  <conditionalFormatting sqref="R6:R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{3AB64E40-697B-4CE1-A1DA-66FE6DBC3B4A}</x14:id>
        </ext>
      </extLst>
    </cfRule>
  </conditionalFormatting>
  <conditionalFormatting sqref="R6:R10">
    <cfRule type="cellIs" dxfId="6" priority="7" operator="equal">
      <formula>"Peligro"</formula>
    </cfRule>
  </conditionalFormatting>
  <conditionalFormatting sqref="R6:R10">
    <cfRule type="cellIs" dxfId="5" priority="6" operator="equal">
      <formula>"Seguro"</formula>
    </cfRule>
  </conditionalFormatting>
  <conditionalFormatting sqref="P6">
    <cfRule type="cellIs" dxfId="4" priority="5" operator="greaterThan">
      <formula>$K$8</formula>
    </cfRule>
  </conditionalFormatting>
  <conditionalFormatting sqref="P7">
    <cfRule type="cellIs" dxfId="3" priority="4" operator="greaterThan">
      <formula>$K$9</formula>
    </cfRule>
  </conditionalFormatting>
  <conditionalFormatting sqref="P8">
    <cfRule type="cellIs" dxfId="2" priority="3" operator="greaterThan">
      <formula>$K$10</formula>
    </cfRule>
  </conditionalFormatting>
  <conditionalFormatting sqref="P9">
    <cfRule type="cellIs" dxfId="1" priority="2" operator="greaterThan">
      <formula>$K$11</formula>
    </cfRule>
  </conditionalFormatting>
  <conditionalFormatting sqref="P10">
    <cfRule type="cellIs" dxfId="0" priority="1" operator="greaterThan">
      <formula>$K$12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B64E40-697B-4CE1-A1DA-66FE6DBC3B4A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R6:R10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92AA-3A3F-4161-8C38-285F0DD9FF05}">
  <dimension ref="C2:J4"/>
  <sheetViews>
    <sheetView workbookViewId="0">
      <selection activeCell="C5" sqref="C5"/>
    </sheetView>
  </sheetViews>
  <sheetFormatPr defaultRowHeight="15" x14ac:dyDescent="0.25"/>
  <cols>
    <col min="3" max="3" width="12.42578125" customWidth="1"/>
    <col min="4" max="4" width="4" customWidth="1"/>
  </cols>
  <sheetData>
    <row r="2" spans="3:10" x14ac:dyDescent="0.25">
      <c r="F2" t="s">
        <v>50</v>
      </c>
    </row>
    <row r="3" spans="3:10" x14ac:dyDescent="0.25">
      <c r="F3" s="5" t="s">
        <v>9</v>
      </c>
      <c r="G3" s="5" t="s">
        <v>14</v>
      </c>
      <c r="H3" s="5" t="s">
        <v>17</v>
      </c>
      <c r="I3" s="5" t="s">
        <v>20</v>
      </c>
      <c r="J3" s="5" t="s">
        <v>23</v>
      </c>
    </row>
    <row r="4" spans="3:10" x14ac:dyDescent="0.25">
      <c r="C4" t="s">
        <v>51</v>
      </c>
      <c r="D4">
        <v>33</v>
      </c>
      <c r="F4">
        <v>510</v>
      </c>
      <c r="G4">
        <v>255</v>
      </c>
      <c r="H4">
        <v>85</v>
      </c>
      <c r="I4">
        <v>20</v>
      </c>
      <c r="J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Frigola</dc:creator>
  <cp:keywords/>
  <dc:description/>
  <cp:lastModifiedBy>Daniel Frigola</cp:lastModifiedBy>
  <cp:revision/>
  <dcterms:created xsi:type="dcterms:W3CDTF">2019-06-28T15:11:35Z</dcterms:created>
  <dcterms:modified xsi:type="dcterms:W3CDTF">2019-09-25T12:50:28Z</dcterms:modified>
  <cp:category/>
  <cp:contentStatus/>
</cp:coreProperties>
</file>