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4"/>
    <sheet state="visible" name="data" sheetId="2" r:id="rId5"/>
    <sheet state="visible" name="charts" sheetId="3" r:id="rId6"/>
  </sheets>
  <definedNames>
    <definedName hidden="1" localSheetId="1" name="_xlnm._FilterDatabase">data!$A$1:$K$37</definedName>
  </definedNames>
  <calcPr/>
  <extLst>
    <ext uri="GoogleSheetsCustomDataVersion2">
      <go:sheetsCustomData xmlns:go="http://customooxmlschemas.google.com/" r:id="rId7" roundtripDataChecksum="v1Shwxzgs7jMC+cubzxK9iYccTAYDSNsFSBjR7UXQvA="/>
    </ext>
  </extLst>
</workbook>
</file>

<file path=xl/sharedStrings.xml><?xml version="1.0" encoding="utf-8"?>
<sst xmlns="http://schemas.openxmlformats.org/spreadsheetml/2006/main" count="69" uniqueCount="65">
  <si>
    <t>Customer Support (CS) dataset for 2021-2023</t>
  </si>
  <si>
    <t>Data:</t>
  </si>
  <si>
    <r>
      <rPr>
        <rFont val="Calibri"/>
        <b/>
        <color theme="1"/>
        <sz val="13.0"/>
      </rPr>
      <t>tickets</t>
    </r>
    <r>
      <rPr>
        <rFont val="Calibri"/>
        <color theme="1"/>
        <sz val="13.0"/>
      </rPr>
      <t xml:space="preserve"> - number of tickets received by the CS</t>
    </r>
  </si>
  <si>
    <r>
      <rPr>
        <rFont val="Calibri"/>
        <b/>
        <color theme="1"/>
        <sz val="13.0"/>
      </rPr>
      <t xml:space="preserve">messages sent </t>
    </r>
    <r>
      <rPr>
        <rFont val="Calibri"/>
        <color theme="1"/>
        <sz val="13.0"/>
      </rPr>
      <t>- number of messages sent by CS in response to these tickets</t>
    </r>
  </si>
  <si>
    <r>
      <rPr>
        <rFont val="Calibri"/>
        <b/>
        <color theme="1"/>
        <sz val="13.0"/>
      </rPr>
      <t xml:space="preserve">CSat </t>
    </r>
    <r>
      <rPr>
        <rFont val="Calibri"/>
        <color theme="1"/>
        <sz val="13.0"/>
      </rPr>
      <t>- % of users satisfied with the service provided by CS</t>
    </r>
  </si>
  <si>
    <r>
      <rPr>
        <rFont val="Calibri"/>
        <b/>
        <color theme="1"/>
        <sz val="13.0"/>
      </rPr>
      <t xml:space="preserve">bot resolved tickets </t>
    </r>
    <r>
      <rPr>
        <rFont val="Calibri"/>
        <color theme="1"/>
        <sz val="13.0"/>
      </rPr>
      <t>- number of tickets resolved by bots</t>
    </r>
  </si>
  <si>
    <r>
      <rPr>
        <rFont val="Calibri"/>
        <b/>
        <color theme="1"/>
        <sz val="13.0"/>
      </rPr>
      <t xml:space="preserve">Outsourcing staff </t>
    </r>
    <r>
      <rPr>
        <rFont val="Calibri"/>
        <color theme="1"/>
        <sz val="13.0"/>
      </rPr>
      <t>- % of outsourced posts in CS</t>
    </r>
  </si>
  <si>
    <r>
      <rPr>
        <rFont val="Calibri"/>
        <b/>
        <color theme="1"/>
        <sz val="13.0"/>
      </rPr>
      <t xml:space="preserve">Delivery </t>
    </r>
    <r>
      <rPr>
        <rFont val="Calibri"/>
        <color theme="1"/>
        <sz val="13.0"/>
      </rPr>
      <t>- whether company shipments via suppliers were active</t>
    </r>
  </si>
  <si>
    <r>
      <rPr>
        <rFont val="Calibri"/>
        <b/>
        <color theme="1"/>
        <sz val="13.0"/>
      </rPr>
      <t>Delivery promotion</t>
    </r>
    <r>
      <rPr>
        <rFont val="Calibri"/>
        <color theme="1"/>
        <sz val="13.0"/>
      </rPr>
      <t xml:space="preserve"> - whether a promotion for deliveries was active</t>
    </r>
  </si>
  <si>
    <t>month</t>
  </si>
  <si>
    <t>year</t>
  </si>
  <si>
    <t>tickets</t>
  </si>
  <si>
    <t>messages sent</t>
  </si>
  <si>
    <t>CSat</t>
  </si>
  <si>
    <t>bot resolved tickets</t>
  </si>
  <si>
    <t>oustsourcing staff</t>
  </si>
  <si>
    <t>oustsourcing staff (0/1)</t>
  </si>
  <si>
    <t>delivery</t>
  </si>
  <si>
    <t>delivery promotion</t>
  </si>
  <si>
    <t>bot resolved tickets/tickets</t>
  </si>
  <si>
    <t>SUMMARY</t>
  </si>
  <si>
    <t>2021-01</t>
  </si>
  <si>
    <t>CSat (mean)</t>
  </si>
  <si>
    <t>bot resolved tickets/tickets (mean)</t>
  </si>
  <si>
    <t>oustsourcing staff (mean)</t>
  </si>
  <si>
    <t>2021-02</t>
  </si>
  <si>
    <t>2021-03</t>
  </si>
  <si>
    <t>2021-04</t>
  </si>
  <si>
    <t>2021-05</t>
  </si>
  <si>
    <t>2021-06</t>
  </si>
  <si>
    <t>2021-07</t>
  </si>
  <si>
    <t>0 - inactive</t>
  </si>
  <si>
    <t>2021-08</t>
  </si>
  <si>
    <t>1 - active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</si>
  <si>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</si>
  <si>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</si>
  <si>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</si>
  <si>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</si>
  <si>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</si>
  <si>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</si>
  <si>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</si>
  <si>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</si>
  <si>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</si>
  <si>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</si>
  <si>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</si>
  <si>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</si>
  <si>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</si>
  <si>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</si>
  <si>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</si>
  <si>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</si>
  <si>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</si>
  <si>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</si>
  <si>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</si>
  <si>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</si>
  <si>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</si>
  <si>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</si>
  <si>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</si>
  <si>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</si>
  <si>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</si>
  <si>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</si>
  <si>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</si>
  <si>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</si>
  <si>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min</t>
  </si>
  <si>
    <t>max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</si>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</sst>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9.0"/>
      <color theme="1"/>
      <name val="Calibri"/>
      <scheme val="minor"/>
    </font>
    <font>
      <b/>
      <sz val="9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shrinkToFit="0" vertical="center" wrapText="1"/>
    </xf>
    <xf borderId="0" fillId="0" fontId="5" numFmtId="3" xfId="0" applyAlignment="1" applyFont="1" applyNumberForma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5" numFmtId="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3" fillId="0" fontId="6" numFmtId="0" xfId="0" applyBorder="1" applyFont="1"/>
    <xf borderId="0" fillId="0" fontId="7" numFmtId="0" xfId="0" applyFont="1"/>
    <xf borderId="0" fillId="0" fontId="8" numFmtId="3" xfId="0" applyFont="1" applyNumberFormat="1"/>
    <xf borderId="0" fillId="0" fontId="8" numFmtId="164" xfId="0" applyFont="1" applyNumberFormat="1"/>
    <xf borderId="0" fillId="0" fontId="8" numFmtId="9" xfId="0" applyFont="1" applyNumberFormat="1"/>
    <xf borderId="0" fillId="0" fontId="7" numFmtId="10" xfId="0" applyFont="1" applyNumberFormat="1"/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3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readingOrder="0"/>
    </xf>
    <xf borderId="4" fillId="0" fontId="7" numFmtId="3" xfId="0" applyBorder="1" applyFont="1" applyNumberFormat="1"/>
    <xf borderId="4" fillId="0" fontId="7" numFmtId="4" xfId="0" applyBorder="1" applyFont="1" applyNumberFormat="1"/>
    <xf borderId="4" fillId="0" fontId="7" numFmtId="10" xfId="0" applyBorder="1" applyFont="1" applyNumberFormat="1"/>
    <xf borderId="0" fillId="2" fontId="7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7" numFmtId="3" xfId="0" applyFont="1" applyNumberFormat="1"/>
    <xf borderId="0" fillId="0" fontId="7" numFmtId="164" xfId="0" applyFont="1" applyNumberFormat="1"/>
    <xf borderId="0" fillId="0" fontId="7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Tickets 2021-2023</a:t>
            </a:r>
          </a:p>
        </c:rich>
      </c:tx>
      <c:layout>
        <c:manualLayout>
          <c:xMode val="edge"/>
          <c:yMode val="edge"/>
          <c:x val="0.03210721063693124"/>
          <c:y val="0.05215517241379311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data!$C$1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data!$A$2:$A$37</c:f>
            </c:strRef>
          </c:cat>
          <c:val>
            <c:numRef>
              <c:f>data!$C$2:$C$37</c:f>
              <c:numCache/>
            </c:numRef>
          </c:val>
        </c:ser>
        <c:axId val="1042145585"/>
        <c:axId val="1152464103"/>
      </c:barChart>
      <c:catAx>
        <c:axId val="1042145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52464103"/>
      </c:catAx>
      <c:valAx>
        <c:axId val="1152464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tickets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42145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Yearly summary</a:t>
            </a:r>
          </a:p>
        </c:rich>
      </c:tx>
      <c:layout>
        <c:manualLayout>
          <c:xMode val="edge"/>
          <c:yMode val="edge"/>
          <c:x val="0.030783582089552237"/>
          <c:y val="0.0439393939393939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data!$N$2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data!$M$3:$M$5</c:f>
            </c:strRef>
          </c:cat>
          <c:val>
            <c:numRef>
              <c:f>data!$N$3:$N$5</c:f>
              <c:numCache/>
            </c:numRef>
          </c:val>
        </c:ser>
        <c:ser>
          <c:idx val="1"/>
          <c:order val="1"/>
          <c:tx>
            <c:v>messages sent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data!$M$3:$M$5</c:f>
            </c:strRef>
          </c:cat>
          <c:val>
            <c:numRef>
              <c:f>data!$O$3:$O$5</c:f>
              <c:numCache/>
            </c:numRef>
          </c:val>
        </c:ser>
        <c:ser>
          <c:idx val="2"/>
          <c:order val="2"/>
          <c:tx>
            <c:strRef>
              <c:f>data!$P$2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data!$M$3:$M$5</c:f>
            </c:strRef>
          </c:cat>
          <c:val>
            <c:numRef>
              <c:f>data!$P$3:$P$5</c:f>
              <c:numCache/>
            </c:numRef>
          </c:val>
        </c:ser>
        <c:axId val="1758652467"/>
        <c:axId val="1381956500"/>
      </c:barChart>
      <c:catAx>
        <c:axId val="1758652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956500"/>
      </c:catAx>
      <c:valAx>
        <c:axId val="1381956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6524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bot resolved tickets/tickets</a:t>
            </a:r>
          </a:p>
        </c:rich>
      </c:tx>
      <c:layout>
        <c:manualLayout>
          <c:xMode val="edge"/>
          <c:yMode val="edge"/>
          <c:x val="0.02949308755760369"/>
          <c:y val="0.05000000000000001"/>
        </c:manualLayout>
      </c:layout>
      <c:overlay val="0"/>
    </c:title>
    <c:plotArea>
      <c:layout/>
      <c:lineChart>
        <c:ser>
          <c:idx val="0"/>
          <c:order val="0"/>
          <c:tx>
            <c:strRef>
              <c:f>data!$K$1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data!$A$2:$A$37</c:f>
            </c:strRef>
          </c:cat>
          <c:val>
            <c:numRef>
              <c:f>data!$K$2:$K$37</c:f>
              <c:numCache/>
            </c:numRef>
          </c:val>
          <c:smooth val="0"/>
        </c:ser>
        <c:axId val="1154892251"/>
        <c:axId val="675662154"/>
      </c:lineChart>
      <c:catAx>
        <c:axId val="1154892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662154"/>
      </c:catAx>
      <c:valAx>
        <c:axId val="675662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892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 satisfaction with CS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data!$E$2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data!$A$3:$A$37</c:f>
            </c:strRef>
          </c:cat>
          <c:val>
            <c:numRef>
              <c:f>data!$E$3:$E$37</c:f>
              <c:numCache/>
            </c:numRef>
          </c:val>
          <c:smooth val="0"/>
        </c:ser>
        <c:axId val="2005249041"/>
        <c:axId val="1190439935"/>
      </c:lineChart>
      <c:catAx>
        <c:axId val="2005249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439935"/>
      </c:catAx>
      <c:valAx>
        <c:axId val="1190439935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users satisfied with CS 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249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Tickets and messages sent</a:t>
            </a:r>
          </a:p>
        </c:rich>
      </c:tx>
      <c:layout>
        <c:manualLayout>
          <c:xMode val="edge"/>
          <c:yMode val="edge"/>
          <c:x val="0.03210721063693124"/>
          <c:y val="0.05215517241379311"/>
        </c:manualLayout>
      </c:layout>
      <c:overlay val="0"/>
    </c:title>
    <c:plotArea>
      <c:layout/>
      <c:lineChart>
        <c:ser>
          <c:idx val="0"/>
          <c:order val="0"/>
          <c:tx>
            <c:v>tickets</c:v>
          </c:tx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data!$A$2:$A$37</c:f>
            </c:strRef>
          </c:cat>
          <c:val>
            <c:numRef>
              <c:f>data!$C$2:$C$37</c:f>
              <c:numCache/>
            </c:numRef>
          </c:val>
          <c:smooth val="0"/>
        </c:ser>
        <c:ser>
          <c:idx val="1"/>
          <c:order val="1"/>
          <c:tx>
            <c:v>messages sent</c:v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data!$A$2:$A$37</c:f>
            </c:strRef>
          </c:cat>
          <c:val>
            <c:numRef>
              <c:f>data!$D$2:$D$37</c:f>
              <c:numCache/>
            </c:numRef>
          </c:val>
          <c:smooth val="0"/>
        </c:ser>
        <c:axId val="555347875"/>
        <c:axId val="1754684565"/>
      </c:lineChart>
      <c:catAx>
        <c:axId val="555347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54684565"/>
      </c:catAx>
      <c:valAx>
        <c:axId val="1754684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5534787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 satisfaction with CS - deliveries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data!$E$2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Pt>
            <c:idx val="20"/>
            <c:spPr>
              <a:solidFill>
                <a:srgbClr val="E196F8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E196F8"/>
              </a:solidFill>
              <a:ln cmpd="sng">
                <a:solidFill>
                  <a:srgbClr val="000000"/>
                </a:solidFill>
              </a:ln>
            </c:spPr>
          </c:dPt>
          <c:dPt>
            <c:idx val="25"/>
            <c:spPr>
              <a:solidFill>
                <a:srgbClr val="E196F8"/>
              </a:solidFill>
              <a:ln cmpd="sng">
                <a:solidFill>
                  <a:srgbClr val="000000"/>
                </a:solidFill>
              </a:ln>
            </c:spPr>
          </c:dPt>
          <c:dPt>
            <c:idx val="26"/>
            <c:spPr>
              <a:solidFill>
                <a:srgbClr val="E196F8"/>
              </a:solidFill>
              <a:ln cmpd="sng">
                <a:solidFill>
                  <a:srgbClr val="000000"/>
                </a:solidFill>
              </a:ln>
            </c:spPr>
          </c:dPt>
          <c:dPt>
            <c:idx val="30"/>
          </c:dPt>
          <c:dPt>
            <c:idx val="31"/>
            <c:spPr>
              <a:solidFill>
                <a:srgbClr val="E196F8"/>
              </a:solidFill>
              <a:ln cmpd="sng">
                <a:solidFill>
                  <a:srgbClr val="000000"/>
                </a:solidFill>
              </a:ln>
            </c:spPr>
          </c:dPt>
          <c:dPt>
            <c:idx val="32"/>
            <c:spPr>
              <a:solidFill>
                <a:srgbClr val="E196F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data!$A$3:$A$37</c:f>
            </c:strRef>
          </c:cat>
          <c:val>
            <c:numRef>
              <c:f>data!$E$3:$E$37</c:f>
              <c:numCache/>
            </c:numRef>
          </c:val>
        </c:ser>
        <c:axId val="515603559"/>
        <c:axId val="1895884702"/>
      </c:barChart>
      <c:catAx>
        <c:axId val="515603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884702"/>
      </c:catAx>
      <c:valAx>
        <c:axId val="1895884702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users satisfied with CS 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603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 satisfaction with CS - outsourcing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data!$E$2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Pt>
            <c:idx val="5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</c:dPt>
          <c:dPt>
            <c:idx val="21"/>
          </c:dPt>
          <c:dPt>
            <c:idx val="23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4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5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6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7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8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9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30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31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32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33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34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data!$A$3:$A$37</c:f>
            </c:strRef>
          </c:cat>
          <c:val>
            <c:numRef>
              <c:f>data!$E$3:$E$37</c:f>
              <c:numCache/>
            </c:numRef>
          </c:val>
        </c:ser>
        <c:axId val="246373442"/>
        <c:axId val="1148595257"/>
      </c:barChart>
      <c:catAx>
        <c:axId val="246373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595257"/>
      </c:catAx>
      <c:valAx>
        <c:axId val="1148595257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users satisfied with CS 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373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7524750" cy="4714875"/>
    <xdr:graphicFrame>
      <xdr:nvGraphicFramePr>
        <xdr:cNvPr id="741117260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7658100" cy="4714875"/>
    <xdr:graphicFrame>
      <xdr:nvGraphicFramePr>
        <xdr:cNvPr id="395356347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9525</xdr:rowOff>
    </xdr:from>
    <xdr:ext cx="7572375" cy="4714875"/>
    <xdr:graphicFrame>
      <xdr:nvGraphicFramePr>
        <xdr:cNvPr id="963669815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26</xdr:row>
      <xdr:rowOff>9525</xdr:rowOff>
    </xdr:from>
    <xdr:ext cx="7658100" cy="4714875"/>
    <xdr:graphicFrame>
      <xdr:nvGraphicFramePr>
        <xdr:cNvPr id="1971047292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47625</xdr:colOff>
      <xdr:row>0</xdr:row>
      <xdr:rowOff>0</xdr:rowOff>
    </xdr:from>
    <xdr:ext cx="7524750" cy="4714875"/>
    <xdr:graphicFrame>
      <xdr:nvGraphicFramePr>
        <xdr:cNvPr id="1248530032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9525</xdr:colOff>
      <xdr:row>53</xdr:row>
      <xdr:rowOff>114300</xdr:rowOff>
    </xdr:from>
    <xdr:ext cx="7658100" cy="4714875"/>
    <xdr:graphicFrame>
      <xdr:nvGraphicFramePr>
        <xdr:cNvPr id="2072511029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142875</xdr:colOff>
      <xdr:row>53</xdr:row>
      <xdr:rowOff>114300</xdr:rowOff>
    </xdr:from>
    <xdr:ext cx="7658100" cy="4714875"/>
    <xdr:graphicFrame>
      <xdr:nvGraphicFramePr>
        <xdr:cNvPr id="85291779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190500</xdr:colOff>
      <xdr:row>27</xdr:row>
      <xdr:rowOff>76200</xdr:rowOff>
    </xdr:from>
    <xdr:ext cx="7524750" cy="4714875"/>
    <xdr:pic>
      <xdr:nvPicPr>
        <xdr:cNvPr id="479772340" name="Chart8" title="Wykres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7.43"/>
  </cols>
  <sheetData>
    <row r="1">
      <c r="A1" s="1" t="s">
        <v>0</v>
      </c>
    </row>
    <row r="3">
      <c r="A3" s="2" t="s">
        <v>1</v>
      </c>
    </row>
    <row r="4">
      <c r="A4" s="3" t="s">
        <v>2</v>
      </c>
    </row>
    <row r="5">
      <c r="A5" s="3" t="s">
        <v>3</v>
      </c>
    </row>
    <row r="6">
      <c r="A6" s="3" t="s">
        <v>4</v>
      </c>
    </row>
    <row r="7">
      <c r="A7" s="3" t="s">
        <v>5</v>
      </c>
    </row>
    <row r="8">
      <c r="A8" s="3" t="s">
        <v>6</v>
      </c>
    </row>
    <row r="9">
      <c r="A9" s="3" t="s">
        <v>7</v>
      </c>
    </row>
    <row r="10">
      <c r="A10" s="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71"/>
    <col customWidth="1" min="12" max="12" width="13.71"/>
    <col customWidth="1" min="13" max="20" width="17.57"/>
    <col customWidth="1" min="21" max="27" width="8.71"/>
  </cols>
  <sheetData>
    <row r="1">
      <c r="A1" s="4" t="s">
        <v>9</v>
      </c>
      <c r="B1" s="5" t="s">
        <v>10</v>
      </c>
      <c r="C1" s="5" t="s">
        <v>11</v>
      </c>
      <c r="D1" s="5" t="s">
        <v>12</v>
      </c>
      <c r="E1" s="6" t="s">
        <v>13</v>
      </c>
      <c r="F1" s="5" t="s">
        <v>14</v>
      </c>
      <c r="G1" s="7" t="s">
        <v>15</v>
      </c>
      <c r="H1" s="8" t="s">
        <v>16</v>
      </c>
      <c r="I1" s="4" t="s">
        <v>17</v>
      </c>
      <c r="J1" s="4" t="s">
        <v>18</v>
      </c>
      <c r="K1" s="5" t="s">
        <v>19</v>
      </c>
      <c r="L1" s="4"/>
      <c r="M1" s="9" t="s">
        <v>20</v>
      </c>
      <c r="N1" s="10"/>
      <c r="O1" s="10"/>
      <c r="P1" s="10"/>
      <c r="Q1" s="10"/>
      <c r="R1" s="10"/>
      <c r="S1" s="11"/>
      <c r="W1" s="4"/>
      <c r="X1" s="4"/>
      <c r="Y1" s="4"/>
      <c r="Z1" s="4"/>
      <c r="AA1" s="4"/>
    </row>
    <row r="2">
      <c r="A2" s="12" t="s">
        <v>21</v>
      </c>
      <c r="B2" s="13" t="str">
        <f t="shared" ref="B2:B37" si="1">LEFT(A2,4)</f>
        <v>2021</v>
      </c>
      <c r="C2" s="13">
        <v>88488.79328893799</v>
      </c>
      <c r="D2" s="13">
        <v>265466.37986681395</v>
      </c>
      <c r="E2" s="14">
        <v>0.76</v>
      </c>
      <c r="F2" s="13">
        <v>8848.8793288938</v>
      </c>
      <c r="G2" s="15">
        <v>0.0</v>
      </c>
      <c r="H2" s="12">
        <f t="shared" ref="H2:H37" si="2">IF(G2=0,0,1)</f>
        <v>0</v>
      </c>
      <c r="I2" s="12">
        <v>0.0</v>
      </c>
      <c r="J2" s="12">
        <v>0.0</v>
      </c>
      <c r="K2" s="16">
        <f t="shared" ref="K2:K37" si="3">F2/C2</f>
        <v>0.1</v>
      </c>
      <c r="L2" s="16"/>
      <c r="M2" s="17" t="s">
        <v>10</v>
      </c>
      <c r="N2" s="18" t="s">
        <v>11</v>
      </c>
      <c r="O2" s="18" t="s">
        <v>12</v>
      </c>
      <c r="P2" s="18" t="s">
        <v>14</v>
      </c>
      <c r="Q2" s="19" t="s">
        <v>22</v>
      </c>
      <c r="R2" s="18" t="s">
        <v>23</v>
      </c>
      <c r="S2" s="19" t="s">
        <v>24</v>
      </c>
    </row>
    <row r="3">
      <c r="A3" s="12" t="s">
        <v>25</v>
      </c>
      <c r="B3" s="13" t="str">
        <f t="shared" si="1"/>
        <v>2021</v>
      </c>
      <c r="C3" s="13">
        <v>80869.98905674947</v>
      </c>
      <c r="D3" s="13">
        <v>240183.8674985459</v>
      </c>
      <c r="E3" s="14">
        <v>0.758</v>
      </c>
      <c r="F3" s="13">
        <v>8895.698796242443</v>
      </c>
      <c r="G3" s="15">
        <v>0.0</v>
      </c>
      <c r="H3" s="12">
        <f t="shared" si="2"/>
        <v>0</v>
      </c>
      <c r="I3" s="12">
        <v>0.0</v>
      </c>
      <c r="J3" s="12">
        <v>0.0</v>
      </c>
      <c r="K3" s="16">
        <f t="shared" si="3"/>
        <v>0.11</v>
      </c>
      <c r="L3" s="16"/>
      <c r="M3" s="20">
        <v>2021.0</v>
      </c>
      <c r="N3" s="21">
        <f>SUMIF(data!$B$2:$B$37,$M3,data!C$2:C$37)</f>
        <v>1095794.149</v>
      </c>
      <c r="O3" s="21">
        <f>SUMIF(data!$B$2:$B$37,$M3,data!D$2:D$37)</f>
        <v>3044203.131</v>
      </c>
      <c r="P3" s="22">
        <f>SUMIF(data!$B$2:$B$37,$M3,data!F$2:F$37)</f>
        <v>136575.2132</v>
      </c>
      <c r="Q3" s="23">
        <f>AVERAGEIF(data!$B$2:$B$37,$M3,data!E$2:E$37)</f>
        <v>0.79225</v>
      </c>
      <c r="R3" s="23">
        <f>AVERAGEIF(data!$B$2:$B$37,$M3,data!K$2:K$37)</f>
        <v>0.124</v>
      </c>
      <c r="S3" s="23">
        <f>AVERAGEIF(data!$B$2:$B$37,$M3,data!G$2:G$37)</f>
        <v>0.1</v>
      </c>
    </row>
    <row r="4">
      <c r="A4" s="12" t="s">
        <v>26</v>
      </c>
      <c r="B4" s="13" t="str">
        <f t="shared" si="1"/>
        <v>2021</v>
      </c>
      <c r="C4" s="13">
        <v>90285.47422603611</v>
      </c>
      <c r="D4" s="13">
        <v>265439.2942245462</v>
      </c>
      <c r="E4" s="14">
        <v>0.77</v>
      </c>
      <c r="F4" s="13">
        <v>9479.97479373379</v>
      </c>
      <c r="G4" s="15">
        <v>0.0</v>
      </c>
      <c r="H4" s="12">
        <f t="shared" si="2"/>
        <v>0</v>
      </c>
      <c r="I4" s="12">
        <v>0.0</v>
      </c>
      <c r="J4" s="12">
        <v>0.0</v>
      </c>
      <c r="K4" s="16">
        <f t="shared" si="3"/>
        <v>0.105</v>
      </c>
      <c r="L4" s="16"/>
      <c r="M4" s="20">
        <v>2022.0</v>
      </c>
      <c r="N4" s="21">
        <f>SUMIF(data!$B$2:$B$37,$M4,data!C$2:C$37)</f>
        <v>1364672.282</v>
      </c>
      <c r="O4" s="21">
        <f>SUMIF(data!$B$2:$B$37,$M4,data!D$2:D$37)</f>
        <v>3242244.812</v>
      </c>
      <c r="P4" s="22">
        <f>SUMIF(data!$B$2:$B$37,$M4,data!F$2:F$37)</f>
        <v>236804.9841</v>
      </c>
      <c r="Q4" s="23">
        <f>AVERAGEIF(data!$B$2:$B$37,$M4,data!E$2:E$37)</f>
        <v>0.8635555556</v>
      </c>
      <c r="R4" s="23">
        <f>AVERAGEIF(data!$B$2:$B$37,$M4,data!K$2:K$37)</f>
        <v>0.172</v>
      </c>
      <c r="S4" s="23">
        <f>AVERAGEIF(data!$B$2:$B$37,$M4,data!G$2:G$37)</f>
        <v>0</v>
      </c>
    </row>
    <row r="5">
      <c r="A5" s="12" t="s">
        <v>27</v>
      </c>
      <c r="B5" s="13" t="str">
        <f t="shared" si="1"/>
        <v>2021</v>
      </c>
      <c r="C5" s="13">
        <v>88591.80732136298</v>
      </c>
      <c r="D5" s="13">
        <v>257802.1593051663</v>
      </c>
      <c r="E5" s="14">
        <v>0.773</v>
      </c>
      <c r="F5" s="13">
        <v>10631.016878563558</v>
      </c>
      <c r="G5" s="15">
        <v>0.0</v>
      </c>
      <c r="H5" s="12">
        <f t="shared" si="2"/>
        <v>0</v>
      </c>
      <c r="I5" s="12">
        <v>0.0</v>
      </c>
      <c r="J5" s="12">
        <v>0.0</v>
      </c>
      <c r="K5" s="16">
        <f t="shared" si="3"/>
        <v>0.12</v>
      </c>
      <c r="L5" s="16"/>
      <c r="M5" s="20">
        <v>2023.0</v>
      </c>
      <c r="N5" s="21">
        <f>SUMIF(data!$B$2:$B$37,$M5,data!C$2:C$37)</f>
        <v>1745702.086</v>
      </c>
      <c r="O5" s="21">
        <f>SUMIF(data!$B$2:$B$37,$M5,data!D$2:D$37)</f>
        <v>3374634.583</v>
      </c>
      <c r="P5" s="22">
        <f>SUMIF(data!$B$2:$B$37,$M5,data!F$2:F$37)</f>
        <v>384809.2206</v>
      </c>
      <c r="Q5" s="23">
        <f>AVERAGEIF(data!$B$2:$B$37,$M5,data!E$2:E$37)</f>
        <v>0.9148333333</v>
      </c>
      <c r="R5" s="23">
        <f>AVERAGEIF(data!$B$2:$B$37,$M5,data!K$2:K$37)</f>
        <v>0.22</v>
      </c>
      <c r="S5" s="23">
        <f>AVERAGEIF(data!$B$2:$B$37,$M5,data!G$2:G$37)</f>
        <v>0.2</v>
      </c>
    </row>
    <row r="6">
      <c r="A6" s="12" t="s">
        <v>28</v>
      </c>
      <c r="B6" s="13" t="str">
        <f t="shared" si="1"/>
        <v>2021</v>
      </c>
      <c r="C6" s="13">
        <v>89486.67406198282</v>
      </c>
      <c r="D6" s="13">
        <v>257721.62129851052</v>
      </c>
      <c r="E6" s="14">
        <v>0.78</v>
      </c>
      <c r="F6" s="13">
        <v>10290.967517128025</v>
      </c>
      <c r="G6" s="15">
        <v>0.0</v>
      </c>
      <c r="H6" s="12">
        <f t="shared" si="2"/>
        <v>0</v>
      </c>
      <c r="I6" s="12">
        <v>0.0</v>
      </c>
      <c r="J6" s="12">
        <v>0.0</v>
      </c>
      <c r="K6" s="16">
        <f t="shared" si="3"/>
        <v>0.115</v>
      </c>
      <c r="L6" s="16"/>
    </row>
    <row r="7">
      <c r="A7" s="12" t="s">
        <v>29</v>
      </c>
      <c r="B7" s="13" t="str">
        <f t="shared" si="1"/>
        <v>2021</v>
      </c>
      <c r="C7" s="13">
        <v>91276.76201608469</v>
      </c>
      <c r="D7" s="13">
        <v>260138.7717458413</v>
      </c>
      <c r="E7" s="14">
        <v>0.78</v>
      </c>
      <c r="F7" s="13">
        <v>11135.764965962331</v>
      </c>
      <c r="G7" s="15">
        <v>0.0</v>
      </c>
      <c r="H7" s="12">
        <f t="shared" si="2"/>
        <v>0</v>
      </c>
      <c r="I7" s="12">
        <v>0.0</v>
      </c>
      <c r="J7" s="12">
        <v>0.0</v>
      </c>
      <c r="K7" s="16">
        <f t="shared" si="3"/>
        <v>0.122</v>
      </c>
      <c r="L7" s="16"/>
    </row>
    <row r="8">
      <c r="A8" s="12" t="s">
        <v>30</v>
      </c>
      <c r="B8" s="13" t="str">
        <f t="shared" si="1"/>
        <v>2021</v>
      </c>
      <c r="C8" s="13">
        <v>84142.54809759693</v>
      </c>
      <c r="D8" s="13">
        <v>209232.0</v>
      </c>
      <c r="E8" s="14">
        <v>0.83</v>
      </c>
      <c r="F8" s="13">
        <v>10601.961060297213</v>
      </c>
      <c r="G8" s="15">
        <v>0.2</v>
      </c>
      <c r="H8" s="12">
        <f t="shared" si="2"/>
        <v>1</v>
      </c>
      <c r="I8" s="12">
        <v>0.0</v>
      </c>
      <c r="J8" s="12">
        <v>0.0</v>
      </c>
      <c r="K8" s="16">
        <f t="shared" si="3"/>
        <v>0.126</v>
      </c>
      <c r="L8" s="16"/>
      <c r="M8" s="24" t="s">
        <v>31</v>
      </c>
    </row>
    <row r="9">
      <c r="A9" s="12" t="s">
        <v>32</v>
      </c>
      <c r="B9" s="13" t="str">
        <f t="shared" si="1"/>
        <v>2021</v>
      </c>
      <c r="C9" s="13">
        <v>84992.47282585548</v>
      </c>
      <c r="D9" s="13">
        <v>208345.0</v>
      </c>
      <c r="E9" s="14">
        <v>0.834</v>
      </c>
      <c r="F9" s="13">
        <v>11049.021467361214</v>
      </c>
      <c r="G9" s="15">
        <v>0.2</v>
      </c>
      <c r="H9" s="12">
        <f t="shared" si="2"/>
        <v>1</v>
      </c>
      <c r="I9" s="12">
        <v>0.0</v>
      </c>
      <c r="J9" s="12">
        <v>0.0</v>
      </c>
      <c r="K9" s="16">
        <f t="shared" si="3"/>
        <v>0.13</v>
      </c>
      <c r="L9" s="16"/>
      <c r="M9" s="25" t="s">
        <v>33</v>
      </c>
    </row>
    <row r="10">
      <c r="A10" s="12" t="s">
        <v>34</v>
      </c>
      <c r="B10" s="13" t="str">
        <f t="shared" si="1"/>
        <v>2021</v>
      </c>
      <c r="C10" s="13">
        <v>99550.60754371641</v>
      </c>
      <c r="D10" s="13">
        <v>274759.67682065733</v>
      </c>
      <c r="E10" s="14">
        <v>0.8</v>
      </c>
      <c r="F10" s="13">
        <v>13339.781410858</v>
      </c>
      <c r="G10" s="15">
        <v>0.2</v>
      </c>
      <c r="H10" s="12">
        <f t="shared" si="2"/>
        <v>1</v>
      </c>
      <c r="I10" s="12">
        <v>0.0</v>
      </c>
      <c r="J10" s="12">
        <v>0.0</v>
      </c>
      <c r="K10" s="16">
        <f t="shared" si="3"/>
        <v>0.134</v>
      </c>
      <c r="L10" s="16"/>
    </row>
    <row r="11">
      <c r="A11" s="12" t="s">
        <v>35</v>
      </c>
      <c r="B11" s="13" t="str">
        <f t="shared" si="1"/>
        <v>2021</v>
      </c>
      <c r="C11" s="13">
        <v>102401.2365615098</v>
      </c>
      <c r="D11" s="13">
        <v>279555.37581292173</v>
      </c>
      <c r="E11" s="14">
        <v>0.805</v>
      </c>
      <c r="F11" s="13">
        <v>14131.370645488352</v>
      </c>
      <c r="G11" s="15">
        <v>0.2</v>
      </c>
      <c r="H11" s="12">
        <f t="shared" si="2"/>
        <v>1</v>
      </c>
      <c r="I11" s="12">
        <v>0.0</v>
      </c>
      <c r="J11" s="12">
        <v>0.0</v>
      </c>
      <c r="K11" s="16">
        <f t="shared" si="3"/>
        <v>0.138</v>
      </c>
      <c r="L11" s="16"/>
    </row>
    <row r="12">
      <c r="A12" s="12" t="s">
        <v>36</v>
      </c>
      <c r="B12" s="13" t="str">
        <f t="shared" si="1"/>
        <v>2021</v>
      </c>
      <c r="C12" s="13">
        <v>100640.03593268777</v>
      </c>
      <c r="D12" s="13">
        <v>271728.09701825696</v>
      </c>
      <c r="E12" s="14">
        <v>0.805</v>
      </c>
      <c r="F12" s="13">
        <v>14290.885102441662</v>
      </c>
      <c r="G12" s="15">
        <v>0.2</v>
      </c>
      <c r="H12" s="12">
        <f t="shared" si="2"/>
        <v>1</v>
      </c>
      <c r="I12" s="12">
        <v>0.0</v>
      </c>
      <c r="J12" s="12">
        <v>0.0</v>
      </c>
      <c r="K12" s="16">
        <f t="shared" si="3"/>
        <v>0.142</v>
      </c>
      <c r="L12" s="16"/>
    </row>
    <row r="13">
      <c r="A13" s="12" t="s">
        <v>37</v>
      </c>
      <c r="B13" s="13" t="str">
        <f t="shared" si="1"/>
        <v>2021</v>
      </c>
      <c r="C13" s="13">
        <v>95067.74812197404</v>
      </c>
      <c r="D13" s="13">
        <v>253830.88748567068</v>
      </c>
      <c r="E13" s="14">
        <v>0.812</v>
      </c>
      <c r="F13" s="13">
        <v>13879.89122580821</v>
      </c>
      <c r="G13" s="15">
        <v>0.2</v>
      </c>
      <c r="H13" s="12">
        <f t="shared" si="2"/>
        <v>1</v>
      </c>
      <c r="I13" s="12">
        <v>0.0</v>
      </c>
      <c r="J13" s="12">
        <v>0.0</v>
      </c>
      <c r="K13" s="16">
        <f t="shared" si="3"/>
        <v>0.146</v>
      </c>
      <c r="L13" s="16"/>
    </row>
    <row r="14">
      <c r="A14" s="12" t="s">
        <v>38</v>
      </c>
      <c r="B14" s="13" t="str">
        <f t="shared" si="1"/>
        <v>2022</v>
      </c>
      <c r="C14" s="13">
        <v>110289.61678316818</v>
      </c>
      <c r="D14" s="13">
        <v>291164.58830756403</v>
      </c>
      <c r="E14" s="14">
        <v>0.82</v>
      </c>
      <c r="F14" s="13">
        <v>16543.442517475225</v>
      </c>
      <c r="G14" s="15">
        <v>0.0</v>
      </c>
      <c r="H14" s="12">
        <f t="shared" si="2"/>
        <v>0</v>
      </c>
      <c r="I14" s="12">
        <v>0.0</v>
      </c>
      <c r="J14" s="12">
        <v>0.0</v>
      </c>
      <c r="K14" s="16">
        <f t="shared" si="3"/>
        <v>0.15</v>
      </c>
      <c r="L14" s="16"/>
    </row>
    <row r="15">
      <c r="A15" s="12" t="s">
        <v>39</v>
      </c>
      <c r="B15" s="13" t="str">
        <f t="shared" si="1"/>
        <v>2022</v>
      </c>
      <c r="C15" s="13">
        <v>97958.38481263633</v>
      </c>
      <c r="D15" s="13">
        <v>255671.3843609808</v>
      </c>
      <c r="E15" s="14">
        <v>0.827333333333333</v>
      </c>
      <c r="F15" s="13">
        <v>15085.591261145995</v>
      </c>
      <c r="G15" s="15">
        <v>0.0</v>
      </c>
      <c r="H15" s="12">
        <f t="shared" si="2"/>
        <v>0</v>
      </c>
      <c r="I15" s="12">
        <v>0.0</v>
      </c>
      <c r="J15" s="12">
        <v>0.0</v>
      </c>
      <c r="K15" s="16">
        <f t="shared" si="3"/>
        <v>0.154</v>
      </c>
      <c r="L15" s="16"/>
    </row>
    <row r="16">
      <c r="A16" s="12" t="s">
        <v>40</v>
      </c>
      <c r="B16" s="13" t="str">
        <f t="shared" si="1"/>
        <v>2022</v>
      </c>
      <c r="C16" s="13">
        <v>103798.2489102009</v>
      </c>
      <c r="D16" s="13">
        <v>267799.48218831833</v>
      </c>
      <c r="E16" s="14">
        <v>0.834833333333333</v>
      </c>
      <c r="F16" s="13">
        <v>16400.123327811743</v>
      </c>
      <c r="G16" s="15">
        <v>0.0</v>
      </c>
      <c r="H16" s="12">
        <f t="shared" si="2"/>
        <v>0</v>
      </c>
      <c r="I16" s="12">
        <v>0.0</v>
      </c>
      <c r="J16" s="12">
        <v>0.0</v>
      </c>
      <c r="K16" s="16">
        <f t="shared" si="3"/>
        <v>0.158</v>
      </c>
      <c r="L16" s="16"/>
    </row>
    <row r="17">
      <c r="A17" s="12" t="s">
        <v>41</v>
      </c>
      <c r="B17" s="13" t="str">
        <f t="shared" si="1"/>
        <v>2022</v>
      </c>
      <c r="C17" s="13">
        <v>104846.71607091</v>
      </c>
      <c r="D17" s="13">
        <v>267359.1259808205</v>
      </c>
      <c r="E17" s="14">
        <v>0.842333333333333</v>
      </c>
      <c r="F17" s="13">
        <v>16985.16800348742</v>
      </c>
      <c r="G17" s="15">
        <v>0.0</v>
      </c>
      <c r="H17" s="12">
        <f t="shared" si="2"/>
        <v>0</v>
      </c>
      <c r="I17" s="12">
        <v>0.0</v>
      </c>
      <c r="J17" s="12">
        <v>0.0</v>
      </c>
      <c r="K17" s="16">
        <f t="shared" si="3"/>
        <v>0.162</v>
      </c>
      <c r="L17" s="16"/>
    </row>
    <row r="18">
      <c r="A18" s="12" t="s">
        <v>42</v>
      </c>
      <c r="B18" s="13" t="str">
        <f t="shared" si="1"/>
        <v>2022</v>
      </c>
      <c r="C18" s="13">
        <v>103926.226635</v>
      </c>
      <c r="D18" s="13">
        <v>261894.0911202</v>
      </c>
      <c r="E18" s="14">
        <v>0.849833333333333</v>
      </c>
      <c r="F18" s="13">
        <v>17251.75362141</v>
      </c>
      <c r="G18" s="15">
        <v>0.0</v>
      </c>
      <c r="H18" s="12">
        <f t="shared" si="2"/>
        <v>0</v>
      </c>
      <c r="I18" s="12">
        <v>0.0</v>
      </c>
      <c r="J18" s="12">
        <v>0.0</v>
      </c>
      <c r="K18" s="16">
        <f t="shared" si="3"/>
        <v>0.166</v>
      </c>
      <c r="L18" s="16"/>
    </row>
    <row r="19">
      <c r="A19" s="12" t="s">
        <v>43</v>
      </c>
      <c r="B19" s="13" t="str">
        <f t="shared" si="1"/>
        <v>2022</v>
      </c>
      <c r="C19" s="13">
        <v>103976.2152</v>
      </c>
      <c r="D19" s="13">
        <v>258900.775848</v>
      </c>
      <c r="E19" s="14">
        <v>0.857333333333333</v>
      </c>
      <c r="F19" s="13">
        <v>17675.956584000003</v>
      </c>
      <c r="G19" s="15">
        <v>0.0</v>
      </c>
      <c r="H19" s="12">
        <f t="shared" si="2"/>
        <v>0</v>
      </c>
      <c r="I19" s="12">
        <v>0.0</v>
      </c>
      <c r="J19" s="12">
        <v>0.0</v>
      </c>
      <c r="K19" s="16">
        <f t="shared" si="3"/>
        <v>0.17</v>
      </c>
      <c r="L19" s="16"/>
    </row>
    <row r="20">
      <c r="A20" s="12" t="s">
        <v>44</v>
      </c>
      <c r="B20" s="13" t="str">
        <f t="shared" si="1"/>
        <v>2022</v>
      </c>
      <c r="C20" s="13">
        <v>97957.39</v>
      </c>
      <c r="D20" s="13">
        <v>220404.1275</v>
      </c>
      <c r="E20" s="14">
        <v>0.886</v>
      </c>
      <c r="F20" s="13">
        <v>17044.58586</v>
      </c>
      <c r="G20" s="15">
        <v>0.0</v>
      </c>
      <c r="H20" s="12">
        <f t="shared" si="2"/>
        <v>0</v>
      </c>
      <c r="I20" s="12">
        <v>0.0</v>
      </c>
      <c r="J20" s="12">
        <v>0.0</v>
      </c>
      <c r="K20" s="16">
        <f t="shared" si="3"/>
        <v>0.174</v>
      </c>
      <c r="L20" s="16"/>
    </row>
    <row r="21">
      <c r="A21" s="12" t="s">
        <v>45</v>
      </c>
      <c r="B21" s="13" t="str">
        <f t="shared" si="1"/>
        <v>2022</v>
      </c>
      <c r="C21" s="13">
        <v>97916.99519999999</v>
      </c>
      <c r="D21" s="13">
        <v>223250.749056</v>
      </c>
      <c r="E21" s="14">
        <v>0.889</v>
      </c>
      <c r="F21" s="13">
        <v>17429.225145599998</v>
      </c>
      <c r="G21" s="15">
        <v>0.0</v>
      </c>
      <c r="H21" s="12">
        <f t="shared" si="2"/>
        <v>0</v>
      </c>
      <c r="I21" s="12">
        <v>0.0</v>
      </c>
      <c r="J21" s="12">
        <v>0.0</v>
      </c>
      <c r="K21" s="16">
        <f t="shared" si="3"/>
        <v>0.178</v>
      </c>
      <c r="L21" s="16"/>
    </row>
    <row r="22">
      <c r="A22" s="12" t="s">
        <v>46</v>
      </c>
      <c r="B22" s="13" t="str">
        <f t="shared" si="1"/>
        <v>2022</v>
      </c>
      <c r="C22" s="13">
        <v>109197.849022</v>
      </c>
      <c r="D22" s="13">
        <v>268626.70859412</v>
      </c>
      <c r="E22" s="14">
        <v>0.86</v>
      </c>
      <c r="F22" s="13">
        <v>19874.008522004</v>
      </c>
      <c r="G22" s="15">
        <v>0.0</v>
      </c>
      <c r="H22" s="12">
        <f t="shared" si="2"/>
        <v>0</v>
      </c>
      <c r="I22" s="12">
        <v>0.0</v>
      </c>
      <c r="J22" s="12">
        <v>0.0</v>
      </c>
      <c r="K22" s="16">
        <f t="shared" si="3"/>
        <v>0.182</v>
      </c>
      <c r="L22" s="16"/>
    </row>
    <row r="23">
      <c r="A23" s="12" t="s">
        <v>47</v>
      </c>
      <c r="B23" s="13" t="str">
        <f t="shared" si="1"/>
        <v>2022</v>
      </c>
      <c r="C23" s="13">
        <v>157110.98070137</v>
      </c>
      <c r="D23" s="13">
        <v>320506.40063079476</v>
      </c>
      <c r="E23" s="14">
        <v>0.911</v>
      </c>
      <c r="F23" s="13">
        <v>29222.642410454817</v>
      </c>
      <c r="G23" s="15">
        <v>0.0</v>
      </c>
      <c r="H23" s="12">
        <f t="shared" si="2"/>
        <v>0</v>
      </c>
      <c r="I23" s="12">
        <v>1.0</v>
      </c>
      <c r="J23" s="12">
        <v>1.0</v>
      </c>
      <c r="K23" s="16">
        <f t="shared" si="3"/>
        <v>0.186</v>
      </c>
      <c r="L23" s="16"/>
    </row>
    <row r="24">
      <c r="A24" s="12" t="s">
        <v>48</v>
      </c>
      <c r="B24" s="13" t="str">
        <f t="shared" si="1"/>
        <v>2022</v>
      </c>
      <c r="C24" s="13">
        <v>145020.71847786056</v>
      </c>
      <c r="D24" s="13">
        <v>300192.8872491713</v>
      </c>
      <c r="E24" s="14">
        <v>0.91</v>
      </c>
      <c r="F24" s="13">
        <v>27553.93651079351</v>
      </c>
      <c r="G24" s="15">
        <v>0.0</v>
      </c>
      <c r="H24" s="12">
        <f t="shared" si="2"/>
        <v>0</v>
      </c>
      <c r="I24" s="12">
        <v>1.0</v>
      </c>
      <c r="J24" s="12">
        <v>1.0</v>
      </c>
      <c r="K24" s="16">
        <f t="shared" si="3"/>
        <v>0.19</v>
      </c>
      <c r="L24" s="16"/>
    </row>
    <row r="25">
      <c r="A25" s="12" t="s">
        <v>49</v>
      </c>
      <c r="B25" s="13" t="str">
        <f t="shared" si="1"/>
        <v>2022</v>
      </c>
      <c r="C25" s="13">
        <v>132672.93991181086</v>
      </c>
      <c r="D25" s="13">
        <v>306474.4911962831</v>
      </c>
      <c r="E25" s="14">
        <v>0.875</v>
      </c>
      <c r="F25" s="13">
        <v>25738.550342891307</v>
      </c>
      <c r="G25" s="15">
        <v>0.0</v>
      </c>
      <c r="H25" s="12">
        <f t="shared" si="2"/>
        <v>0</v>
      </c>
      <c r="I25" s="12">
        <v>1.0</v>
      </c>
      <c r="J25" s="12">
        <v>0.0</v>
      </c>
      <c r="K25" s="16">
        <f t="shared" si="3"/>
        <v>0.194</v>
      </c>
      <c r="L25" s="16"/>
    </row>
    <row r="26">
      <c r="A26" s="12" t="s">
        <v>50</v>
      </c>
      <c r="B26" s="13" t="str">
        <f t="shared" si="1"/>
        <v>2023</v>
      </c>
      <c r="C26" s="13">
        <v>138287.65872887868</v>
      </c>
      <c r="D26" s="13">
        <v>315295.86190184345</v>
      </c>
      <c r="E26" s="14">
        <v>0.868</v>
      </c>
      <c r="F26" s="13">
        <v>27380.95642831798</v>
      </c>
      <c r="G26" s="15">
        <v>0.2</v>
      </c>
      <c r="H26" s="12">
        <f t="shared" si="2"/>
        <v>1</v>
      </c>
      <c r="I26" s="12">
        <v>1.0</v>
      </c>
      <c r="J26" s="12">
        <v>0.0</v>
      </c>
      <c r="K26" s="16">
        <f t="shared" si="3"/>
        <v>0.198</v>
      </c>
      <c r="L26" s="16"/>
    </row>
    <row r="27">
      <c r="A27" s="12" t="s">
        <v>51</v>
      </c>
      <c r="B27" s="13" t="str">
        <f t="shared" si="1"/>
        <v>2023</v>
      </c>
      <c r="C27" s="13">
        <v>132091.51401994133</v>
      </c>
      <c r="D27" s="13">
        <v>297205.906544868</v>
      </c>
      <c r="E27" s="14">
        <v>0.885</v>
      </c>
      <c r="F27" s="13">
        <v>26682.48583202815</v>
      </c>
      <c r="G27" s="15">
        <v>0.2</v>
      </c>
      <c r="H27" s="12">
        <f t="shared" si="2"/>
        <v>1</v>
      </c>
      <c r="I27" s="12">
        <v>1.0</v>
      </c>
      <c r="J27" s="12">
        <v>0.0</v>
      </c>
      <c r="K27" s="16">
        <f t="shared" si="3"/>
        <v>0.202</v>
      </c>
      <c r="L27" s="16"/>
    </row>
    <row r="28">
      <c r="A28" s="12" t="s">
        <v>52</v>
      </c>
      <c r="B28" s="13" t="str">
        <f t="shared" si="1"/>
        <v>2023</v>
      </c>
      <c r="C28" s="13">
        <v>160751.04169295647</v>
      </c>
      <c r="D28" s="13">
        <v>308642.0000504764</v>
      </c>
      <c r="E28" s="14">
        <v>0.916</v>
      </c>
      <c r="F28" s="13">
        <v>33114.71458874903</v>
      </c>
      <c r="G28" s="15">
        <v>0.2</v>
      </c>
      <c r="H28" s="12">
        <f t="shared" si="2"/>
        <v>1</v>
      </c>
      <c r="I28" s="12">
        <v>1.0</v>
      </c>
      <c r="J28" s="12">
        <v>1.0</v>
      </c>
      <c r="K28" s="16">
        <f t="shared" si="3"/>
        <v>0.206</v>
      </c>
      <c r="L28" s="16"/>
    </row>
    <row r="29">
      <c r="A29" s="12" t="s">
        <v>53</v>
      </c>
      <c r="B29" s="13" t="str">
        <f t="shared" si="1"/>
        <v>2023</v>
      </c>
      <c r="C29" s="13">
        <v>156836.15237825728</v>
      </c>
      <c r="D29" s="13">
        <v>291715.24342355854</v>
      </c>
      <c r="E29" s="14">
        <v>0.914</v>
      </c>
      <c r="F29" s="13">
        <v>32935.59199943403</v>
      </c>
      <c r="G29" s="15">
        <v>0.2</v>
      </c>
      <c r="H29" s="12">
        <f t="shared" si="2"/>
        <v>1</v>
      </c>
      <c r="I29" s="12">
        <v>1.0</v>
      </c>
      <c r="J29" s="12">
        <v>1.0</v>
      </c>
      <c r="K29" s="16">
        <f t="shared" si="3"/>
        <v>0.21</v>
      </c>
      <c r="L29" s="16"/>
    </row>
    <row r="30">
      <c r="A30" s="12" t="s">
        <v>54</v>
      </c>
      <c r="B30" s="13" t="str">
        <f t="shared" si="1"/>
        <v>2023</v>
      </c>
      <c r="C30" s="13">
        <v>133862.96949468154</v>
      </c>
      <c r="D30" s="13">
        <v>289144.01410851214</v>
      </c>
      <c r="E30" s="14">
        <v>0.9</v>
      </c>
      <c r="F30" s="13">
        <v>28646.67547186185</v>
      </c>
      <c r="G30" s="15">
        <v>0.2</v>
      </c>
      <c r="H30" s="12">
        <f t="shared" si="2"/>
        <v>1</v>
      </c>
      <c r="I30" s="12">
        <v>1.0</v>
      </c>
      <c r="J30" s="12">
        <v>0.0</v>
      </c>
      <c r="K30" s="16">
        <f t="shared" si="3"/>
        <v>0.214</v>
      </c>
      <c r="L30" s="16"/>
    </row>
    <row r="31">
      <c r="A31" s="12" t="s">
        <v>55</v>
      </c>
      <c r="B31" s="13" t="str">
        <f t="shared" si="1"/>
        <v>2023</v>
      </c>
      <c r="C31" s="13">
        <v>138581.63916936907</v>
      </c>
      <c r="D31" s="13">
        <v>295178.8914307561</v>
      </c>
      <c r="E31" s="14">
        <v>0.903</v>
      </c>
      <c r="F31" s="13">
        <v>30210.797338922457</v>
      </c>
      <c r="G31" s="15">
        <v>0.2</v>
      </c>
      <c r="H31" s="12">
        <f t="shared" si="2"/>
        <v>1</v>
      </c>
      <c r="I31" s="12">
        <v>1.0</v>
      </c>
      <c r="J31" s="12">
        <v>0.0</v>
      </c>
      <c r="K31" s="16">
        <f t="shared" si="3"/>
        <v>0.218</v>
      </c>
      <c r="L31" s="16"/>
    </row>
    <row r="32">
      <c r="A32" s="12" t="s">
        <v>56</v>
      </c>
      <c r="B32" s="13" t="str">
        <f t="shared" si="1"/>
        <v>2023</v>
      </c>
      <c r="C32" s="13">
        <v>121760.30687019281</v>
      </c>
      <c r="D32" s="13">
        <v>226474.17077855862</v>
      </c>
      <c r="E32" s="14">
        <v>0.92</v>
      </c>
      <c r="F32" s="13">
        <v>27030.788125182804</v>
      </c>
      <c r="G32" s="15">
        <v>0.2</v>
      </c>
      <c r="H32" s="12">
        <f t="shared" si="2"/>
        <v>1</v>
      </c>
      <c r="I32" s="12">
        <v>1.0</v>
      </c>
      <c r="J32" s="12">
        <v>0.0</v>
      </c>
      <c r="K32" s="16">
        <f t="shared" si="3"/>
        <v>0.222</v>
      </c>
      <c r="L32" s="16"/>
    </row>
    <row r="33">
      <c r="A33" s="12" t="s">
        <v>57</v>
      </c>
      <c r="B33" s="13" t="str">
        <f t="shared" si="1"/>
        <v>2023</v>
      </c>
      <c r="C33" s="13">
        <v>125276.56246111708</v>
      </c>
      <c r="D33" s="13">
        <v>233014.40617767774</v>
      </c>
      <c r="E33" s="14">
        <v>0.922</v>
      </c>
      <c r="F33" s="13">
        <v>28312.50311621246</v>
      </c>
      <c r="G33" s="15">
        <v>0.2</v>
      </c>
      <c r="H33" s="12">
        <f t="shared" si="2"/>
        <v>1</v>
      </c>
      <c r="I33" s="12">
        <v>1.0</v>
      </c>
      <c r="J33" s="12">
        <v>0.0</v>
      </c>
      <c r="K33" s="16">
        <f t="shared" si="3"/>
        <v>0.226</v>
      </c>
      <c r="L33" s="16"/>
    </row>
    <row r="34">
      <c r="A34" s="12" t="s">
        <v>58</v>
      </c>
      <c r="B34" s="13" t="str">
        <f t="shared" si="1"/>
        <v>2023</v>
      </c>
      <c r="C34" s="13">
        <v>167158.01141600797</v>
      </c>
      <c r="D34" s="13">
        <v>260453.0</v>
      </c>
      <c r="E34" s="14">
        <v>0.951</v>
      </c>
      <c r="F34" s="13">
        <v>38446.342625681835</v>
      </c>
      <c r="G34" s="15">
        <v>0.2</v>
      </c>
      <c r="H34" s="12">
        <f t="shared" si="2"/>
        <v>1</v>
      </c>
      <c r="I34" s="12">
        <v>1.0</v>
      </c>
      <c r="J34" s="12">
        <v>1.0</v>
      </c>
      <c r="K34" s="16">
        <f t="shared" si="3"/>
        <v>0.23</v>
      </c>
      <c r="L34" s="16"/>
    </row>
    <row r="35">
      <c r="A35" s="12" t="s">
        <v>59</v>
      </c>
      <c r="B35" s="13" t="str">
        <f t="shared" si="1"/>
        <v>2023</v>
      </c>
      <c r="C35" s="13">
        <v>168829.59153016805</v>
      </c>
      <c r="D35" s="13">
        <v>263544.0</v>
      </c>
      <c r="E35" s="14">
        <v>0.956</v>
      </c>
      <c r="F35" s="13">
        <v>39506.12441805933</v>
      </c>
      <c r="G35" s="15">
        <v>0.2</v>
      </c>
      <c r="H35" s="12">
        <f t="shared" si="2"/>
        <v>1</v>
      </c>
      <c r="I35" s="12">
        <v>1.0</v>
      </c>
      <c r="J35" s="12">
        <v>1.0</v>
      </c>
      <c r="K35" s="16">
        <f t="shared" si="3"/>
        <v>0.234</v>
      </c>
      <c r="L35" s="16"/>
    </row>
    <row r="36">
      <c r="A36" s="12" t="s">
        <v>60</v>
      </c>
      <c r="B36" s="13" t="str">
        <f t="shared" si="1"/>
        <v>2023</v>
      </c>
      <c r="C36" s="13">
        <v>151571.4555070842</v>
      </c>
      <c r="D36" s="13">
        <v>300111.4819040267</v>
      </c>
      <c r="E36" s="14">
        <v>0.922</v>
      </c>
      <c r="F36" s="13">
        <v>36074.00641068604</v>
      </c>
      <c r="G36" s="15">
        <v>0.2</v>
      </c>
      <c r="H36" s="12">
        <f t="shared" si="2"/>
        <v>1</v>
      </c>
      <c r="I36" s="12">
        <v>1.0</v>
      </c>
      <c r="J36" s="12">
        <v>0.0</v>
      </c>
      <c r="K36" s="16">
        <f t="shared" si="3"/>
        <v>0.238</v>
      </c>
      <c r="L36" s="16"/>
    </row>
    <row r="37">
      <c r="A37" s="12" t="s">
        <v>61</v>
      </c>
      <c r="B37" s="13" t="str">
        <f t="shared" si="1"/>
        <v>2023</v>
      </c>
      <c r="C37" s="13">
        <v>150695.1830299339</v>
      </c>
      <c r="D37" s="13">
        <v>293855.6069083711</v>
      </c>
      <c r="E37" s="14">
        <v>0.921</v>
      </c>
      <c r="F37" s="13">
        <v>36468.234293244</v>
      </c>
      <c r="G37" s="15">
        <v>0.2</v>
      </c>
      <c r="H37" s="12">
        <f t="shared" si="2"/>
        <v>1</v>
      </c>
      <c r="I37" s="12">
        <v>1.0</v>
      </c>
      <c r="J37" s="12">
        <v>0.0</v>
      </c>
      <c r="K37" s="16">
        <f t="shared" si="3"/>
        <v>0.242</v>
      </c>
      <c r="L37" s="16"/>
    </row>
    <row r="39">
      <c r="A39" s="25" t="s">
        <v>62</v>
      </c>
      <c r="C39" s="26">
        <f t="shared" ref="C39:F39" si="4">MIN(C$2:C$37)</f>
        <v>80869.98906</v>
      </c>
      <c r="D39" s="26">
        <f t="shared" si="4"/>
        <v>208345</v>
      </c>
      <c r="E39" s="27">
        <f t="shared" si="4"/>
        <v>0.758</v>
      </c>
      <c r="F39" s="26">
        <f t="shared" si="4"/>
        <v>8848.879329</v>
      </c>
    </row>
    <row r="40">
      <c r="A40" s="25" t="s">
        <v>63</v>
      </c>
      <c r="C40" s="26">
        <f t="shared" ref="C40:F40" si="5">MAX(C$2:C$37)</f>
        <v>168829.5915</v>
      </c>
      <c r="D40" s="26">
        <f t="shared" si="5"/>
        <v>320506.4006</v>
      </c>
      <c r="E40" s="27">
        <f t="shared" si="5"/>
        <v>0.956</v>
      </c>
      <c r="F40" s="26">
        <f t="shared" si="5"/>
        <v>39506.12442</v>
      </c>
    </row>
    <row r="41">
      <c r="A41" s="25" t="s">
        <v>64</v>
      </c>
      <c r="C41" s="26">
        <f t="shared" ref="C41:F41" si="6">AVERAGE(C$2:C$37)</f>
        <v>116838.0144</v>
      </c>
      <c r="D41" s="26">
        <f t="shared" si="6"/>
        <v>268363.4035</v>
      </c>
      <c r="E41" s="27">
        <f t="shared" si="6"/>
        <v>0.8568796296</v>
      </c>
      <c r="F41" s="26">
        <f t="shared" si="6"/>
        <v>21060.81717</v>
      </c>
    </row>
    <row r="56">
      <c r="O56" s="28"/>
    </row>
  </sheetData>
  <autoFilter ref="$A$1:$K$37"/>
  <mergeCells count="1">
    <mergeCell ref="M1:S1"/>
  </mergeCells>
  <conditionalFormatting sqref="H2:J3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5">
      <c r="H25" s="2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2022-03-28T09:10:27Z</dcterms:created>
  <dc:creator>pawel.nowik</dc:creator>
</cp:coreProperties>
</file>