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/GitHub/imlouischan/ibm-vaccination/0-pre-processing/parameters/"/>
    </mc:Choice>
  </mc:AlternateContent>
  <xr:revisionPtr revIDLastSave="0" documentId="13_ncr:1_{3EA97B19-4ACE-7E40-B54B-9856A52250CE}" xr6:coauthVersionLast="47" xr6:coauthVersionMax="47" xr10:uidLastSave="{00000000-0000-0000-0000-000000000000}"/>
  <bookViews>
    <workbookView xWindow="9060" yWindow="760" windowWidth="26020" windowHeight="18880" tabRatio="500" xr2:uid="{00000000-000D-0000-FFFF-FFFF00000000}"/>
  </bookViews>
  <sheets>
    <sheet name="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147" i="1" l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155" i="1"/>
  <c r="B154" i="1"/>
  <c r="B153" i="1"/>
  <c r="B152" i="1"/>
  <c r="B151" i="1"/>
  <c r="B150" i="1"/>
  <c r="B149" i="1"/>
  <c r="B148" i="1"/>
  <c r="B183" i="1"/>
  <c r="B186" i="1"/>
  <c r="B189" i="1"/>
  <c r="B192" i="1"/>
  <c r="B195" i="1"/>
  <c r="B198" i="1"/>
  <c r="B201" i="1"/>
  <c r="B204" i="1"/>
  <c r="B207" i="1"/>
  <c r="B231" i="1"/>
  <c r="B159" i="1"/>
  <c r="B162" i="1"/>
  <c r="B165" i="1"/>
  <c r="B168" i="1"/>
  <c r="B171" i="1"/>
  <c r="B174" i="1"/>
  <c r="B177" i="1"/>
  <c r="B180" i="1"/>
  <c r="B156" i="1"/>
  <c r="B144" i="1"/>
  <c r="B87" i="1"/>
  <c r="B96" i="1"/>
  <c r="B38" i="1"/>
  <c r="B35" i="1"/>
  <c r="B32" i="1"/>
  <c r="B29" i="1"/>
  <c r="B26" i="1"/>
  <c r="B132" i="1"/>
  <c r="B90" i="1"/>
  <c r="B93" i="1"/>
  <c r="B99" i="1"/>
  <c r="B102" i="1"/>
  <c r="B105" i="1"/>
  <c r="B108" i="1"/>
  <c r="B117" i="1"/>
  <c r="B120" i="1"/>
  <c r="B123" i="1"/>
  <c r="B126" i="1"/>
  <c r="B129" i="1"/>
  <c r="B135" i="1"/>
  <c r="B138" i="1"/>
  <c r="B141" i="1"/>
  <c r="B210" i="1"/>
  <c r="B213" i="1"/>
  <c r="B216" i="1"/>
  <c r="B219" i="1"/>
  <c r="B222" i="1"/>
  <c r="B225" i="1"/>
  <c r="B228" i="1"/>
  <c r="B234" i="1"/>
</calcChain>
</file>

<file path=xl/sharedStrings.xml><?xml version="1.0" encoding="utf-8"?>
<sst xmlns="http://schemas.openxmlformats.org/spreadsheetml/2006/main" count="842" uniqueCount="568">
  <si>
    <t>Definition</t>
  </si>
  <si>
    <t>Value</t>
  </si>
  <si>
    <t>variable_name</t>
  </si>
  <si>
    <t>IBM</t>
  </si>
  <si>
    <t>Note</t>
  </si>
  <si>
    <t>Reference</t>
  </si>
  <si>
    <t>Susceptibility for age [0, 9]</t>
  </si>
  <si>
    <t>sus_1</t>
  </si>
  <si>
    <t>SUS_0_9</t>
  </si>
  <si>
    <t>Susceptibility for age [10, 19]</t>
  </si>
  <si>
    <t>sus_2</t>
  </si>
  <si>
    <t>SUS_10_19</t>
  </si>
  <si>
    <t>Susceptibility for age [20, 29]</t>
  </si>
  <si>
    <t>sus_3</t>
  </si>
  <si>
    <t>SUS_20_29</t>
  </si>
  <si>
    <t>Susceptibility for age [30, 39]</t>
  </si>
  <si>
    <t>sus_4</t>
  </si>
  <si>
    <t>SUS_30_39</t>
  </si>
  <si>
    <t>Susceptibility for age [40, 49]</t>
  </si>
  <si>
    <t>sus_5</t>
  </si>
  <si>
    <t>SUS_40_49</t>
  </si>
  <si>
    <t>Susceptibility for age [50, 59]</t>
  </si>
  <si>
    <t>sus_6</t>
  </si>
  <si>
    <t>SUS_50_59</t>
  </si>
  <si>
    <t>Susceptibility for age [60, 69]</t>
  </si>
  <si>
    <t>sus_7</t>
  </si>
  <si>
    <t>SUS_60_69</t>
  </si>
  <si>
    <t>Susceptibility for age [70, 79]</t>
  </si>
  <si>
    <t>sus_8</t>
  </si>
  <si>
    <t>SUS_70_79</t>
  </si>
  <si>
    <t>Susceptibility for age [80+]</t>
  </si>
  <si>
    <t>sus_9</t>
  </si>
  <si>
    <t>SUS_80p</t>
  </si>
  <si>
    <t>Asymptomatic proportion</t>
  </si>
  <si>
    <t>asympt_prop</t>
  </si>
  <si>
    <t>PROB_ASYMP</t>
  </si>
  <si>
    <t>Relative infectiousness of symptomatic cases</t>
  </si>
  <si>
    <t>-</t>
  </si>
  <si>
    <t>Relative infectiousness of pre-symptomatic cases</t>
  </si>
  <si>
    <t>infectiousness_pre_sympt</t>
  </si>
  <si>
    <t>RELATIVE_INF_PRES</t>
  </si>
  <si>
    <t>Relative infectiousness of asymptomatic cases</t>
  </si>
  <si>
    <t>infectiousness_asympt</t>
  </si>
  <si>
    <t>RELATIVE_INF_AS</t>
  </si>
  <si>
    <t>Relative contact rate in the community [0, 9]</t>
  </si>
  <si>
    <t>RELATIVE_COMM_CONTACTS_0_9</t>
  </si>
  <si>
    <t>Relative contact rate in the community [10, 19]</t>
  </si>
  <si>
    <t>RELATIVE_COMM_CONTACTS_10_19</t>
  </si>
  <si>
    <t>Relative contact rate in the community [20, 29]</t>
  </si>
  <si>
    <t>RELATIVE_COMM_CONTACTS_20_29</t>
  </si>
  <si>
    <t>Relative contact rate in the community [30, 39]</t>
  </si>
  <si>
    <t>RELATIVE_COMM_CONTACTS_30_39</t>
  </si>
  <si>
    <t>Relative contact rate in the community [40, 49]</t>
  </si>
  <si>
    <t>RELATIVE_COMM_CONTACTS_40_49</t>
  </si>
  <si>
    <t>Relative contact rate in the community [50, 59]</t>
  </si>
  <si>
    <t>RELATIVE_COMM_CONTACTS_50_59</t>
  </si>
  <si>
    <t>Relative contact rate in the community [60, 69]</t>
  </si>
  <si>
    <t>RELATIVE_COMM_CONTACTS_60_69</t>
  </si>
  <si>
    <t>Relative contact rate in the community [70, 79]</t>
  </si>
  <si>
    <t>RELATIVE_COMM_CONTACTS_70_79</t>
  </si>
  <si>
    <t>Relative contact rate in the community [80+]</t>
  </si>
  <si>
    <t>RELATIVE_COMM_CONTACTS_80p</t>
  </si>
  <si>
    <t>Shape in gamma distribution of time from exposed [E1] to pre-symptomatic [E2]</t>
  </si>
  <si>
    <t>E1_GAMMA_ALPHA</t>
  </si>
  <si>
    <t>Scale in gamma distribution of time from exposed [E1] to pre-symptomatic [E2]</t>
  </si>
  <si>
    <t>E1_GAMMA_BETA</t>
  </si>
  <si>
    <t>Mean of time from exposed [E1] to pre-symptomatic [E2]</t>
  </si>
  <si>
    <t>latent_periode</t>
  </si>
  <si>
    <t>mean = shape * scale</t>
  </si>
  <si>
    <t>Shape in gamma distribution of time from exposed [E1a] to asymptomatic [Ia]</t>
  </si>
  <si>
    <t>E1a_GAMMA_ALPHA</t>
  </si>
  <si>
    <t>Scale in gamma distribution of time from exposed [E1a] to asymptomatic [Ia]</t>
  </si>
  <si>
    <t>E1a_GAMMA_BETA</t>
  </si>
  <si>
    <t>Mean of time from exposed [E1a] to asymptomatic [Ia]</t>
  </si>
  <si>
    <t>Shape in gamma distribution of time from pre-symptomatic [E2] to symptomatic [R]</t>
  </si>
  <si>
    <t>E2_GAMMA_ALPHA</t>
  </si>
  <si>
    <t>Scale in gamma distribution of time from pre-symptomatic [E2] to symptomatic [R]</t>
  </si>
  <si>
    <t>E2_GAMMA_BETA</t>
  </si>
  <si>
    <t>Mean of time from pre-symptomatic [E2] to symptomatic [R]</t>
  </si>
  <si>
    <t>pre_sympt_periode</t>
  </si>
  <si>
    <t>Shape in gamma distribution of time from symptomatic [I] to recovered [R]</t>
  </si>
  <si>
    <t>I_GAMMA_ALPHA</t>
  </si>
  <si>
    <t>Scale in gamma distribution of time from symptomatic [I] to recovered [R]</t>
  </si>
  <si>
    <t>I_GAMMA_BETA</t>
  </si>
  <si>
    <t>Mean of time from symptomatic [R] to recovered [R]</t>
  </si>
  <si>
    <t>time_infectious</t>
  </si>
  <si>
    <t>Shape in gamma distribution of time from asymptomatic [Ia] to recovered [R]</t>
  </si>
  <si>
    <t>Ia_GAMMA_ALPHA</t>
  </si>
  <si>
    <t>Scale in gamma distribution of time from asymptomatic [Ia] to recovered [R]</t>
  </si>
  <si>
    <t>Ia_GAMMA_BETA</t>
  </si>
  <si>
    <t>Mean of time from asymptomatic [Ia] to recovered [R]</t>
  </si>
  <si>
    <t>Fraction in risk group age [0,9]</t>
  </si>
  <si>
    <t>risk_group_1</t>
  </si>
  <si>
    <t>FRACTION_RG_0_9</t>
  </si>
  <si>
    <t>Fraction in risk group age [10,19]</t>
  </si>
  <si>
    <t>risk_group_2</t>
  </si>
  <si>
    <t>FRACTION_RG_10_19</t>
  </si>
  <si>
    <t>Fraction in risk group age [20,29]</t>
  </si>
  <si>
    <t>risk_group_3</t>
  </si>
  <si>
    <t>FRACTION_RG_20_29</t>
  </si>
  <si>
    <t>Fraction in risk group age [30,39]</t>
  </si>
  <si>
    <t>risk_group_4</t>
  </si>
  <si>
    <t>FRACTION_RG_30_39</t>
  </si>
  <si>
    <t>Fraction in risk group age [40,49]</t>
  </si>
  <si>
    <t>risk_group_5</t>
  </si>
  <si>
    <t>FRACTION_RG_40_49</t>
  </si>
  <si>
    <t>Fraction in risk group age [50,59]</t>
  </si>
  <si>
    <t>risk_group_6</t>
  </si>
  <si>
    <t>FRACTION_RG_50_59</t>
  </si>
  <si>
    <t>Fraction in risk group age [60,69]</t>
  </si>
  <si>
    <t>risk_group_7</t>
  </si>
  <si>
    <t>FRACTION_RG_60_69</t>
  </si>
  <si>
    <t>Fraction in risk group age [70,79]</t>
  </si>
  <si>
    <t>risk_group_8</t>
  </si>
  <si>
    <t>FRACTION_RG_70_79</t>
  </si>
  <si>
    <t>Fraction in risk group age [80+]</t>
  </si>
  <si>
    <t>risk_group_9</t>
  </si>
  <si>
    <t>FRACTION_RG_80p</t>
  </si>
  <si>
    <t>Probability of hospitalization for age [0, 9]</t>
  </si>
  <si>
    <t>p_hosp_1</t>
  </si>
  <si>
    <t>PROB_HOSP_0_9</t>
  </si>
  <si>
    <t>Salje et al., Science, 2020. Table S1.</t>
  </si>
  <si>
    <t>Probability of hospitalization for age [10, 19]</t>
  </si>
  <si>
    <t>p_hosp_2</t>
  </si>
  <si>
    <t>PROB_HOSP_10_19</t>
  </si>
  <si>
    <t>Probability of hospitalization for age [20, 29]</t>
  </si>
  <si>
    <t>p_hosp_3</t>
  </si>
  <si>
    <t>PROB_HOSP_20_29</t>
  </si>
  <si>
    <t>Probability of hospitalization for age [30, 39]</t>
  </si>
  <si>
    <t>p_hosp_4</t>
  </si>
  <si>
    <t>PROB_HOSP_30_39</t>
  </si>
  <si>
    <t>Probability of hospitalization for age [40, 49]</t>
  </si>
  <si>
    <t>p_hosp_5</t>
  </si>
  <si>
    <t>PROB_HOSP_40_49</t>
  </si>
  <si>
    <t>Probability of hospitalization for age [50, 59]</t>
  </si>
  <si>
    <t>p_hosp_6</t>
  </si>
  <si>
    <t>PROB_HOSP_50_59</t>
  </si>
  <si>
    <t>Probability of hospitalization for age [60, 69]</t>
  </si>
  <si>
    <t>p_hosp_7</t>
  </si>
  <si>
    <t>PROB_HOSP_60_69</t>
  </si>
  <si>
    <t>Probability of hospitalization for age [70, 79]</t>
  </si>
  <si>
    <t>p_hosp_8</t>
  </si>
  <si>
    <t>PROB_HOSP_70_79</t>
  </si>
  <si>
    <t>Probability of hospitalization for age [80+]</t>
  </si>
  <si>
    <t>p_hosp_9</t>
  </si>
  <si>
    <t>PROB_HOSP_80p</t>
  </si>
  <si>
    <t>Modified using data of nursing home in Norway</t>
  </si>
  <si>
    <t>Probability of hospitalization for age Risk Group [0, 9]</t>
  </si>
  <si>
    <t>p_hosp_risk_1</t>
  </si>
  <si>
    <t>PROB_HOSP_RG_0_9</t>
  </si>
  <si>
    <t>Probability of hospitalization for age Risk Group [10, 19]</t>
  </si>
  <si>
    <t>p_hosp_risk_2</t>
  </si>
  <si>
    <t>PROB_HOSP_RG_10_19</t>
  </si>
  <si>
    <t>Probability of hospitalization for age Risk Group [20, 29]</t>
  </si>
  <si>
    <t>p_hosp_risk_3</t>
  </si>
  <si>
    <t>PROB_HOSP_RG_20_29</t>
  </si>
  <si>
    <t>Probability of hospitalization for age Risk Group [30, 39]</t>
  </si>
  <si>
    <t>p_hosp_risk_4</t>
  </si>
  <si>
    <t>PROB_HOSP_RG_30_39</t>
  </si>
  <si>
    <t>Probability of hospitalization for age Risk Group [40, 49]</t>
  </si>
  <si>
    <t>p_hosp_risk_5</t>
  </si>
  <si>
    <t>PROB_HOSP_RG_40_49</t>
  </si>
  <si>
    <t>Probability of hospitalization for age Risk Group [50, 59]</t>
  </si>
  <si>
    <t>p_hosp_risk_6</t>
  </si>
  <si>
    <t>PROB_HOSP_RG_50_59</t>
  </si>
  <si>
    <t>Probability of hospitalization for age Risk Group [60, 69]</t>
  </si>
  <si>
    <t>p_hosp_risk_7</t>
  </si>
  <si>
    <t>PROB_HOSP_RG_60_69</t>
  </si>
  <si>
    <t>Probability of hospitalization for age Risk Group [70, 79]</t>
  </si>
  <si>
    <t>p_hosp_risk_8</t>
  </si>
  <si>
    <t>PROB_HOSP_RG_70_79</t>
  </si>
  <si>
    <t>Probability of hospitalization for age Risk Group [80+]</t>
  </si>
  <si>
    <t>p_hosp_risk_9</t>
  </si>
  <si>
    <t>PROB_HOSP_RG_80p</t>
  </si>
  <si>
    <t>Probability of Death for age [0, 9]</t>
  </si>
  <si>
    <t>p_death_1</t>
  </si>
  <si>
    <t>PROB_DEATH_0_9</t>
  </si>
  <si>
    <t>Probability of Death for age [10, 19]</t>
  </si>
  <si>
    <t>p_death_2</t>
  </si>
  <si>
    <t>PROB_DEATH_10_19</t>
  </si>
  <si>
    <t>Probability of Death for age [20, 29]</t>
  </si>
  <si>
    <t>p_death_3</t>
  </si>
  <si>
    <t>PROB_DEATH_20_29</t>
  </si>
  <si>
    <t>Probability of Death for age [30, 39]</t>
  </si>
  <si>
    <t>p_death_4</t>
  </si>
  <si>
    <t>PROB_DEATH_30_39</t>
  </si>
  <si>
    <t>Probability of Death for age [40, 49]</t>
  </si>
  <si>
    <t>p_death_5</t>
  </si>
  <si>
    <t>PROB_DEATH_40_49</t>
  </si>
  <si>
    <t>Probability of Death for age [50, 59]</t>
  </si>
  <si>
    <t>p_death_6</t>
  </si>
  <si>
    <t>PROB_DEATH_50_59</t>
  </si>
  <si>
    <t>Probability of Death for age [60, 69]</t>
  </si>
  <si>
    <t>p_death_7</t>
  </si>
  <si>
    <t>PROB_DEATH_60_69</t>
  </si>
  <si>
    <t>Probability of Death for age [70, 79]</t>
  </si>
  <si>
    <t>p_death_8</t>
  </si>
  <si>
    <t>PROB_DEATH_70_79</t>
  </si>
  <si>
    <t>Probability of Death for age [80+]</t>
  </si>
  <si>
    <t>p_death_9</t>
  </si>
  <si>
    <t>PROB_DEATH_80p</t>
  </si>
  <si>
    <t>Probability of Death for age Risk Group [0, 9]</t>
  </si>
  <si>
    <t>p_death_risk_1</t>
  </si>
  <si>
    <t>PROB_DEATH_RG_0_9</t>
  </si>
  <si>
    <t>Probability of Death for age Risk Group [10, 19]</t>
  </si>
  <si>
    <t>p_death_risk_2</t>
  </si>
  <si>
    <t>PROB_DEATH_RG_10_19</t>
  </si>
  <si>
    <t>Probability of Death for age Risk Group [20, 29]</t>
  </si>
  <si>
    <t>p_death_risk_3</t>
  </si>
  <si>
    <t>PROB_DEATH_RG_20_29</t>
  </si>
  <si>
    <t>Probability of Death for age Risk Group [30, 39]</t>
  </si>
  <si>
    <t>p_death_risk_4</t>
  </si>
  <si>
    <t>PROB_DEATH_RG_30_39</t>
  </si>
  <si>
    <t>Probability of Death for age Risk Group [40, 49]</t>
  </si>
  <si>
    <t>p_death_risk_5</t>
  </si>
  <si>
    <t>PROB_DEATH_RG_40_49</t>
  </si>
  <si>
    <t>Probability of Death for age Risk Group [50, 59]</t>
  </si>
  <si>
    <t>p_death_risk_6</t>
  </si>
  <si>
    <t>PROB_DEATH_RG_50_59</t>
  </si>
  <si>
    <t>Probability of Death for age Risk Group [60, 69]</t>
  </si>
  <si>
    <t>p_death_risk_7</t>
  </si>
  <si>
    <t>PROB_DEATH_RG_60_69</t>
  </si>
  <si>
    <t>Probability of Death for age Risk Group [70, 79]</t>
  </si>
  <si>
    <t>p_death_risk_8</t>
  </si>
  <si>
    <t>PROB_DEATH_RG_70_79</t>
  </si>
  <si>
    <t>Probability of Death for age Risk Group [80+]</t>
  </si>
  <si>
    <t>p_death_risk_9</t>
  </si>
  <si>
    <t>PROB_DEATH_RG_80p</t>
  </si>
  <si>
    <t>Time after I to Death</t>
  </si>
  <si>
    <t>time_to_death_I</t>
  </si>
  <si>
    <t>TIME_FROM_I_TO_DEATH</t>
  </si>
  <si>
    <t>Time after H to Death</t>
  </si>
  <si>
    <t>time_to_death_H</t>
  </si>
  <si>
    <t>TIME_FROM_H_TO_DEATH</t>
  </si>
  <si>
    <t>Time after ICU to Death</t>
  </si>
  <si>
    <t>time_to_death_ICU</t>
  </si>
  <si>
    <t>TIME_FROM_ICU_TO_DEATH</t>
  </si>
  <si>
    <t>Probability in negative binomial distribution of time from symptom onset to hospitalization for age [0, 9]</t>
  </si>
  <si>
    <t>ONSET_TO_HOSP_PROB_0_9</t>
  </si>
  <si>
    <t>Size in negative binomial distribution of time from symptom onset to hospitalization for age [0, 9]</t>
  </si>
  <si>
    <t>ONSET_TO_HOSP_SIZE_0_9</t>
  </si>
  <si>
    <t>Mean of time from symptom onset to hospitalization for age [0, 9]</t>
  </si>
  <si>
    <t>onset_to_hosp</t>
  </si>
  <si>
    <t>mean = size * ( 1 - prob) / prob</t>
  </si>
  <si>
    <t>Probability in negative binomial distribution of time from symptom onset to hospitalization for age [10, 19]</t>
  </si>
  <si>
    <t>ONSET_TO_HOSP_PROB_10_19</t>
  </si>
  <si>
    <t>Size in negative binomial distribution of time from symptom onset to hospitalization for age [10, 19]</t>
  </si>
  <si>
    <t>ONSET_TO_HOSP_SIZE_10_19</t>
  </si>
  <si>
    <t>Mean of time from symptom onset to hospitalization for age [10, 19]</t>
  </si>
  <si>
    <t>Probability in negative binomial distribution of time from symptom onset to hospitalization for age [20, 29]</t>
  </si>
  <si>
    <t>ONSET_TO_HOSP_PROB_20_29</t>
  </si>
  <si>
    <t>Size in negative binomial distribution of time from symptom onset to hospitalization for age [20, 29]</t>
  </si>
  <si>
    <t>ONSET_TO_HOSP_SIZE_20_29</t>
  </si>
  <si>
    <t>Mean of time from symptom onset to hospitalization for age [20, 29]</t>
  </si>
  <si>
    <t>Probability in negative binomial distribution of time from symptom onset to hospitalization for age [30, 39]</t>
  </si>
  <si>
    <t>ONSET_TO_HOSP_PROB_30_39</t>
  </si>
  <si>
    <t>Size in negative binomial distribution of time from symptom onset to hospitalization for age [30, 39]</t>
  </si>
  <si>
    <t>ONSET_TO_HOSP_SIZE_30_39</t>
  </si>
  <si>
    <t>Mean of time from symptom onset to hospitalization for age [30, 39]</t>
  </si>
  <si>
    <t>Probability in negative binomial distribution of time from symptom onset to hospitalization for age [40, 49]</t>
  </si>
  <si>
    <t>ONSET_TO_HOSP_PROB_40_49</t>
  </si>
  <si>
    <t>Size in negative binomial distribution of time from symptom onset to hospitalization for age [40, 49]</t>
  </si>
  <si>
    <t>ONSET_TO_HOSP_SIZE_40_49</t>
  </si>
  <si>
    <t>Mean of time from symptom onset to hospitalization for age [40, 49]</t>
  </si>
  <si>
    <t>Probability in negative binomial distribution of time from symptom onset to hospitalization for age [50, 59]</t>
  </si>
  <si>
    <t>ONSET_TO_HOSP_PROB_50_59</t>
  </si>
  <si>
    <t>Size in negative binomial distribution of time from symptom onset to hospitalization for age [50, 59]</t>
  </si>
  <si>
    <t>ONSET_TO_HOSP_SIZE_50_59</t>
  </si>
  <si>
    <t>Mean of time from symptom onset to hospitalization for age [50, 59]</t>
  </si>
  <si>
    <t>Probability in negative binomial distribution of time from symptom onset to hospitalization for age [60, 69]</t>
  </si>
  <si>
    <t>ONSET_TO_HOSP_PROB_60_69</t>
  </si>
  <si>
    <t>Size in negative binomial distribution of time from symptom onset to hospitalization for age [60, 69]</t>
  </si>
  <si>
    <t>ONSET_TO_HOSP_SIZE_60_69</t>
  </si>
  <si>
    <t>Mean of time from symptom onset to hospitalization for age [60, 69]</t>
  </si>
  <si>
    <t>Probability in negative binomial distribution of time from symptom onset to hospitalization for age [70, 79]</t>
  </si>
  <si>
    <t>ONSET_TO_HOSP_PROB_70_79</t>
  </si>
  <si>
    <t>Size in negative binomial distribution of time from symptom onset to hospitalization for age [70, 79]</t>
  </si>
  <si>
    <t>ONSET_TO_HOSP_SIZE_70_79</t>
  </si>
  <si>
    <t>Mean of time from symptom onset to hospitalization for age [70, 79]</t>
  </si>
  <si>
    <t>Probability in negative binomial distribution of time from symptom onset to hospitalization for age [80+]</t>
  </si>
  <si>
    <t>Size in negative binomial distribution of time from symptom onset to hospitalization for age [80+]</t>
  </si>
  <si>
    <t>Mean of time from symptom onset to hospitalization for age [80+]</t>
  </si>
  <si>
    <t>Probability in negative binomial distribution of length of stay in hospital for age [0, 9]</t>
  </si>
  <si>
    <t>LOS_HOSP_PROB_0_9</t>
  </si>
  <si>
    <t>Size in negative binomial distribution of length of stay in hospital for age [0, 9]</t>
  </si>
  <si>
    <t>LOS_HOSP_SIZE_0_9</t>
  </si>
  <si>
    <t>Mean of length of stay in hospital for age [0, 9]</t>
  </si>
  <si>
    <t>hosp_stay_1</t>
  </si>
  <si>
    <t>Probability in negative binomial distribution of length of stay in hospital for age [10, 19]</t>
  </si>
  <si>
    <t>LOS_HOSP_PROB_10_19</t>
  </si>
  <si>
    <t>Size in negative binomial distribution of length of stay in hospital for age [10, 19]</t>
  </si>
  <si>
    <t>LOS_HOSP_SIZE_10_19</t>
  </si>
  <si>
    <t>Mean of length of stay in hospital for age [10, 19]</t>
  </si>
  <si>
    <t>hosp_stay_2</t>
  </si>
  <si>
    <t>Probability in negative binomial distribution of length of stay in hospital for age [20, 29]</t>
  </si>
  <si>
    <t>LOS_HOSP_PROB_20_29</t>
  </si>
  <si>
    <t>Size in negative binomial distribution of length of stay in hospital for age [20, 29]</t>
  </si>
  <si>
    <t>LOS_HOSP_SIZE_20_29</t>
  </si>
  <si>
    <t>Mean of length of stay in hospital for age [20, 29]</t>
  </si>
  <si>
    <t>hosp_stay_3</t>
  </si>
  <si>
    <t>Probability in negative binomial distribution of length of stay in hospital for age [30, 39]</t>
  </si>
  <si>
    <t>LOS_HOSP_PROB_30_39</t>
  </si>
  <si>
    <t>Size in negative binomial distribution of length of stay in hospital for age [30, 39]</t>
  </si>
  <si>
    <t>LOS_HOSP_SIZE_30_39</t>
  </si>
  <si>
    <t>Mean of length of stay in hospital for age [30, 39]</t>
  </si>
  <si>
    <t>hosp_stay_4</t>
  </si>
  <si>
    <t>Probability in negative binomial distribution of length of stay in hospital for age [40, 49]</t>
  </si>
  <si>
    <t>LOS_HOSP_PROB_40_49</t>
  </si>
  <si>
    <t>Size in negative binomial distribution of length of stay in hospital for age [40, 49]</t>
  </si>
  <si>
    <t>LOS_HOSP_SIZE_40_49</t>
  </si>
  <si>
    <t>Mean of length of stay in hospital for age [40, 49]</t>
  </si>
  <si>
    <t>hosp_stay_5</t>
  </si>
  <si>
    <t>Probability in negative binomial distribution of length of stay in hospital for age [50, 59]</t>
  </si>
  <si>
    <t>LOS_HOSP_PROB_50_59</t>
  </si>
  <si>
    <t>Size in negative binomial distribution of length of stay in hospital for age [50, 59]</t>
  </si>
  <si>
    <t>LOS_HOSP_SIZE_50_59</t>
  </si>
  <si>
    <t>Mean of length of stay in hospital for age [50, 59]</t>
  </si>
  <si>
    <t>hosp_stay_6</t>
  </si>
  <si>
    <t>Probability in negative binomial distribution of length of stay in hospital for age [60, 69]</t>
  </si>
  <si>
    <t>LOS_HOSP_PROB_60_69</t>
  </si>
  <si>
    <t>Size in negative binomial distribution of length of stay in hospital for age [60, 69]</t>
  </si>
  <si>
    <t>LOS_HOSP_SIZE_60_69</t>
  </si>
  <si>
    <t>Mean of length of stay in hospital for age [60, 69]</t>
  </si>
  <si>
    <t>hosp_stay_7</t>
  </si>
  <si>
    <t>Probability in negative binomial distribution of length of stay in hospital for age [70, 79]</t>
  </si>
  <si>
    <t>LOS_HOSP_PROB_70_79</t>
  </si>
  <si>
    <t>Size in negative binomial distribution of length of stay in hospital for age [70, 79]</t>
  </si>
  <si>
    <t>LOS_HOSP_SIZE_70_79</t>
  </si>
  <si>
    <t>Mean of length of stay in hospital for age [70, 79]</t>
  </si>
  <si>
    <t>hosp_stay_8</t>
  </si>
  <si>
    <t>hosp_stay_9</t>
  </si>
  <si>
    <t>icu_prob_1</t>
  </si>
  <si>
    <t>PROB_ICU_0_9</t>
  </si>
  <si>
    <t>icu_prob_2</t>
  </si>
  <si>
    <t>PROB_ICU_10_19</t>
  </si>
  <si>
    <t>icu_prob_3</t>
  </si>
  <si>
    <t>PROB_ICU_20_29</t>
  </si>
  <si>
    <t>icu_prob_4</t>
  </si>
  <si>
    <t>PROB_ICU_30_39</t>
  </si>
  <si>
    <t>icu_prob_5</t>
  </si>
  <si>
    <t>PROB_ICU_40_49</t>
  </si>
  <si>
    <t>icu_prob_6</t>
  </si>
  <si>
    <t>PROB_ICU_50_59</t>
  </si>
  <si>
    <t>icu_prob_7</t>
  </si>
  <si>
    <t>PROB_ICU_60_69</t>
  </si>
  <si>
    <t>icu_prob_8</t>
  </si>
  <si>
    <t>PROB_ICU_70_79</t>
  </si>
  <si>
    <t>icu_prob_9</t>
  </si>
  <si>
    <t>PROB_ICU_80p</t>
  </si>
  <si>
    <t>Mean time from hospitalization to ICU admission for age [0, 9]</t>
  </si>
  <si>
    <t>pre_icu_1</t>
  </si>
  <si>
    <t>Mean time from hospitalization to ICU admission for age [10, 19]</t>
  </si>
  <si>
    <t>pre_icu_2</t>
  </si>
  <si>
    <t>Mean time from hospitalization to ICU admission for age [20, 29]</t>
  </si>
  <si>
    <t>pre_icu_3</t>
  </si>
  <si>
    <t>Mean time from hospitalization to ICU admission for age [30, 39]</t>
  </si>
  <si>
    <t>pre_icu_4</t>
  </si>
  <si>
    <t>Mean time from hospitalization to ICU admission for age [40, 49]</t>
  </si>
  <si>
    <t>pre_icu_5</t>
  </si>
  <si>
    <t>Mean time from hospitalization to ICU admission for age [50, 59]</t>
  </si>
  <si>
    <t>pre_icu_6</t>
  </si>
  <si>
    <t>Meantime from hospitalization to ICU admission for age [60, 69]</t>
  </si>
  <si>
    <t>pre_icu_7</t>
  </si>
  <si>
    <t>Mean time from hospitalization to ICU admission for age [70, 79]</t>
  </si>
  <si>
    <t>pre_icu_8</t>
  </si>
  <si>
    <t>Mean time from hospitalization to ICU admission for age [80+]</t>
  </si>
  <si>
    <t>pre_icu_9</t>
  </si>
  <si>
    <t>LOS_HOSP_ICU_PROB_0_9</t>
  </si>
  <si>
    <t>LOS_HOSP_ICU_SIZE_0_9</t>
  </si>
  <si>
    <t>icu_hosp_1</t>
  </si>
  <si>
    <t>LOS_HOSP_ICU_PROB_10_19</t>
  </si>
  <si>
    <t>LOS_HOSP_ICU_SIZE_10_19</t>
  </si>
  <si>
    <t>icu_hosp_2</t>
  </si>
  <si>
    <t>LOS_HOSP_ICU_PROB_20_29</t>
  </si>
  <si>
    <t>LOS_HOSP_ICU_SIZE_20_29</t>
  </si>
  <si>
    <t>icu_hosp_3</t>
  </si>
  <si>
    <t>LOS_HOSP_ICU_PROB_30_39</t>
  </si>
  <si>
    <t>LOS_HOSP_ICU_SIZE_30_39</t>
  </si>
  <si>
    <t>icu_hosp_4</t>
  </si>
  <si>
    <t>LOS_HOSP_ICU_PROB_40_49</t>
  </si>
  <si>
    <t>LOS_HOSP_ICU_SIZE_40_49</t>
  </si>
  <si>
    <t>icu_hosp_5</t>
  </si>
  <si>
    <t>LOS_HOSP_ICU_PROB_50_59</t>
  </si>
  <si>
    <t>LOS_HOSP_ICU_SIZE_50_59</t>
  </si>
  <si>
    <t>icu_hosp_6</t>
  </si>
  <si>
    <t>LOS_HOSP_ICU_PROB_60_69</t>
  </si>
  <si>
    <t>LOS_HOSP_ICU_SIZE_60_69</t>
  </si>
  <si>
    <t>icu_hosp_7</t>
  </si>
  <si>
    <t>LOS_HOSP_ICU_PROB_70_79</t>
  </si>
  <si>
    <t>LOS_HOSP_ICU_SIZE_70_79</t>
  </si>
  <si>
    <t>icu_hosp_8</t>
  </si>
  <si>
    <t>LOS_HOSP_ICU_PROB_80p</t>
  </si>
  <si>
    <t>LOS_HOSP_ICU_SIZE_80p</t>
  </si>
  <si>
    <t>icu_hosp_9</t>
  </si>
  <si>
    <t>Number of Health Care Works [0,9]</t>
  </si>
  <si>
    <t>n_health_care_1</t>
  </si>
  <si>
    <t>N_HWS_0_9</t>
  </si>
  <si>
    <t>Number of Health Care Works [10,19]</t>
  </si>
  <si>
    <t>n_health_care_2</t>
  </si>
  <si>
    <t>N_HWS_10_19</t>
  </si>
  <si>
    <t>Number of Health Care Works [20,29]</t>
  </si>
  <si>
    <t>n_health_care_3</t>
  </si>
  <si>
    <t>N_HWS_20_29</t>
  </si>
  <si>
    <t>Number of Health Care Works [30,39]</t>
  </si>
  <si>
    <t>n_health_care_4</t>
  </si>
  <si>
    <t>N_HWS_30_39</t>
  </si>
  <si>
    <t>Number of Health Care Works [40,49]</t>
  </si>
  <si>
    <t>n_health_care_5</t>
  </si>
  <si>
    <t>N_HWS_40_49</t>
  </si>
  <si>
    <t>Number of Health Care Works [50,59]</t>
  </si>
  <si>
    <t>n_health_care_6</t>
  </si>
  <si>
    <t>N_HWS_50_59</t>
  </si>
  <si>
    <t>Number of Health Care Works [60,69]</t>
  </si>
  <si>
    <t>n_health_care_7</t>
  </si>
  <si>
    <t>N_HWS_60_69</t>
  </si>
  <si>
    <t>Number of Health Care Works [70,79]</t>
  </si>
  <si>
    <t>n_health_care_8</t>
  </si>
  <si>
    <t>N_HWS_70_79</t>
  </si>
  <si>
    <t>Number of Health Care Works [80+]</t>
  </si>
  <si>
    <t>n_health_care_9</t>
  </si>
  <si>
    <t>N_HWS_80p</t>
  </si>
  <si>
    <t xml:space="preserve">Probability of ICU admission for age [10, 19] </t>
  </si>
  <si>
    <t xml:space="preserve">Probability of ICU admission for age [0, 9] </t>
  </si>
  <si>
    <t xml:space="preserve">Probability of ICU admission for age [20, 29] </t>
  </si>
  <si>
    <t xml:space="preserve">Probability of ICU admission for age [30, 39]  </t>
  </si>
  <si>
    <t xml:space="preserve">Probability of ICU admission for age [40, 49] </t>
  </si>
  <si>
    <t>Probability of ICU admission for age [50, 59]</t>
  </si>
  <si>
    <t xml:space="preserve">Probability of ICU admission for age [60, 69] </t>
  </si>
  <si>
    <t>Probability of ICU admission for age [70, 79]</t>
  </si>
  <si>
    <t>Probability of ICU admission for age [80+]</t>
  </si>
  <si>
    <t>Probability in negative binomial distribution of time from symptom onset to hospitalization for age [80, 89]</t>
  </si>
  <si>
    <t>Size in negative binomial distribution of time from symptom onset to hospitalization for age [80, 89]</t>
  </si>
  <si>
    <t>Mean of time from symptom onset to hospitalization for age [80, 89]</t>
  </si>
  <si>
    <t>ONSET_TO_HOSP_PROB_80_89</t>
  </si>
  <si>
    <t>ONSET_TO_HOSP_SIZE_80_89</t>
  </si>
  <si>
    <t>ONSET_TO_HOSP_PROB_90p</t>
  </si>
  <si>
    <t>ONSET_TO_HOSP_SIZE_90p</t>
  </si>
  <si>
    <t>hosp_stay_10</t>
  </si>
  <si>
    <t>Probability in negative binomial distribution of length of stay in hospital for age [80, 89]</t>
  </si>
  <si>
    <t>Size in negative binomial distribution of length of stay in hospital for age [80, 89]</t>
  </si>
  <si>
    <t>Mean of length of stay in hospital for age [80, 89]</t>
  </si>
  <si>
    <t>Probability in negative binomial distribution of length of stay in hospital for age [90+]</t>
  </si>
  <si>
    <t>Size in negative binomial distribution of length of stay in hospital for age [90+]</t>
  </si>
  <si>
    <t>Mean of length of stay in hospital for age [90+]</t>
  </si>
  <si>
    <t>LOS_HOSP_PROB_80_89</t>
  </si>
  <si>
    <t>LOS_HOSP_SIZE_80_89</t>
  </si>
  <si>
    <t>LOS_HOSP_PROB_90p</t>
  </si>
  <si>
    <t>LOS_HOSP_SIZE_90p</t>
  </si>
  <si>
    <t>Probability in negative binomial distribution of time from hospitalization to ICU admission for age [0, 9]</t>
  </si>
  <si>
    <t>Size in negative binomial distribution of time from hospitalization to ICU admission for age [0, 9]</t>
  </si>
  <si>
    <t>TIME_TO_ICU_PROB_0_9</t>
  </si>
  <si>
    <t>TIME_TO_ICU_SIZE_0_9</t>
  </si>
  <si>
    <t>Probability in negative binomial distribution of time from hospitalization to ICU admission for age [10, 19]</t>
  </si>
  <si>
    <t>Size in negative binomial distribution of time from hospitalization to ICU admission for age [10, 19]</t>
  </si>
  <si>
    <t>Probability in negative binomial distribution of time from hospitalization to ICU admission for age [20, 29]</t>
  </si>
  <si>
    <t>Size in negative binomial distribution of time from hospitalization to ICU admission for age [20, 29]</t>
  </si>
  <si>
    <t>Probability in negative binomial distribution of time from hospitalization to ICU admission for age [30, 39]</t>
  </si>
  <si>
    <t>Size in negative binomial distribution of time from hospitalization to ICU admission for age [30, 39]</t>
  </si>
  <si>
    <t>Probability in negative binomial distribution of time from hospitalization to ICU admission for age [40, 49]</t>
  </si>
  <si>
    <t>Size in negative binomial distribution of time from hospitalization to ICU admission for age [40, 49]</t>
  </si>
  <si>
    <t>Probability in negative binomial distribution of time from hospitalization to ICU admission for age [50, 59]</t>
  </si>
  <si>
    <t>Size in negative binomial distribution of time from hospitalization to ICU admission for age [50, 59]</t>
  </si>
  <si>
    <t>Probability in negative binomial distribution of time from hospitalization to ICU admission for age [60, 69]</t>
  </si>
  <si>
    <t>Size in negative binomial distribution of time from hospitalization to ICU admission for age [60, 69]</t>
  </si>
  <si>
    <t>Probability in negative binomial distribution of time from hospitalization to ICU admission for age [70, 79]</t>
  </si>
  <si>
    <t>Size in negative binomial distribution of time from hospitalization to ICU admission for age [70, 79]</t>
  </si>
  <si>
    <t>Size in negative binomial distribution of time from hospitalization to ICU admission for age [80+]</t>
  </si>
  <si>
    <t>Probability in negative binomial distribution of time from hospitalization to ICU admission for age [80+]</t>
  </si>
  <si>
    <t>TIME_TO_ICU_PROB_10_19</t>
  </si>
  <si>
    <t>TIME_TO_ICU_SIZE_10_19</t>
  </si>
  <si>
    <t>TIME_TO_ICU_PROB_20_29</t>
  </si>
  <si>
    <t>TIME_TO_ICU_SIZE_20_29</t>
  </si>
  <si>
    <t>TIME_TO_ICU_PROB_30_39</t>
  </si>
  <si>
    <t>TIME_TO_ICU_SIZE_30_39</t>
  </si>
  <si>
    <t>TIME_TO_ICU_PROB_40_49</t>
  </si>
  <si>
    <t>TIME_TO_ICU_SIZE_40_49</t>
  </si>
  <si>
    <t>TIME_TO_ICU_PROB_50_59</t>
  </si>
  <si>
    <t>TIME_TO_ICU_SIZE_50_59</t>
  </si>
  <si>
    <t>TIME_TO_ICU_PROB_60_69</t>
  </si>
  <si>
    <t>TIME_TO_ICU_SIZE_60_69</t>
  </si>
  <si>
    <t>TIME_TO_ICU_PROB_70_79</t>
  </si>
  <si>
    <t>TIME_TO_ICU_SIZE_70_79</t>
  </si>
  <si>
    <t>TIME_TO_ICU_PROB_80p</t>
  </si>
  <si>
    <t>TIME_TO_ICU_SIZE_80p</t>
  </si>
  <si>
    <t>Probability in negative binomial distribution of length of stay in ICU for age [0, 9]</t>
  </si>
  <si>
    <t>LOS_ICU_PROB_0_9</t>
  </si>
  <si>
    <t>LOS_ICU_SIZE_0_9</t>
  </si>
  <si>
    <t>Size in negative binomial distribution of length of stay in ICU for age [0, 9]</t>
  </si>
  <si>
    <t>icu_stay_1</t>
  </si>
  <si>
    <t>Mean of length of stay in ICU for age [0, 9]</t>
  </si>
  <si>
    <t>Probability in negative binomial distribution of length of stay in ICU for age [10, 19]</t>
  </si>
  <si>
    <t>Size in negative binomial distribution of length of stay in ICU for age [10, 19]</t>
  </si>
  <si>
    <t>Mean of length of stay in ICU for age [10, 19]</t>
  </si>
  <si>
    <t>Probability in negative binomial distribution of length of stay in ICU for age [20, 29]</t>
  </si>
  <si>
    <t>Size in negative binomial distribution of length of stay in ICU for age [20, 29]</t>
  </si>
  <si>
    <t>Mean of length of stay in ICU for age [30, 39]</t>
  </si>
  <si>
    <t>Probability in negative binomial distribution of length of stay in ICU for age [30, 39]</t>
  </si>
  <si>
    <t>Mean of length of stay in ICU for age [20, 29]</t>
  </si>
  <si>
    <t>icu_stay_2</t>
  </si>
  <si>
    <t>icu_stay_3</t>
  </si>
  <si>
    <t>icu_stay_4</t>
  </si>
  <si>
    <t>icu_stay_5</t>
  </si>
  <si>
    <t>icu_stay_6</t>
  </si>
  <si>
    <t>icu_stay_7</t>
  </si>
  <si>
    <t>icu_stay_8</t>
  </si>
  <si>
    <t>icu_stay_9</t>
  </si>
  <si>
    <t>LOS_ICU_PROB_10_19</t>
  </si>
  <si>
    <t>LOS_ICU_SIZE_10_19</t>
  </si>
  <si>
    <t>LOS_ICU_PROB_20_29</t>
  </si>
  <si>
    <t>LOS_ICU_SIZE_20_29</t>
  </si>
  <si>
    <t>LOS_ICU_PROB_30_39</t>
  </si>
  <si>
    <t>LOS_ICU_SIZE_30_39</t>
  </si>
  <si>
    <t>LOS_ICU_PROB_40_49</t>
  </si>
  <si>
    <t>LOS_ICU_SIZE_40_49</t>
  </si>
  <si>
    <t>LOS_ICU_PROB_50_59</t>
  </si>
  <si>
    <t>LOS_ICU_SIZE_50_59</t>
  </si>
  <si>
    <t>LOS_ICU_PROB_60_69</t>
  </si>
  <si>
    <t>LOS_ICU_SIZE_60_69</t>
  </si>
  <si>
    <t>LOS_ICU_PROB_70_79</t>
  </si>
  <si>
    <t>LOS_ICU_SIZE_70_79</t>
  </si>
  <si>
    <t>LOS_ICU_PROB_80p</t>
  </si>
  <si>
    <t>LOS_ICU_SIZE_80p</t>
  </si>
  <si>
    <t>Size in negative binomial distribution of length of stay in ICU for age [30, 39]</t>
  </si>
  <si>
    <t>Probability in negative binomial distribution of length of stay in ICU for age [40, 49]</t>
  </si>
  <si>
    <t>Size in negative binomial distribution of length of stay in ICU for age [40, 49]</t>
  </si>
  <si>
    <t>Mean of length of stay in ICU for age [40, 49]</t>
  </si>
  <si>
    <t>Probability in negative binomial distribution of length of stay in ICU for age [50, 59]</t>
  </si>
  <si>
    <t>Size in negative binomial distribution of length of stay in ICU for age [50, 59]</t>
  </si>
  <si>
    <t>Mean of length of stay in ICU for age [50, 59]</t>
  </si>
  <si>
    <t>Probability in negative binomial distribution of length of stay in ICU for age [60, 69]</t>
  </si>
  <si>
    <t>Size in negative binomial distribution of length of stay in ICU for age [60, 69]</t>
  </si>
  <si>
    <t>Mean of length of stay in ICU for age [60, 69]</t>
  </si>
  <si>
    <t>Probability in negative binomial distribution of length of stay in ICU for age [70, 79]</t>
  </si>
  <si>
    <t>Size in negative binomial distribution of length of stay in ICU for age [70, 79]</t>
  </si>
  <si>
    <t>Mean of length of stay in ICU for age [70, 79]</t>
  </si>
  <si>
    <t>Probability in negative binomial distribution of length of stay in ICU for age [80+]</t>
  </si>
  <si>
    <t>Size in negative binomial distribution of length of stay in ICU for age [80+]</t>
  </si>
  <si>
    <t>Mean of length of stay in ICU for age [80+]</t>
  </si>
  <si>
    <t>Probability in negative binomial distribution of length of stay in hospital for people after admitting to ICU with age [0, 9]</t>
  </si>
  <si>
    <t>Size in negative binomial distribution of length of stay in hospital for people after admitting to ICU with age [0, 9]</t>
  </si>
  <si>
    <t>Mean of length of stay in hospital for people after admitting to ICU with age [0, 9]</t>
  </si>
  <si>
    <t>Probability in negative binomial distribution of length of stay in hospital for people after admitting to ICU with age [10, 19]</t>
  </si>
  <si>
    <t>Size in negative binomial distribution of length of stay in hospital for people after admitting to ICU with age [10, 19]</t>
  </si>
  <si>
    <t>Mean of length of stay in hospital for people after admitting to ICU with age [10, 19]</t>
  </si>
  <si>
    <t>Probability in negative binomial distribution of length of stay in hospital for people after admitting to ICU with age [20, 29]</t>
  </si>
  <si>
    <t>Size in negative binomial distribution of length of stay in hospital for people after admitting to ICU with age [20, 29]</t>
  </si>
  <si>
    <t>Mean of length of stay in hospital for people after admitting to ICU with age [20, 29]</t>
  </si>
  <si>
    <t>Probability in negative binomial distribution of length of stay in hospital for people after admitting to ICU with age [30, 39]</t>
  </si>
  <si>
    <t>Size in negative binomial distribution of length of stay in hospital for people after admitting to ICU with age [30, 39]</t>
  </si>
  <si>
    <t>Mean of length of stay in hospital for people after admitting to ICU with age [30, 39]</t>
  </si>
  <si>
    <t>Probability in negative binomial distribution of length of stay in hospital for people after admitting to ICU with age [40, 49]</t>
  </si>
  <si>
    <t>Size in negative binomial distribution of length of stay in hospital for people after admitting to ICU with age [40, 49]</t>
  </si>
  <si>
    <t>Mean of length of stay in hospital for people after admitting to ICU with age [40, 49]</t>
  </si>
  <si>
    <t>Probability in negative binomial distribution of length of stay in hospital for people after admitting to ICU with age [50, 59]</t>
  </si>
  <si>
    <t>Size in negative binomial distribution of length of stay in hospital for people after admitting to ICU with age [50, 59]</t>
  </si>
  <si>
    <t>Mean of length of stay in hospital for people after admitting to ICU with age [50, 59]</t>
  </si>
  <si>
    <t>Probability in negative binomial distribution of length of stay in hospital for people after admitting to ICU with age [60, 69]</t>
  </si>
  <si>
    <t>Size in negative binomial distribution of length of stay in hospital for people after admitting to ICU with age [60, 69]</t>
  </si>
  <si>
    <t>Mean of length of stay in hospital for people after admitting to ICU with age [60, 69]</t>
  </si>
  <si>
    <t>Probability in negative binomial distribution of length of stay in hospital for people after admitting to ICU with age [70, 79]</t>
  </si>
  <si>
    <t>Size in negative binomial distribution of length of stay in hospital for people after admitting to ICU with age [70, 79]</t>
  </si>
  <si>
    <t>Mean of length of stay in hospital for people after admitting to ICU with age [70, 79]</t>
  </si>
  <si>
    <t>Probability in negative binomial distribution of length of stay in hospital for people after admitting to ICU with age [80+]</t>
  </si>
  <si>
    <t>Size in negative binomial distribution of length of stay in hospital for people after admitting to ICU with age [80+]</t>
  </si>
  <si>
    <t>Mean of length of stay in hospital for people after admitting to ICU with age [80+]</t>
  </si>
  <si>
    <t>https://doi.org/10.1007/s10654-020-00698-1</t>
  </si>
  <si>
    <t>Modified using data in Norway</t>
  </si>
  <si>
    <t>20210423-overlevelseanalyseAlderFunk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</si>
</sst>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sz val="11"/>
      <color rgb="FF000000"/>
      <name val="Consolas"/>
      <family val="2"/>
    </font>
    <font>
      <u/>
      <sz val="12"/>
      <color theme="10"/>
      <name val="Calibri"/>
      <family val="2"/>
      <charset val="1"/>
    </font>
    <font>
      <sz val="8"/>
      <name val="Calibri"/>
      <family val="2"/>
      <charset val="1"/>
    </font>
    <font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5E0B4"/>
        <bgColor rgb="FFE2F0D9"/>
      </patternFill>
    </fill>
    <fill>
      <patternFill patternType="solid">
        <fgColor rgb="FFE2F0D9"/>
        <bgColor rgb="FFFFFFCC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Font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0" xfId="0" applyFont="1" applyFill="1" applyBorder="1"/>
    <xf numFmtId="0" fontId="0" fillId="3" borderId="0" xfId="0" applyFont="1" applyFill="1" applyBorder="1" applyAlignment="1">
      <alignment horizontal="left"/>
    </xf>
    <xf numFmtId="0" fontId="0" fillId="4" borderId="0" xfId="0" applyFont="1" applyFill="1" applyBorder="1"/>
    <xf numFmtId="0" fontId="0" fillId="4" borderId="0" xfId="0" applyFont="1" applyFill="1" applyBorder="1" applyAlignment="1">
      <alignment horizontal="left"/>
    </xf>
    <xf numFmtId="0" fontId="0" fillId="4" borderId="0" xfId="0" applyFill="1" applyBorder="1"/>
    <xf numFmtId="0" fontId="0" fillId="3" borderId="0" xfId="0" applyFill="1" applyBorder="1"/>
    <xf numFmtId="0" fontId="0" fillId="3" borderId="0" xfId="0" applyFont="1" applyFill="1" applyBorder="1" applyAlignment="1">
      <alignment horizontal="left" vertical="center"/>
    </xf>
    <xf numFmtId="0" fontId="1" fillId="3" borderId="0" xfId="0" applyFont="1" applyFill="1" applyBorder="1"/>
    <xf numFmtId="0" fontId="1" fillId="4" borderId="0" xfId="0" applyFont="1" applyFill="1" applyBorder="1"/>
    <xf numFmtId="0" fontId="0" fillId="3" borderId="0" xfId="0" applyFont="1" applyFill="1" applyBorder="1" applyAlignment="1">
      <alignment wrapText="1"/>
    </xf>
    <xf numFmtId="0" fontId="0" fillId="3" borderId="0" xfId="0" applyFont="1" applyFill="1" applyBorder="1" applyAlignment="1">
      <alignment horizontal="right" wrapText="1"/>
    </xf>
    <xf numFmtId="0" fontId="0" fillId="3" borderId="0" xfId="0" applyFont="1" applyFill="1" applyBorder="1" applyAlignment="1">
      <alignment horizontal="right"/>
    </xf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3" borderId="4" xfId="0" applyFont="1" applyFill="1" applyBorder="1"/>
    <xf numFmtId="0" fontId="0" fillId="3" borderId="5" xfId="0" applyFill="1" applyBorder="1"/>
    <xf numFmtId="0" fontId="0" fillId="4" borderId="4" xfId="0" applyFont="1" applyFill="1" applyBorder="1"/>
    <xf numFmtId="0" fontId="0" fillId="4" borderId="5" xfId="0" applyFill="1" applyBorder="1"/>
    <xf numFmtId="0" fontId="0" fillId="4" borderId="5" xfId="0" applyFont="1" applyFill="1" applyBorder="1"/>
    <xf numFmtId="0" fontId="0" fillId="3" borderId="5" xfId="0" applyFont="1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7" xfId="0" applyFont="1" applyFill="1" applyBorder="1" applyAlignment="1">
      <alignment horizontal="left"/>
    </xf>
    <xf numFmtId="0" fontId="0" fillId="3" borderId="8" xfId="0" applyFill="1" applyBorder="1"/>
    <xf numFmtId="0" fontId="2" fillId="4" borderId="5" xfId="1" applyFill="1" applyBorder="1"/>
    <xf numFmtId="0" fontId="4" fillId="5" borderId="0" xfId="0" applyFont="1" applyFill="1"/>
    <xf numFmtId="0" fontId="4" fillId="6" borderId="0" xfId="0" applyFont="1" applyFill="1"/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07/s10654-020-00698-1" TargetMode="External"/><Relationship Id="rId13" Type="http://schemas.openxmlformats.org/officeDocument/2006/relationships/hyperlink" Target="https://doi.org/10.1007/s10654-020-00698-1" TargetMode="External"/><Relationship Id="rId3" Type="http://schemas.openxmlformats.org/officeDocument/2006/relationships/hyperlink" Target="https://doi.org/10.1007/s10654-020-00698-1" TargetMode="External"/><Relationship Id="rId7" Type="http://schemas.openxmlformats.org/officeDocument/2006/relationships/hyperlink" Target="https://doi.org/10.1007/s10654-020-00698-1" TargetMode="External"/><Relationship Id="rId12" Type="http://schemas.openxmlformats.org/officeDocument/2006/relationships/hyperlink" Target="https://doi.org/10.1007/s10654-020-00698-1" TargetMode="External"/><Relationship Id="rId2" Type="http://schemas.openxmlformats.org/officeDocument/2006/relationships/hyperlink" Target="https://doi.org/10.1007/s10654-020-00698-1" TargetMode="External"/><Relationship Id="rId16" Type="http://schemas.openxmlformats.org/officeDocument/2006/relationships/hyperlink" Target="https://doi.org/10.1007/s10654-020-00698-1" TargetMode="External"/><Relationship Id="rId1" Type="http://schemas.openxmlformats.org/officeDocument/2006/relationships/hyperlink" Target="https://doi.org/10.1007/s10654-020-00698-1" TargetMode="External"/><Relationship Id="rId6" Type="http://schemas.openxmlformats.org/officeDocument/2006/relationships/hyperlink" Target="https://doi.org/10.1007/s10654-020-00698-1" TargetMode="External"/><Relationship Id="rId11" Type="http://schemas.openxmlformats.org/officeDocument/2006/relationships/hyperlink" Target="https://doi.org/10.1007/s10654-020-00698-1" TargetMode="External"/><Relationship Id="rId5" Type="http://schemas.openxmlformats.org/officeDocument/2006/relationships/hyperlink" Target="https://doi.org/10.1007/s10654-020-00698-1" TargetMode="External"/><Relationship Id="rId15" Type="http://schemas.openxmlformats.org/officeDocument/2006/relationships/hyperlink" Target="https://doi.org/10.1007/s10654-020-00698-1" TargetMode="External"/><Relationship Id="rId10" Type="http://schemas.openxmlformats.org/officeDocument/2006/relationships/hyperlink" Target="https://doi.org/10.1007/s10654-020-00698-1" TargetMode="External"/><Relationship Id="rId4" Type="http://schemas.openxmlformats.org/officeDocument/2006/relationships/hyperlink" Target="https://doi.org/10.1007/s10654-020-00698-1" TargetMode="External"/><Relationship Id="rId9" Type="http://schemas.openxmlformats.org/officeDocument/2006/relationships/hyperlink" Target="https://doi.org/10.1007/s10654-020-00698-1" TargetMode="External"/><Relationship Id="rId14" Type="http://schemas.openxmlformats.org/officeDocument/2006/relationships/hyperlink" Target="https://doi.org/10.1007/s10654-020-00698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6"/>
  <sheetViews>
    <sheetView tabSelected="1" topLeftCell="A124" zoomScale="125" zoomScaleNormal="125" workbookViewId="0">
      <selection activeCell="B147" sqref="B147"/>
    </sheetView>
  </sheetViews>
  <sheetFormatPr baseColWidth="10" defaultColWidth="9" defaultRowHeight="16" x14ac:dyDescent="0.2"/>
  <cols>
    <col min="1" max="1" width="104.5" bestFit="1" customWidth="1"/>
    <col min="2" max="2" width="12.6640625" bestFit="1" customWidth="1"/>
    <col min="3" max="3" width="22.83203125" bestFit="1" customWidth="1"/>
    <col min="4" max="4" width="32.1640625" bestFit="1" customWidth="1"/>
    <col min="5" max="5" width="27.1640625" bestFit="1" customWidth="1"/>
    <col min="6" max="6" width="41" customWidth="1"/>
    <col min="7" max="1025" width="10.6640625" customWidth="1"/>
  </cols>
  <sheetData>
    <row r="1" spans="1:6" s="2" customFormat="1" x14ac:dyDescent="0.2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9" t="s">
        <v>5</v>
      </c>
    </row>
    <row r="2" spans="1:6" s="3" customFormat="1" x14ac:dyDescent="0.2">
      <c r="A2" s="20" t="s">
        <v>6</v>
      </c>
      <c r="B2" s="34">
        <v>0.5</v>
      </c>
      <c r="C2" s="5" t="s">
        <v>7</v>
      </c>
      <c r="D2" s="6" t="s">
        <v>8</v>
      </c>
      <c r="E2" s="5"/>
      <c r="F2" s="21"/>
    </row>
    <row r="3" spans="1:6" s="3" customFormat="1" x14ac:dyDescent="0.2">
      <c r="A3" s="20" t="s">
        <v>9</v>
      </c>
      <c r="B3" s="34">
        <v>1</v>
      </c>
      <c r="C3" s="5" t="s">
        <v>10</v>
      </c>
      <c r="D3" s="6" t="s">
        <v>11</v>
      </c>
      <c r="E3" s="5"/>
      <c r="F3" s="21"/>
    </row>
    <row r="4" spans="1:6" s="3" customFormat="1" x14ac:dyDescent="0.2">
      <c r="A4" s="20" t="s">
        <v>12</v>
      </c>
      <c r="B4" s="34">
        <v>1</v>
      </c>
      <c r="C4" s="5" t="s">
        <v>13</v>
      </c>
      <c r="D4" s="6" t="s">
        <v>14</v>
      </c>
      <c r="E4" s="5"/>
      <c r="F4" s="21"/>
    </row>
    <row r="5" spans="1:6" s="3" customFormat="1" x14ac:dyDescent="0.2">
      <c r="A5" s="20" t="s">
        <v>15</v>
      </c>
      <c r="B5" s="34">
        <v>1</v>
      </c>
      <c r="C5" s="5" t="s">
        <v>16</v>
      </c>
      <c r="D5" s="6" t="s">
        <v>17</v>
      </c>
      <c r="E5" s="5"/>
      <c r="F5" s="21"/>
    </row>
    <row r="6" spans="1:6" s="3" customFormat="1" x14ac:dyDescent="0.2">
      <c r="A6" s="20" t="s">
        <v>18</v>
      </c>
      <c r="B6" s="34">
        <v>1</v>
      </c>
      <c r="C6" s="5" t="s">
        <v>19</v>
      </c>
      <c r="D6" s="6" t="s">
        <v>20</v>
      </c>
      <c r="E6" s="5"/>
      <c r="F6" s="21"/>
    </row>
    <row r="7" spans="1:6" s="3" customFormat="1" x14ac:dyDescent="0.2">
      <c r="A7" s="20" t="s">
        <v>21</v>
      </c>
      <c r="B7" s="34">
        <v>1</v>
      </c>
      <c r="C7" s="5" t="s">
        <v>22</v>
      </c>
      <c r="D7" s="6" t="s">
        <v>23</v>
      </c>
      <c r="E7" s="5"/>
      <c r="F7" s="21"/>
    </row>
    <row r="8" spans="1:6" s="3" customFormat="1" x14ac:dyDescent="0.2">
      <c r="A8" s="20" t="s">
        <v>24</v>
      </c>
      <c r="B8" s="34">
        <v>0.5</v>
      </c>
      <c r="C8" s="5" t="s">
        <v>25</v>
      </c>
      <c r="D8" s="6" t="s">
        <v>26</v>
      </c>
      <c r="E8" s="5"/>
      <c r="F8" s="21"/>
    </row>
    <row r="9" spans="1:6" s="3" customFormat="1" x14ac:dyDescent="0.2">
      <c r="A9" s="20" t="s">
        <v>27</v>
      </c>
      <c r="B9" s="34">
        <v>0.5</v>
      </c>
      <c r="C9" s="5" t="s">
        <v>28</v>
      </c>
      <c r="D9" s="6" t="s">
        <v>29</v>
      </c>
      <c r="E9" s="5"/>
      <c r="F9" s="21"/>
    </row>
    <row r="10" spans="1:6" s="3" customFormat="1" x14ac:dyDescent="0.2">
      <c r="A10" s="20" t="s">
        <v>30</v>
      </c>
      <c r="B10" s="34">
        <v>0.5</v>
      </c>
      <c r="C10" s="5" t="s">
        <v>31</v>
      </c>
      <c r="D10" s="6" t="s">
        <v>32</v>
      </c>
      <c r="E10" s="5"/>
      <c r="F10" s="21"/>
    </row>
    <row r="11" spans="1:6" s="4" customFormat="1" x14ac:dyDescent="0.2">
      <c r="A11" s="22" t="s">
        <v>33</v>
      </c>
      <c r="B11" s="7">
        <v>0.4</v>
      </c>
      <c r="C11" s="7" t="s">
        <v>34</v>
      </c>
      <c r="D11" s="8" t="s">
        <v>35</v>
      </c>
      <c r="E11" s="7"/>
      <c r="F11" s="23"/>
    </row>
    <row r="12" spans="1:6" s="4" customFormat="1" x14ac:dyDescent="0.2">
      <c r="A12" s="22" t="s">
        <v>36</v>
      </c>
      <c r="B12" s="7">
        <v>1</v>
      </c>
      <c r="C12" s="7"/>
      <c r="D12" s="7" t="s">
        <v>37</v>
      </c>
      <c r="E12" s="7"/>
      <c r="F12" s="23"/>
    </row>
    <row r="13" spans="1:6" s="4" customFormat="1" x14ac:dyDescent="0.2">
      <c r="A13" s="22" t="s">
        <v>38</v>
      </c>
      <c r="B13" s="7">
        <v>1.25</v>
      </c>
      <c r="C13" s="7" t="s">
        <v>39</v>
      </c>
      <c r="D13" s="8" t="s">
        <v>40</v>
      </c>
      <c r="E13" s="7"/>
      <c r="F13" s="23"/>
    </row>
    <row r="14" spans="1:6" s="4" customFormat="1" x14ac:dyDescent="0.2">
      <c r="A14" s="22" t="s">
        <v>41</v>
      </c>
      <c r="B14" s="7">
        <v>0.1</v>
      </c>
      <c r="C14" s="7" t="s">
        <v>42</v>
      </c>
      <c r="D14" s="8" t="s">
        <v>43</v>
      </c>
      <c r="E14" s="7"/>
      <c r="F14" s="23"/>
    </row>
    <row r="15" spans="1:6" s="3" customFormat="1" x14ac:dyDescent="0.2">
      <c r="A15" s="20" t="s">
        <v>44</v>
      </c>
      <c r="B15" s="5">
        <v>1</v>
      </c>
      <c r="C15" s="5"/>
      <c r="D15" s="6" t="s">
        <v>45</v>
      </c>
      <c r="E15" s="5"/>
      <c r="F15" s="21"/>
    </row>
    <row r="16" spans="1:6" s="3" customFormat="1" x14ac:dyDescent="0.2">
      <c r="A16" s="20" t="s">
        <v>46</v>
      </c>
      <c r="B16" s="5">
        <v>1.3660000000000001</v>
      </c>
      <c r="C16" s="5"/>
      <c r="D16" s="6" t="s">
        <v>47</v>
      </c>
      <c r="E16" s="5"/>
      <c r="F16" s="21"/>
    </row>
    <row r="17" spans="1:6" s="3" customFormat="1" x14ac:dyDescent="0.2">
      <c r="A17" s="20" t="s">
        <v>48</v>
      </c>
      <c r="B17" s="5">
        <v>1.8440000000000001</v>
      </c>
      <c r="C17" s="5"/>
      <c r="D17" s="6" t="s">
        <v>49</v>
      </c>
      <c r="E17" s="5"/>
      <c r="F17" s="21"/>
    </row>
    <row r="18" spans="1:6" s="3" customFormat="1" x14ac:dyDescent="0.2">
      <c r="A18" s="20" t="s">
        <v>50</v>
      </c>
      <c r="B18" s="5">
        <v>1.5509999999999999</v>
      </c>
      <c r="C18" s="5"/>
      <c r="D18" s="6" t="s">
        <v>51</v>
      </c>
      <c r="E18" s="5"/>
      <c r="F18" s="21"/>
    </row>
    <row r="19" spans="1:6" s="3" customFormat="1" x14ac:dyDescent="0.2">
      <c r="A19" s="20" t="s">
        <v>52</v>
      </c>
      <c r="B19" s="5">
        <v>1.5389999999999999</v>
      </c>
      <c r="C19" s="5"/>
      <c r="D19" s="6" t="s">
        <v>53</v>
      </c>
      <c r="E19" s="5"/>
      <c r="F19" s="21"/>
    </row>
    <row r="20" spans="1:6" s="3" customFormat="1" x14ac:dyDescent="0.2">
      <c r="A20" s="20" t="s">
        <v>54</v>
      </c>
      <c r="B20" s="5">
        <v>1.171</v>
      </c>
      <c r="C20" s="5"/>
      <c r="D20" s="6" t="s">
        <v>55</v>
      </c>
      <c r="E20" s="5"/>
      <c r="F20" s="21"/>
    </row>
    <row r="21" spans="1:6" s="3" customFormat="1" x14ac:dyDescent="0.2">
      <c r="A21" s="20" t="s">
        <v>56</v>
      </c>
      <c r="B21" s="5">
        <v>1.726</v>
      </c>
      <c r="C21" s="5"/>
      <c r="D21" s="6" t="s">
        <v>57</v>
      </c>
      <c r="E21" s="5"/>
      <c r="F21" s="21"/>
    </row>
    <row r="22" spans="1:6" s="3" customFormat="1" x14ac:dyDescent="0.2">
      <c r="A22" s="20" t="s">
        <v>58</v>
      </c>
      <c r="B22" s="5">
        <v>1.1140000000000001</v>
      </c>
      <c r="C22" s="5"/>
      <c r="D22" s="6" t="s">
        <v>59</v>
      </c>
      <c r="E22" s="5"/>
      <c r="F22" s="21"/>
    </row>
    <row r="23" spans="1:6" s="3" customFormat="1" x14ac:dyDescent="0.2">
      <c r="A23" s="20" t="s">
        <v>60</v>
      </c>
      <c r="B23" s="5">
        <v>0.92600000000000005</v>
      </c>
      <c r="C23" s="5"/>
      <c r="D23" s="6" t="s">
        <v>61</v>
      </c>
      <c r="E23" s="5"/>
      <c r="F23" s="21"/>
    </row>
    <row r="24" spans="1:6" s="4" customFormat="1" x14ac:dyDescent="0.2">
      <c r="A24" s="22" t="s">
        <v>62</v>
      </c>
      <c r="B24" s="7">
        <v>7.5</v>
      </c>
      <c r="C24" s="7"/>
      <c r="D24" s="8" t="s">
        <v>63</v>
      </c>
      <c r="E24" s="7"/>
      <c r="F24" s="23"/>
    </row>
    <row r="25" spans="1:6" s="4" customFormat="1" x14ac:dyDescent="0.2">
      <c r="A25" s="22" t="s">
        <v>64</v>
      </c>
      <c r="B25" s="7">
        <v>0.4</v>
      </c>
      <c r="C25" s="7"/>
      <c r="D25" s="8" t="s">
        <v>65</v>
      </c>
      <c r="E25" s="7"/>
      <c r="F25" s="23"/>
    </row>
    <row r="26" spans="1:6" s="4" customFormat="1" x14ac:dyDescent="0.2">
      <c r="A26" s="22" t="s">
        <v>66</v>
      </c>
      <c r="B26" s="7">
        <f>B24*B25</f>
        <v>3</v>
      </c>
      <c r="C26" s="7" t="s">
        <v>67</v>
      </c>
      <c r="D26" s="7" t="s">
        <v>37</v>
      </c>
      <c r="E26" s="7" t="s">
        <v>68</v>
      </c>
      <c r="F26" s="23"/>
    </row>
    <row r="27" spans="1:6" s="4" customFormat="1" x14ac:dyDescent="0.2">
      <c r="A27" s="22" t="s">
        <v>69</v>
      </c>
      <c r="B27" s="7">
        <v>7.5</v>
      </c>
      <c r="C27" s="7"/>
      <c r="D27" s="7" t="s">
        <v>70</v>
      </c>
      <c r="E27" s="7"/>
      <c r="F27" s="23"/>
    </row>
    <row r="28" spans="1:6" s="4" customFormat="1" x14ac:dyDescent="0.2">
      <c r="A28" s="22" t="s">
        <v>71</v>
      </c>
      <c r="B28" s="7">
        <v>0.4</v>
      </c>
      <c r="C28" s="7"/>
      <c r="D28" s="7" t="s">
        <v>72</v>
      </c>
      <c r="E28" s="7"/>
      <c r="F28" s="23"/>
    </row>
    <row r="29" spans="1:6" s="4" customFormat="1" x14ac:dyDescent="0.2">
      <c r="A29" s="22" t="s">
        <v>73</v>
      </c>
      <c r="B29" s="7">
        <f>B27*B28</f>
        <v>3</v>
      </c>
      <c r="C29" s="7"/>
      <c r="D29" s="7" t="s">
        <v>37</v>
      </c>
      <c r="E29" s="7" t="s">
        <v>68</v>
      </c>
      <c r="F29" s="23"/>
    </row>
    <row r="30" spans="1:6" s="4" customFormat="1" x14ac:dyDescent="0.2">
      <c r="A30" s="22" t="s">
        <v>74</v>
      </c>
      <c r="B30" s="7">
        <v>5</v>
      </c>
      <c r="C30" s="7"/>
      <c r="D30" s="7" t="s">
        <v>75</v>
      </c>
      <c r="E30" s="7"/>
      <c r="F30" s="23"/>
    </row>
    <row r="31" spans="1:6" s="4" customFormat="1" x14ac:dyDescent="0.2">
      <c r="A31" s="22" t="s">
        <v>76</v>
      </c>
      <c r="B31" s="7">
        <v>0.4</v>
      </c>
      <c r="C31" s="7"/>
      <c r="D31" s="7" t="s">
        <v>77</v>
      </c>
      <c r="E31" s="7"/>
      <c r="F31" s="23"/>
    </row>
    <row r="32" spans="1:6" s="4" customFormat="1" x14ac:dyDescent="0.2">
      <c r="A32" s="22" t="s">
        <v>78</v>
      </c>
      <c r="B32" s="7">
        <f>B30*B31</f>
        <v>2</v>
      </c>
      <c r="C32" s="7" t="s">
        <v>79</v>
      </c>
      <c r="D32" s="7" t="s">
        <v>37</v>
      </c>
      <c r="E32" s="7" t="s">
        <v>68</v>
      </c>
      <c r="F32" s="23"/>
    </row>
    <row r="33" spans="1:6" s="4" customFormat="1" x14ac:dyDescent="0.2">
      <c r="A33" s="22" t="s">
        <v>80</v>
      </c>
      <c r="B33" s="7">
        <v>6</v>
      </c>
      <c r="C33" s="7"/>
      <c r="D33" s="7" t="s">
        <v>81</v>
      </c>
      <c r="E33" s="7"/>
      <c r="F33" s="23"/>
    </row>
    <row r="34" spans="1:6" s="4" customFormat="1" x14ac:dyDescent="0.2">
      <c r="A34" s="22" t="s">
        <v>82</v>
      </c>
      <c r="B34" s="7">
        <v>0.8</v>
      </c>
      <c r="C34" s="7"/>
      <c r="D34" s="7" t="s">
        <v>83</v>
      </c>
      <c r="E34" s="7"/>
      <c r="F34" s="23"/>
    </row>
    <row r="35" spans="1:6" s="4" customFormat="1" x14ac:dyDescent="0.2">
      <c r="A35" s="22" t="s">
        <v>84</v>
      </c>
      <c r="B35" s="7">
        <f>B33*B34</f>
        <v>4.8000000000000007</v>
      </c>
      <c r="C35" s="7" t="s">
        <v>85</v>
      </c>
      <c r="D35" s="7" t="s">
        <v>37</v>
      </c>
      <c r="E35" s="7" t="s">
        <v>68</v>
      </c>
      <c r="F35" s="23"/>
    </row>
    <row r="36" spans="1:6" s="4" customFormat="1" x14ac:dyDescent="0.2">
      <c r="A36" s="22" t="s">
        <v>86</v>
      </c>
      <c r="B36" s="7">
        <v>6</v>
      </c>
      <c r="C36" s="7"/>
      <c r="D36" s="7" t="s">
        <v>87</v>
      </c>
      <c r="E36" s="7"/>
      <c r="F36" s="23"/>
    </row>
    <row r="37" spans="1:6" s="4" customFormat="1" x14ac:dyDescent="0.2">
      <c r="A37" s="22" t="s">
        <v>88</v>
      </c>
      <c r="B37" s="7">
        <v>0.8</v>
      </c>
      <c r="C37" s="7"/>
      <c r="D37" s="7" t="s">
        <v>89</v>
      </c>
      <c r="E37" s="7"/>
      <c r="F37" s="23"/>
    </row>
    <row r="38" spans="1:6" s="4" customFormat="1" x14ac:dyDescent="0.2">
      <c r="A38" s="22" t="s">
        <v>90</v>
      </c>
      <c r="B38" s="7">
        <f>B36*B37</f>
        <v>4.8000000000000007</v>
      </c>
      <c r="C38" s="7"/>
      <c r="D38" s="7" t="s">
        <v>37</v>
      </c>
      <c r="E38" s="7" t="s">
        <v>68</v>
      </c>
      <c r="F38" s="23"/>
    </row>
    <row r="39" spans="1:6" s="3" customFormat="1" x14ac:dyDescent="0.2">
      <c r="A39" s="20" t="s">
        <v>91</v>
      </c>
      <c r="B39" s="5">
        <v>6.6000000000000003E-2</v>
      </c>
      <c r="C39" s="5" t="s">
        <v>92</v>
      </c>
      <c r="D39" s="5" t="s">
        <v>93</v>
      </c>
      <c r="E39" s="5"/>
      <c r="F39" s="21"/>
    </row>
    <row r="40" spans="1:6" s="3" customFormat="1" x14ac:dyDescent="0.2">
      <c r="A40" s="20" t="s">
        <v>94</v>
      </c>
      <c r="B40" s="5">
        <v>7.1999999999999995E-2</v>
      </c>
      <c r="C40" s="5" t="s">
        <v>95</v>
      </c>
      <c r="D40" s="5" t="s">
        <v>96</v>
      </c>
      <c r="E40" s="5"/>
      <c r="F40" s="21"/>
    </row>
    <row r="41" spans="1:6" s="3" customFormat="1" x14ac:dyDescent="0.2">
      <c r="A41" s="20" t="s">
        <v>97</v>
      </c>
      <c r="B41" s="5">
        <v>6.5000000000000002E-2</v>
      </c>
      <c r="C41" s="5" t="s">
        <v>98</v>
      </c>
      <c r="D41" s="5" t="s">
        <v>99</v>
      </c>
      <c r="E41" s="5"/>
      <c r="F41" s="21"/>
    </row>
    <row r="42" spans="1:6" s="3" customFormat="1" x14ac:dyDescent="0.2">
      <c r="A42" s="20" t="s">
        <v>100</v>
      </c>
      <c r="B42" s="5">
        <v>7.8E-2</v>
      </c>
      <c r="C42" s="5" t="s">
        <v>101</v>
      </c>
      <c r="D42" s="5" t="s">
        <v>102</v>
      </c>
      <c r="E42" s="5"/>
      <c r="F42" s="21"/>
    </row>
    <row r="43" spans="1:6" s="3" customFormat="1" x14ac:dyDescent="0.2">
      <c r="A43" s="20" t="s">
        <v>103</v>
      </c>
      <c r="B43" s="5">
        <v>0.12</v>
      </c>
      <c r="C43" s="5" t="s">
        <v>104</v>
      </c>
      <c r="D43" s="5" t="s">
        <v>105</v>
      </c>
      <c r="E43" s="5"/>
      <c r="F43" s="21"/>
    </row>
    <row r="44" spans="1:6" s="3" customFormat="1" x14ac:dyDescent="0.2">
      <c r="A44" s="20" t="s">
        <v>106</v>
      </c>
      <c r="B44" s="5">
        <v>0.2</v>
      </c>
      <c r="C44" s="5" t="s">
        <v>107</v>
      </c>
      <c r="D44" s="5" t="s">
        <v>108</v>
      </c>
      <c r="E44" s="5"/>
      <c r="F44" s="21"/>
    </row>
    <row r="45" spans="1:6" s="3" customFormat="1" x14ac:dyDescent="0.2">
      <c r="A45" s="20" t="s">
        <v>109</v>
      </c>
      <c r="B45" s="5">
        <v>0.32</v>
      </c>
      <c r="C45" s="5" t="s">
        <v>110</v>
      </c>
      <c r="D45" s="5" t="s">
        <v>111</v>
      </c>
      <c r="E45" s="5"/>
      <c r="F45" s="21"/>
    </row>
    <row r="46" spans="1:6" s="3" customFormat="1" x14ac:dyDescent="0.2">
      <c r="A46" s="20" t="s">
        <v>112</v>
      </c>
      <c r="B46" s="5">
        <v>0.48</v>
      </c>
      <c r="C46" s="5" t="s">
        <v>113</v>
      </c>
      <c r="D46" s="5" t="s">
        <v>114</v>
      </c>
      <c r="E46" s="5"/>
      <c r="F46" s="21"/>
    </row>
    <row r="47" spans="1:6" s="3" customFormat="1" x14ac:dyDescent="0.2">
      <c r="A47" s="20" t="s">
        <v>115</v>
      </c>
      <c r="B47" s="5">
        <v>0.61</v>
      </c>
      <c r="C47" s="5" t="s">
        <v>116</v>
      </c>
      <c r="D47" s="5" t="s">
        <v>117</v>
      </c>
      <c r="E47" s="5"/>
      <c r="F47" s="21"/>
    </row>
    <row r="48" spans="1:6" s="4" customFormat="1" x14ac:dyDescent="0.2">
      <c r="A48" s="22" t="s">
        <v>118</v>
      </c>
      <c r="B48" s="7">
        <v>2.1578852724330154E-3</v>
      </c>
      <c r="C48" s="7" t="s">
        <v>119</v>
      </c>
      <c r="D48" s="8" t="s">
        <v>120</v>
      </c>
      <c r="E48" s="9"/>
      <c r="F48" s="24" t="s">
        <v>121</v>
      </c>
    </row>
    <row r="49" spans="1:6" s="4" customFormat="1" x14ac:dyDescent="0.2">
      <c r="A49" s="22" t="s">
        <v>122</v>
      </c>
      <c r="B49" s="7">
        <v>2.1382751247327153E-3</v>
      </c>
      <c r="C49" s="7" t="s">
        <v>123</v>
      </c>
      <c r="D49" s="8" t="s">
        <v>124</v>
      </c>
      <c r="E49" s="9"/>
      <c r="F49" s="24" t="s">
        <v>121</v>
      </c>
    </row>
    <row r="50" spans="1:6" s="4" customFormat="1" x14ac:dyDescent="0.2">
      <c r="A50" s="22" t="s">
        <v>125</v>
      </c>
      <c r="B50" s="7">
        <v>9.4552003601981096E-3</v>
      </c>
      <c r="C50" s="7" t="s">
        <v>126</v>
      </c>
      <c r="D50" s="8" t="s">
        <v>127</v>
      </c>
      <c r="E50" s="9"/>
      <c r="F50" s="24" t="s">
        <v>121</v>
      </c>
    </row>
    <row r="51" spans="1:6" s="4" customFormat="1" x14ac:dyDescent="0.2">
      <c r="A51" s="22" t="s">
        <v>128</v>
      </c>
      <c r="B51" s="7">
        <v>2.7370651598092884E-2</v>
      </c>
      <c r="C51" s="7" t="s">
        <v>129</v>
      </c>
      <c r="D51" s="8" t="s">
        <v>130</v>
      </c>
      <c r="E51" s="9"/>
      <c r="F51" s="24" t="s">
        <v>121</v>
      </c>
    </row>
    <row r="52" spans="1:6" s="4" customFormat="1" x14ac:dyDescent="0.2">
      <c r="A52" s="22" t="s">
        <v>131</v>
      </c>
      <c r="B52" s="7">
        <v>5.1495016611295685E-2</v>
      </c>
      <c r="C52" s="7" t="s">
        <v>132</v>
      </c>
      <c r="D52" s="8" t="s">
        <v>133</v>
      </c>
      <c r="E52" s="9"/>
      <c r="F52" s="24" t="s">
        <v>121</v>
      </c>
    </row>
    <row r="53" spans="1:6" s="4" customFormat="1" x14ac:dyDescent="0.2">
      <c r="A53" s="22" t="s">
        <v>134</v>
      </c>
      <c r="B53" s="7">
        <v>5.9701492537313432E-2</v>
      </c>
      <c r="C53" s="7" t="s">
        <v>135</v>
      </c>
      <c r="D53" s="8" t="s">
        <v>136</v>
      </c>
      <c r="E53" s="9"/>
      <c r="F53" s="24" t="s">
        <v>121</v>
      </c>
    </row>
    <row r="54" spans="1:6" s="4" customFormat="1" x14ac:dyDescent="0.2">
      <c r="A54" s="22" t="s">
        <v>137</v>
      </c>
      <c r="B54" s="7">
        <v>0.10492227979274611</v>
      </c>
      <c r="C54" s="7" t="s">
        <v>138</v>
      </c>
      <c r="D54" s="8" t="s">
        <v>139</v>
      </c>
      <c r="E54" s="9"/>
      <c r="F54" s="24" t="s">
        <v>121</v>
      </c>
    </row>
    <row r="55" spans="1:6" s="4" customFormat="1" x14ac:dyDescent="0.2">
      <c r="A55" s="22" t="s">
        <v>140</v>
      </c>
      <c r="B55" s="7">
        <v>0.17621145374449343</v>
      </c>
      <c r="C55" s="7" t="s">
        <v>141</v>
      </c>
      <c r="D55" s="8" t="s">
        <v>142</v>
      </c>
      <c r="E55" s="9"/>
      <c r="F55" s="24" t="s">
        <v>121</v>
      </c>
    </row>
    <row r="56" spans="1:6" s="4" customFormat="1" x14ac:dyDescent="0.2">
      <c r="A56" s="22" t="s">
        <v>143</v>
      </c>
      <c r="B56" s="7">
        <v>0.17673048600883653</v>
      </c>
      <c r="C56" s="7" t="s">
        <v>144</v>
      </c>
      <c r="D56" s="8" t="s">
        <v>145</v>
      </c>
      <c r="E56" s="9"/>
      <c r="F56" s="24" t="s">
        <v>146</v>
      </c>
    </row>
    <row r="57" spans="1:6" s="3" customFormat="1" x14ac:dyDescent="0.2">
      <c r="A57" s="20" t="s">
        <v>147</v>
      </c>
      <c r="B57" s="5">
        <v>5.8262902355691419E-3</v>
      </c>
      <c r="C57" s="5" t="s">
        <v>148</v>
      </c>
      <c r="D57" s="6" t="s">
        <v>149</v>
      </c>
      <c r="E57" s="10"/>
      <c r="F57" s="25" t="s">
        <v>121</v>
      </c>
    </row>
    <row r="58" spans="1:6" s="3" customFormat="1" x14ac:dyDescent="0.2">
      <c r="A58" s="20" t="s">
        <v>150</v>
      </c>
      <c r="B58" s="5">
        <v>5.7733428367783314E-3</v>
      </c>
      <c r="C58" s="5" t="s">
        <v>151</v>
      </c>
      <c r="D58" s="6" t="s">
        <v>152</v>
      </c>
      <c r="E58" s="10"/>
      <c r="F58" s="25" t="s">
        <v>121</v>
      </c>
    </row>
    <row r="59" spans="1:6" s="3" customFormat="1" x14ac:dyDescent="0.2">
      <c r="A59" s="20" t="s">
        <v>153</v>
      </c>
      <c r="B59" s="5">
        <v>2.5529040972534899E-2</v>
      </c>
      <c r="C59" s="5" t="s">
        <v>154</v>
      </c>
      <c r="D59" s="6" t="s">
        <v>155</v>
      </c>
      <c r="E59" s="10"/>
      <c r="F59" s="25" t="s">
        <v>121</v>
      </c>
    </row>
    <row r="60" spans="1:6" s="3" customFormat="1" x14ac:dyDescent="0.2">
      <c r="A60" s="20" t="s">
        <v>156</v>
      </c>
      <c r="B60" s="5">
        <v>7.3900759314850795E-2</v>
      </c>
      <c r="C60" s="5" t="s">
        <v>157</v>
      </c>
      <c r="D60" s="6" t="s">
        <v>158</v>
      </c>
      <c r="E60" s="10"/>
      <c r="F60" s="25" t="s">
        <v>121</v>
      </c>
    </row>
    <row r="61" spans="1:6" s="3" customFormat="1" x14ac:dyDescent="0.2">
      <c r="A61" s="20" t="s">
        <v>159</v>
      </c>
      <c r="B61" s="5">
        <v>0.13903654485049835</v>
      </c>
      <c r="C61" s="5" t="s">
        <v>160</v>
      </c>
      <c r="D61" s="6" t="s">
        <v>161</v>
      </c>
      <c r="E61" s="10"/>
      <c r="F61" s="25" t="s">
        <v>121</v>
      </c>
    </row>
    <row r="62" spans="1:6" s="3" customFormat="1" x14ac:dyDescent="0.2">
      <c r="A62" s="20" t="s">
        <v>162</v>
      </c>
      <c r="B62" s="5">
        <v>0.16119402985074627</v>
      </c>
      <c r="C62" s="5" t="s">
        <v>163</v>
      </c>
      <c r="D62" s="6" t="s">
        <v>164</v>
      </c>
      <c r="E62" s="10"/>
      <c r="F62" s="25" t="s">
        <v>121</v>
      </c>
    </row>
    <row r="63" spans="1:6" s="3" customFormat="1" x14ac:dyDescent="0.2">
      <c r="A63" s="20" t="s">
        <v>165</v>
      </c>
      <c r="B63" s="5">
        <v>0.28329015544041453</v>
      </c>
      <c r="C63" s="5" t="s">
        <v>166</v>
      </c>
      <c r="D63" s="6" t="s">
        <v>167</v>
      </c>
      <c r="E63" s="10"/>
      <c r="F63" s="25" t="s">
        <v>121</v>
      </c>
    </row>
    <row r="64" spans="1:6" s="3" customFormat="1" x14ac:dyDescent="0.2">
      <c r="A64" s="20" t="s">
        <v>168</v>
      </c>
      <c r="B64" s="5">
        <v>0.4757709251101323</v>
      </c>
      <c r="C64" s="5" t="s">
        <v>169</v>
      </c>
      <c r="D64" s="6" t="s">
        <v>170</v>
      </c>
      <c r="E64" s="10"/>
      <c r="F64" s="25" t="s">
        <v>121</v>
      </c>
    </row>
    <row r="65" spans="1:6" s="3" customFormat="1" x14ac:dyDescent="0.2">
      <c r="A65" s="20" t="s">
        <v>171</v>
      </c>
      <c r="B65" s="5">
        <v>0.4771723122238587</v>
      </c>
      <c r="C65" s="5" t="s">
        <v>172</v>
      </c>
      <c r="D65" s="6" t="s">
        <v>173</v>
      </c>
      <c r="E65" s="10"/>
      <c r="F65" s="25" t="s">
        <v>146</v>
      </c>
    </row>
    <row r="66" spans="1:6" s="4" customFormat="1" x14ac:dyDescent="0.2">
      <c r="A66" s="22" t="s">
        <v>174</v>
      </c>
      <c r="B66" s="32">
        <f>0.00000061*1.4</f>
        <v>8.5399999999999989E-7</v>
      </c>
      <c r="C66" s="7" t="s">
        <v>175</v>
      </c>
      <c r="D66" s="8" t="s">
        <v>176</v>
      </c>
      <c r="E66" s="9"/>
      <c r="F66" s="31" t="s">
        <v>565</v>
      </c>
    </row>
    <row r="67" spans="1:6" s="4" customFormat="1" x14ac:dyDescent="0.2">
      <c r="A67" s="22" t="s">
        <v>177</v>
      </c>
      <c r="B67" s="32">
        <f>0.0000029*1.4</f>
        <v>4.0600000000000001E-6</v>
      </c>
      <c r="C67" s="7" t="s">
        <v>178</v>
      </c>
      <c r="D67" s="8" t="s">
        <v>179</v>
      </c>
      <c r="E67" s="9"/>
      <c r="F67" s="31" t="s">
        <v>565</v>
      </c>
    </row>
    <row r="68" spans="1:6" s="4" customFormat="1" x14ac:dyDescent="0.2">
      <c r="A68" s="22" t="s">
        <v>180</v>
      </c>
      <c r="B68" s="32">
        <f>0.000014*1.4</f>
        <v>1.9599999999999999E-5</v>
      </c>
      <c r="C68" s="7" t="s">
        <v>181</v>
      </c>
      <c r="D68" s="8" t="s">
        <v>182</v>
      </c>
      <c r="E68" s="9"/>
      <c r="F68" s="31" t="s">
        <v>565</v>
      </c>
    </row>
    <row r="69" spans="1:6" s="4" customFormat="1" x14ac:dyDescent="0.2">
      <c r="A69" s="22" t="s">
        <v>183</v>
      </c>
      <c r="B69" s="32">
        <f>0.00007*1.4</f>
        <v>9.7999999999999983E-5</v>
      </c>
      <c r="C69" s="7" t="s">
        <v>184</v>
      </c>
      <c r="D69" s="8" t="s">
        <v>185</v>
      </c>
      <c r="E69" s="9"/>
      <c r="F69" s="31" t="s">
        <v>565</v>
      </c>
    </row>
    <row r="70" spans="1:6" s="4" customFormat="1" x14ac:dyDescent="0.2">
      <c r="A70" s="22" t="s">
        <v>186</v>
      </c>
      <c r="B70" s="32">
        <f>0.00033*1.4</f>
        <v>4.6199999999999995E-4</v>
      </c>
      <c r="C70" s="7" t="s">
        <v>187</v>
      </c>
      <c r="D70" s="8" t="s">
        <v>188</v>
      </c>
      <c r="E70" s="9"/>
      <c r="F70" s="31" t="s">
        <v>565</v>
      </c>
    </row>
    <row r="71" spans="1:6" s="4" customFormat="1" x14ac:dyDescent="0.2">
      <c r="A71" s="22" t="s">
        <v>189</v>
      </c>
      <c r="B71" s="32">
        <f>0.0016*1.4</f>
        <v>2.2399999999999998E-3</v>
      </c>
      <c r="C71" s="7" t="s">
        <v>190</v>
      </c>
      <c r="D71" s="8" t="s">
        <v>191</v>
      </c>
      <c r="E71" s="9"/>
      <c r="F71" s="31" t="s">
        <v>565</v>
      </c>
    </row>
    <row r="72" spans="1:6" s="4" customFormat="1" x14ac:dyDescent="0.2">
      <c r="A72" s="22" t="s">
        <v>192</v>
      </c>
      <c r="B72" s="32">
        <f>0.0068*1.4</f>
        <v>9.5199999999999989E-3</v>
      </c>
      <c r="C72" s="7" t="s">
        <v>193</v>
      </c>
      <c r="D72" s="8" t="s">
        <v>194</v>
      </c>
      <c r="E72" s="9"/>
      <c r="F72" s="31" t="s">
        <v>565</v>
      </c>
    </row>
    <row r="73" spans="1:6" s="4" customFormat="1" x14ac:dyDescent="0.2">
      <c r="A73" s="22" t="s">
        <v>195</v>
      </c>
      <c r="B73" s="32">
        <f>0.03*1.4</f>
        <v>4.1999999999999996E-2</v>
      </c>
      <c r="C73" s="7" t="s">
        <v>196</v>
      </c>
      <c r="D73" s="8" t="s">
        <v>197</v>
      </c>
      <c r="E73" s="9"/>
      <c r="F73" s="31" t="s">
        <v>565</v>
      </c>
    </row>
    <row r="74" spans="1:6" s="4" customFormat="1" x14ac:dyDescent="0.2">
      <c r="A74" s="22" t="s">
        <v>198</v>
      </c>
      <c r="B74" s="32">
        <f>0.13*1.4</f>
        <v>0.182</v>
      </c>
      <c r="C74" s="7" t="s">
        <v>199</v>
      </c>
      <c r="D74" s="8" t="s">
        <v>200</v>
      </c>
      <c r="E74" s="9"/>
      <c r="F74" s="24" t="s">
        <v>566</v>
      </c>
    </row>
    <row r="75" spans="1:6" s="3" customFormat="1" x14ac:dyDescent="0.2">
      <c r="A75" s="20" t="s">
        <v>201</v>
      </c>
      <c r="B75" s="33">
        <f>0.0000011*1.4</f>
        <v>1.5400000000000001E-6</v>
      </c>
      <c r="C75" s="5" t="s">
        <v>202</v>
      </c>
      <c r="D75" s="6" t="s">
        <v>203</v>
      </c>
      <c r="E75" s="10"/>
      <c r="F75" s="31" t="s">
        <v>565</v>
      </c>
    </row>
    <row r="76" spans="1:6" s="3" customFormat="1" x14ac:dyDescent="0.2">
      <c r="A76" s="20" t="s">
        <v>204</v>
      </c>
      <c r="B76" s="33">
        <f>0.0000053*1.4</f>
        <v>7.4199999999999993E-6</v>
      </c>
      <c r="C76" s="5" t="s">
        <v>205</v>
      </c>
      <c r="D76" s="6" t="s">
        <v>206</v>
      </c>
      <c r="E76" s="10"/>
      <c r="F76" s="31" t="s">
        <v>565</v>
      </c>
    </row>
    <row r="77" spans="1:6" s="3" customFormat="1" x14ac:dyDescent="0.2">
      <c r="A77" s="20" t="s">
        <v>207</v>
      </c>
      <c r="B77" s="33">
        <f>0.000026*1.4</f>
        <v>3.6399999999999997E-5</v>
      </c>
      <c r="C77" s="5" t="s">
        <v>208</v>
      </c>
      <c r="D77" s="6" t="s">
        <v>209</v>
      </c>
      <c r="E77" s="10"/>
      <c r="F77" s="31" t="s">
        <v>565</v>
      </c>
    </row>
    <row r="78" spans="1:6" s="3" customFormat="1" x14ac:dyDescent="0.2">
      <c r="A78" s="20" t="s">
        <v>210</v>
      </c>
      <c r="B78" s="33">
        <f>0.00013*1.4</f>
        <v>1.8199999999999998E-4</v>
      </c>
      <c r="C78" s="5" t="s">
        <v>211</v>
      </c>
      <c r="D78" s="6" t="s">
        <v>212</v>
      </c>
      <c r="E78" s="10"/>
      <c r="F78" s="31" t="s">
        <v>565</v>
      </c>
    </row>
    <row r="79" spans="1:6" s="3" customFormat="1" x14ac:dyDescent="0.2">
      <c r="A79" s="20" t="s">
        <v>213</v>
      </c>
      <c r="B79" s="33">
        <f>0.00059*1.4</f>
        <v>8.2600000000000002E-4</v>
      </c>
      <c r="C79" s="5" t="s">
        <v>214</v>
      </c>
      <c r="D79" s="6" t="s">
        <v>215</v>
      </c>
      <c r="E79" s="10"/>
      <c r="F79" s="31" t="s">
        <v>565</v>
      </c>
    </row>
    <row r="80" spans="1:6" s="3" customFormat="1" x14ac:dyDescent="0.2">
      <c r="A80" s="20" t="s">
        <v>216</v>
      </c>
      <c r="B80" s="33">
        <f>0.0028*1.4</f>
        <v>3.9199999999999999E-3</v>
      </c>
      <c r="C80" s="5" t="s">
        <v>217</v>
      </c>
      <c r="D80" s="6" t="s">
        <v>218</v>
      </c>
      <c r="E80" s="10"/>
      <c r="F80" s="31" t="s">
        <v>565</v>
      </c>
    </row>
    <row r="81" spans="1:6" s="3" customFormat="1" x14ac:dyDescent="0.2">
      <c r="A81" s="20" t="s">
        <v>219</v>
      </c>
      <c r="B81" s="33">
        <f>0.012*1.4</f>
        <v>1.6799999999999999E-2</v>
      </c>
      <c r="C81" s="5" t="s">
        <v>220</v>
      </c>
      <c r="D81" s="6" t="s">
        <v>221</v>
      </c>
      <c r="E81" s="10"/>
      <c r="F81" s="31" t="s">
        <v>565</v>
      </c>
    </row>
    <row r="82" spans="1:6" s="3" customFormat="1" x14ac:dyDescent="0.2">
      <c r="A82" s="20" t="s">
        <v>222</v>
      </c>
      <c r="B82" s="33">
        <f>0.055*1.4</f>
        <v>7.6999999999999999E-2</v>
      </c>
      <c r="C82" s="5" t="s">
        <v>223</v>
      </c>
      <c r="D82" s="6" t="s">
        <v>224</v>
      </c>
      <c r="E82" s="10"/>
      <c r="F82" s="31" t="s">
        <v>565</v>
      </c>
    </row>
    <row r="83" spans="1:6" s="3" customFormat="1" x14ac:dyDescent="0.2">
      <c r="A83" s="20" t="s">
        <v>225</v>
      </c>
      <c r="B83" s="33">
        <f>0.24*1.4</f>
        <v>0.33599999999999997</v>
      </c>
      <c r="C83" s="5" t="s">
        <v>226</v>
      </c>
      <c r="D83" s="6" t="s">
        <v>227</v>
      </c>
      <c r="E83" s="10"/>
      <c r="F83" s="24" t="s">
        <v>566</v>
      </c>
    </row>
    <row r="84" spans="1:6" s="4" customFormat="1" x14ac:dyDescent="0.2">
      <c r="A84" s="22" t="s">
        <v>228</v>
      </c>
      <c r="B84" s="7">
        <v>11</v>
      </c>
      <c r="C84" s="7" t="s">
        <v>229</v>
      </c>
      <c r="D84" s="8" t="s">
        <v>230</v>
      </c>
      <c r="E84" s="9"/>
      <c r="F84" s="24"/>
    </row>
    <row r="85" spans="1:6" s="4" customFormat="1" x14ac:dyDescent="0.2">
      <c r="A85" s="22" t="s">
        <v>231</v>
      </c>
      <c r="B85" s="7">
        <v>5</v>
      </c>
      <c r="C85" s="7" t="s">
        <v>232</v>
      </c>
      <c r="D85" s="8" t="s">
        <v>233</v>
      </c>
      <c r="E85" s="9"/>
      <c r="F85" s="24"/>
    </row>
    <row r="86" spans="1:6" s="4" customFormat="1" x14ac:dyDescent="0.2">
      <c r="A86" s="22" t="s">
        <v>234</v>
      </c>
      <c r="B86" s="7">
        <v>1</v>
      </c>
      <c r="C86" s="7" t="s">
        <v>235</v>
      </c>
      <c r="D86" s="8" t="s">
        <v>236</v>
      </c>
      <c r="E86" s="9"/>
      <c r="F86" s="24"/>
    </row>
    <row r="87" spans="1:6" s="3" customFormat="1" x14ac:dyDescent="0.2">
      <c r="A87" s="20" t="s">
        <v>237</v>
      </c>
      <c r="B87" s="5">
        <f>B88/(B88+B89)</f>
        <v>0.64839572192513362</v>
      </c>
      <c r="C87" s="5"/>
      <c r="D87" s="11" t="s">
        <v>238</v>
      </c>
      <c r="E87" s="5"/>
      <c r="F87" s="21" t="s">
        <v>567</v>
      </c>
    </row>
    <row r="88" spans="1:6" s="3" customFormat="1" x14ac:dyDescent="0.2">
      <c r="A88" s="20" t="s">
        <v>239</v>
      </c>
      <c r="B88" s="12">
        <v>2.91</v>
      </c>
      <c r="C88" s="5"/>
      <c r="D88" s="11" t="s">
        <v>240</v>
      </c>
      <c r="E88" s="5"/>
      <c r="F88" s="21" t="s">
        <v>567</v>
      </c>
    </row>
    <row r="89" spans="1:6" s="3" customFormat="1" x14ac:dyDescent="0.2">
      <c r="A89" s="20" t="s">
        <v>241</v>
      </c>
      <c r="B89" s="12">
        <v>1.5780000000000001</v>
      </c>
      <c r="C89" s="5" t="s">
        <v>242</v>
      </c>
      <c r="D89" s="5" t="s">
        <v>37</v>
      </c>
      <c r="E89" s="5" t="s">
        <v>243</v>
      </c>
      <c r="F89" s="21" t="s">
        <v>567</v>
      </c>
    </row>
    <row r="90" spans="1:6" s="3" customFormat="1" x14ac:dyDescent="0.2">
      <c r="A90" s="20" t="s">
        <v>244</v>
      </c>
      <c r="B90" s="5">
        <f>B91/(B91+B92)</f>
        <v>0.12538443340430566</v>
      </c>
      <c r="C90" s="5"/>
      <c r="D90" s="11" t="s">
        <v>245</v>
      </c>
      <c r="E90" s="5"/>
      <c r="F90" s="21" t="s">
        <v>567</v>
      </c>
    </row>
    <row r="91" spans="1:6" s="3" customFormat="1" x14ac:dyDescent="0.2">
      <c r="A91" s="20" t="s">
        <v>246</v>
      </c>
      <c r="B91" s="12">
        <v>1.06</v>
      </c>
      <c r="C91" s="5"/>
      <c r="D91" s="11" t="s">
        <v>247</v>
      </c>
      <c r="E91" s="5"/>
      <c r="F91" s="21" t="s">
        <v>567</v>
      </c>
    </row>
    <row r="92" spans="1:6" s="3" customFormat="1" x14ac:dyDescent="0.2">
      <c r="A92" s="20" t="s">
        <v>248</v>
      </c>
      <c r="B92" s="12">
        <v>7.3940000000000001</v>
      </c>
      <c r="C92" s="5"/>
      <c r="D92" s="6" t="s">
        <v>37</v>
      </c>
      <c r="E92" s="5" t="s">
        <v>243</v>
      </c>
      <c r="F92" s="21" t="s">
        <v>567</v>
      </c>
    </row>
    <row r="93" spans="1:6" s="3" customFormat="1" x14ac:dyDescent="0.2">
      <c r="A93" s="20" t="s">
        <v>249</v>
      </c>
      <c r="B93" s="5">
        <f>B94/(B94+B95)</f>
        <v>0.27156045935600093</v>
      </c>
      <c r="C93" s="5"/>
      <c r="D93" s="11" t="s">
        <v>250</v>
      </c>
      <c r="E93" s="5"/>
      <c r="F93" s="21" t="s">
        <v>567</v>
      </c>
    </row>
    <row r="94" spans="1:6" s="3" customFormat="1" x14ac:dyDescent="0.2">
      <c r="A94" s="20" t="s">
        <v>251</v>
      </c>
      <c r="B94" s="12">
        <v>2.4119999999999999</v>
      </c>
      <c r="C94" s="5"/>
      <c r="D94" s="11" t="s">
        <v>252</v>
      </c>
      <c r="E94" s="5"/>
      <c r="F94" s="21" t="s">
        <v>567</v>
      </c>
    </row>
    <row r="95" spans="1:6" s="3" customFormat="1" x14ac:dyDescent="0.2">
      <c r="A95" s="20" t="s">
        <v>253</v>
      </c>
      <c r="B95" s="12">
        <v>6.47</v>
      </c>
      <c r="C95" s="5"/>
      <c r="D95" s="6" t="s">
        <v>37</v>
      </c>
      <c r="E95" s="5" t="s">
        <v>243</v>
      </c>
      <c r="F95" s="21" t="s">
        <v>567</v>
      </c>
    </row>
    <row r="96" spans="1:6" s="3" customFormat="1" x14ac:dyDescent="0.2">
      <c r="A96" s="20" t="s">
        <v>254</v>
      </c>
      <c r="B96" s="5">
        <f>B97/(B97+B98)</f>
        <v>0.76355702572403839</v>
      </c>
      <c r="C96" s="5"/>
      <c r="D96" s="11" t="s">
        <v>255</v>
      </c>
      <c r="E96" s="5"/>
      <c r="F96" s="21" t="s">
        <v>567</v>
      </c>
    </row>
    <row r="97" spans="1:6" s="3" customFormat="1" x14ac:dyDescent="0.2">
      <c r="A97" s="20" t="s">
        <v>256</v>
      </c>
      <c r="B97" s="12">
        <v>21.698</v>
      </c>
      <c r="C97" s="5"/>
      <c r="D97" s="11" t="s">
        <v>257</v>
      </c>
      <c r="E97" s="5"/>
      <c r="F97" s="21" t="s">
        <v>567</v>
      </c>
    </row>
    <row r="98" spans="1:6" s="3" customFormat="1" x14ac:dyDescent="0.2">
      <c r="A98" s="20" t="s">
        <v>258</v>
      </c>
      <c r="B98" s="12">
        <v>6.7190000000000003</v>
      </c>
      <c r="C98" s="5"/>
      <c r="D98" s="6" t="s">
        <v>37</v>
      </c>
      <c r="E98" s="5" t="s">
        <v>243</v>
      </c>
      <c r="F98" s="21" t="s">
        <v>567</v>
      </c>
    </row>
    <row r="99" spans="1:6" s="3" customFormat="1" x14ac:dyDescent="0.2">
      <c r="A99" s="20" t="s">
        <v>259</v>
      </c>
      <c r="B99" s="5">
        <f>B100/(B100+B101)</f>
        <v>0.603984289973028</v>
      </c>
      <c r="C99" s="5"/>
      <c r="D99" s="11" t="s">
        <v>260</v>
      </c>
      <c r="E99" s="5"/>
      <c r="F99" s="21" t="s">
        <v>567</v>
      </c>
    </row>
    <row r="100" spans="1:6" s="3" customFormat="1" x14ac:dyDescent="0.2">
      <c r="A100" s="20" t="s">
        <v>261</v>
      </c>
      <c r="B100" s="12">
        <v>12.763999999999999</v>
      </c>
      <c r="C100" s="5"/>
      <c r="D100" s="11" t="s">
        <v>262</v>
      </c>
      <c r="E100" s="5"/>
      <c r="F100" s="21" t="s">
        <v>567</v>
      </c>
    </row>
    <row r="101" spans="1:6" s="3" customFormat="1" x14ac:dyDescent="0.2">
      <c r="A101" s="20" t="s">
        <v>263</v>
      </c>
      <c r="B101" s="12">
        <v>8.3689999999999998</v>
      </c>
      <c r="C101" s="5"/>
      <c r="D101" s="6" t="s">
        <v>37</v>
      </c>
      <c r="E101" s="5" t="s">
        <v>243</v>
      </c>
      <c r="F101" s="21" t="s">
        <v>567</v>
      </c>
    </row>
    <row r="102" spans="1:6" s="3" customFormat="1" x14ac:dyDescent="0.2">
      <c r="A102" s="20" t="s">
        <v>264</v>
      </c>
      <c r="B102" s="5">
        <f>B103/(B103+B104)</f>
        <v>0.50971617006241909</v>
      </c>
      <c r="C102" s="5"/>
      <c r="D102" s="11" t="s">
        <v>265</v>
      </c>
      <c r="E102" s="5"/>
      <c r="F102" s="21" t="s">
        <v>567</v>
      </c>
    </row>
    <row r="103" spans="1:6" s="3" customFormat="1" x14ac:dyDescent="0.2">
      <c r="A103" s="20" t="s">
        <v>266</v>
      </c>
      <c r="B103" s="12">
        <v>8.6560000000000006</v>
      </c>
      <c r="C103" s="5"/>
      <c r="D103" s="11" t="s">
        <v>267</v>
      </c>
      <c r="E103" s="5"/>
      <c r="F103" s="21" t="s">
        <v>567</v>
      </c>
    </row>
    <row r="104" spans="1:6" s="3" customFormat="1" x14ac:dyDescent="0.2">
      <c r="A104" s="20" t="s">
        <v>268</v>
      </c>
      <c r="B104" s="12">
        <v>8.3260000000000005</v>
      </c>
      <c r="C104" s="5"/>
      <c r="D104" s="6" t="s">
        <v>37</v>
      </c>
      <c r="E104" s="5" t="s">
        <v>243</v>
      </c>
      <c r="F104" s="21" t="s">
        <v>567</v>
      </c>
    </row>
    <row r="105" spans="1:6" s="3" customFormat="1" x14ac:dyDescent="0.2">
      <c r="A105" s="20" t="s">
        <v>269</v>
      </c>
      <c r="B105" s="5">
        <f>B106/(B106+B107)</f>
        <v>0.61965283405126459</v>
      </c>
      <c r="C105" s="5"/>
      <c r="D105" s="11" t="s">
        <v>270</v>
      </c>
      <c r="E105" s="5"/>
      <c r="F105" s="21" t="s">
        <v>567</v>
      </c>
    </row>
    <row r="106" spans="1:6" s="3" customFormat="1" x14ac:dyDescent="0.2">
      <c r="A106" s="20" t="s">
        <v>271</v>
      </c>
      <c r="B106" s="12">
        <v>14.529</v>
      </c>
      <c r="C106" s="5"/>
      <c r="D106" s="11" t="s">
        <v>272</v>
      </c>
      <c r="E106" s="5"/>
      <c r="F106" s="21" t="s">
        <v>567</v>
      </c>
    </row>
    <row r="107" spans="1:6" s="3" customFormat="1" x14ac:dyDescent="0.2">
      <c r="A107" s="20" t="s">
        <v>273</v>
      </c>
      <c r="B107" s="12">
        <v>8.9179999999999993</v>
      </c>
      <c r="C107" s="5"/>
      <c r="D107" s="6" t="s">
        <v>37</v>
      </c>
      <c r="E107" s="5" t="s">
        <v>243</v>
      </c>
      <c r="F107" s="21" t="s">
        <v>567</v>
      </c>
    </row>
    <row r="108" spans="1:6" s="3" customFormat="1" x14ac:dyDescent="0.2">
      <c r="A108" s="20" t="s">
        <v>274</v>
      </c>
      <c r="B108" s="5">
        <f>B109/(B109+B110)</f>
        <v>0.38829319739848833</v>
      </c>
      <c r="C108" s="5"/>
      <c r="D108" s="11" t="s">
        <v>275</v>
      </c>
      <c r="E108" s="5"/>
      <c r="F108" s="21" t="s">
        <v>567</v>
      </c>
    </row>
    <row r="109" spans="1:6" s="3" customFormat="1" x14ac:dyDescent="0.2">
      <c r="A109" s="20" t="s">
        <v>276</v>
      </c>
      <c r="B109" s="12">
        <v>4.4180000000000001</v>
      </c>
      <c r="C109" s="5"/>
      <c r="D109" s="11" t="s">
        <v>277</v>
      </c>
      <c r="E109" s="5"/>
      <c r="F109" s="21" t="s">
        <v>567</v>
      </c>
    </row>
    <row r="110" spans="1:6" s="3" customFormat="1" x14ac:dyDescent="0.2">
      <c r="A110" s="20" t="s">
        <v>278</v>
      </c>
      <c r="B110" s="12">
        <v>6.96</v>
      </c>
      <c r="C110" s="5"/>
      <c r="D110" s="6" t="s">
        <v>37</v>
      </c>
      <c r="E110" s="5" t="s">
        <v>243</v>
      </c>
      <c r="F110" s="21" t="s">
        <v>567</v>
      </c>
    </row>
    <row r="111" spans="1:6" s="3" customFormat="1" x14ac:dyDescent="0.2">
      <c r="A111" s="20" t="s">
        <v>430</v>
      </c>
      <c r="B111" s="5">
        <v>0.25336221679999998</v>
      </c>
      <c r="C111" s="5"/>
      <c r="D111" s="11" t="s">
        <v>433</v>
      </c>
      <c r="E111" s="5"/>
      <c r="F111" s="21" t="s">
        <v>567</v>
      </c>
    </row>
    <row r="112" spans="1:6" s="3" customFormat="1" x14ac:dyDescent="0.2">
      <c r="A112" s="20" t="s">
        <v>431</v>
      </c>
      <c r="B112" s="12">
        <v>1.264</v>
      </c>
      <c r="C112" s="5"/>
      <c r="D112" s="11" t="s">
        <v>434</v>
      </c>
      <c r="E112" s="5"/>
      <c r="F112" s="21" t="s">
        <v>567</v>
      </c>
    </row>
    <row r="113" spans="1:6" s="3" customFormat="1" x14ac:dyDescent="0.2">
      <c r="A113" s="20" t="s">
        <v>432</v>
      </c>
      <c r="B113" s="12">
        <v>6.8449999999999998</v>
      </c>
      <c r="C113" s="5"/>
      <c r="D113" s="6" t="s">
        <v>37</v>
      </c>
      <c r="E113" s="5" t="s">
        <v>243</v>
      </c>
      <c r="F113" s="21" t="s">
        <v>567</v>
      </c>
    </row>
    <row r="114" spans="1:6" s="3" customFormat="1" x14ac:dyDescent="0.2">
      <c r="A114" s="20" t="s">
        <v>279</v>
      </c>
      <c r="B114" s="5">
        <v>0.25336221679999998</v>
      </c>
      <c r="C114" s="5"/>
      <c r="D114" s="11" t="s">
        <v>435</v>
      </c>
      <c r="E114" s="5"/>
      <c r="F114" s="21" t="s">
        <v>567</v>
      </c>
    </row>
    <row r="115" spans="1:6" s="3" customFormat="1" x14ac:dyDescent="0.2">
      <c r="A115" s="20" t="s">
        <v>280</v>
      </c>
      <c r="B115" s="12">
        <v>1.37</v>
      </c>
      <c r="C115" s="5"/>
      <c r="D115" s="11" t="s">
        <v>436</v>
      </c>
      <c r="E115" s="5"/>
      <c r="F115" s="21" t="s">
        <v>567</v>
      </c>
    </row>
    <row r="116" spans="1:6" s="3" customFormat="1" x14ac:dyDescent="0.2">
      <c r="A116" s="20" t="s">
        <v>281</v>
      </c>
      <c r="B116" s="12">
        <v>5.0789999999999997</v>
      </c>
      <c r="C116" s="5"/>
      <c r="D116" s="6" t="s">
        <v>37</v>
      </c>
      <c r="E116" s="5" t="s">
        <v>243</v>
      </c>
      <c r="F116" s="21" t="s">
        <v>567</v>
      </c>
    </row>
    <row r="117" spans="1:6" s="4" customFormat="1" x14ac:dyDescent="0.2">
      <c r="A117" s="22" t="s">
        <v>282</v>
      </c>
      <c r="B117" s="7">
        <f>B118/(B118+B119)</f>
        <v>0.68155744828784981</v>
      </c>
      <c r="C117" s="7"/>
      <c r="D117" s="8" t="s">
        <v>283</v>
      </c>
      <c r="E117" s="7"/>
      <c r="F117" s="21" t="s">
        <v>567</v>
      </c>
    </row>
    <row r="118" spans="1:6" s="4" customFormat="1" x14ac:dyDescent="0.2">
      <c r="A118" s="22" t="s">
        <v>284</v>
      </c>
      <c r="B118" s="13">
        <v>3.9209999999999998</v>
      </c>
      <c r="C118" s="9"/>
      <c r="D118" s="8" t="s">
        <v>285</v>
      </c>
      <c r="E118" s="7"/>
      <c r="F118" s="21" t="s">
        <v>567</v>
      </c>
    </row>
    <row r="119" spans="1:6" s="4" customFormat="1" x14ac:dyDescent="0.2">
      <c r="A119" s="22" t="s">
        <v>286</v>
      </c>
      <c r="B119" s="13">
        <v>1.8320000000000001</v>
      </c>
      <c r="C119" s="7" t="s">
        <v>287</v>
      </c>
      <c r="D119" s="8" t="s">
        <v>37</v>
      </c>
      <c r="E119" s="7" t="s">
        <v>243</v>
      </c>
      <c r="F119" s="21" t="s">
        <v>567</v>
      </c>
    </row>
    <row r="120" spans="1:6" s="4" customFormat="1" x14ac:dyDescent="0.2">
      <c r="A120" s="22" t="s">
        <v>288</v>
      </c>
      <c r="B120" s="7">
        <f>B121/(B121+B122)</f>
        <v>0.24570184983677906</v>
      </c>
      <c r="C120" s="7"/>
      <c r="D120" s="8" t="s">
        <v>289</v>
      </c>
      <c r="E120" s="7"/>
      <c r="F120" s="21" t="s">
        <v>567</v>
      </c>
    </row>
    <row r="121" spans="1:6" s="4" customFormat="1" x14ac:dyDescent="0.2">
      <c r="A121" s="22" t="s">
        <v>290</v>
      </c>
      <c r="B121" s="13">
        <v>1.129</v>
      </c>
      <c r="C121" s="9"/>
      <c r="D121" s="8" t="s">
        <v>291</v>
      </c>
      <c r="E121" s="7"/>
      <c r="F121" s="21" t="s">
        <v>567</v>
      </c>
    </row>
    <row r="122" spans="1:6" s="4" customFormat="1" x14ac:dyDescent="0.2">
      <c r="A122" s="22" t="s">
        <v>292</v>
      </c>
      <c r="B122" s="13">
        <v>3.4660000000000002</v>
      </c>
      <c r="C122" s="7" t="s">
        <v>293</v>
      </c>
      <c r="D122" s="8" t="s">
        <v>37</v>
      </c>
      <c r="E122" s="7" t="s">
        <v>243</v>
      </c>
      <c r="F122" s="21" t="s">
        <v>567</v>
      </c>
    </row>
    <row r="123" spans="1:6" s="4" customFormat="1" x14ac:dyDescent="0.2">
      <c r="A123" s="22" t="s">
        <v>294</v>
      </c>
      <c r="B123" s="7">
        <f>B124/(B124+B125)</f>
        <v>0.28498427672955973</v>
      </c>
      <c r="C123" s="7"/>
      <c r="D123" s="8" t="s">
        <v>295</v>
      </c>
      <c r="E123" s="7"/>
      <c r="F123" s="21" t="s">
        <v>567</v>
      </c>
    </row>
    <row r="124" spans="1:6" s="4" customFormat="1" x14ac:dyDescent="0.2">
      <c r="A124" s="22" t="s">
        <v>296</v>
      </c>
      <c r="B124" s="13">
        <v>1.45</v>
      </c>
      <c r="C124" s="9"/>
      <c r="D124" s="8" t="s">
        <v>297</v>
      </c>
      <c r="E124" s="7"/>
      <c r="F124" s="21" t="s">
        <v>567</v>
      </c>
    </row>
    <row r="125" spans="1:6" s="4" customFormat="1" x14ac:dyDescent="0.2">
      <c r="A125" s="22" t="s">
        <v>298</v>
      </c>
      <c r="B125" s="13">
        <v>3.6379999999999999</v>
      </c>
      <c r="C125" s="7" t="s">
        <v>299</v>
      </c>
      <c r="D125" s="8" t="s">
        <v>37</v>
      </c>
      <c r="E125" s="7" t="s">
        <v>243</v>
      </c>
      <c r="F125" s="21" t="s">
        <v>567</v>
      </c>
    </row>
    <row r="126" spans="1:6" s="4" customFormat="1" x14ac:dyDescent="0.2">
      <c r="A126" s="22" t="s">
        <v>300</v>
      </c>
      <c r="B126" s="7">
        <f>B127/(B127+B128)</f>
        <v>0.38083043716846532</v>
      </c>
      <c r="C126" s="7"/>
      <c r="D126" s="8" t="s">
        <v>301</v>
      </c>
      <c r="E126" s="7"/>
      <c r="F126" s="21" t="s">
        <v>567</v>
      </c>
    </row>
    <row r="127" spans="1:6" s="4" customFormat="1" x14ac:dyDescent="0.2">
      <c r="A127" s="22" t="s">
        <v>302</v>
      </c>
      <c r="B127" s="13">
        <v>2.0819999999999999</v>
      </c>
      <c r="C127" s="9"/>
      <c r="D127" s="8" t="s">
        <v>303</v>
      </c>
      <c r="E127" s="7"/>
      <c r="F127" s="21" t="s">
        <v>567</v>
      </c>
    </row>
    <row r="128" spans="1:6" s="4" customFormat="1" x14ac:dyDescent="0.2">
      <c r="A128" s="22" t="s">
        <v>304</v>
      </c>
      <c r="B128" s="13">
        <v>3.3849999999999998</v>
      </c>
      <c r="C128" s="7" t="s">
        <v>305</v>
      </c>
      <c r="D128" s="8" t="s">
        <v>37</v>
      </c>
      <c r="E128" s="7" t="s">
        <v>243</v>
      </c>
      <c r="F128" s="21" t="s">
        <v>567</v>
      </c>
    </row>
    <row r="129" spans="1:6" s="4" customFormat="1" x14ac:dyDescent="0.2">
      <c r="A129" s="22" t="s">
        <v>306</v>
      </c>
      <c r="B129" s="7">
        <f>B130/(B130+B131)</f>
        <v>0.30011844832691736</v>
      </c>
      <c r="C129" s="7"/>
      <c r="D129" s="8" t="s">
        <v>307</v>
      </c>
      <c r="E129" s="7"/>
      <c r="F129" s="21" t="s">
        <v>567</v>
      </c>
    </row>
    <row r="130" spans="1:6" s="4" customFormat="1" x14ac:dyDescent="0.2">
      <c r="A130" s="22" t="s">
        <v>308</v>
      </c>
      <c r="B130" s="13">
        <v>2.0270000000000001</v>
      </c>
      <c r="C130" s="9"/>
      <c r="D130" s="8" t="s">
        <v>309</v>
      </c>
      <c r="E130" s="7"/>
      <c r="F130" s="21" t="s">
        <v>567</v>
      </c>
    </row>
    <row r="131" spans="1:6" s="4" customFormat="1" x14ac:dyDescent="0.2">
      <c r="A131" s="22" t="s">
        <v>310</v>
      </c>
      <c r="B131" s="13">
        <v>4.7270000000000003</v>
      </c>
      <c r="C131" s="7" t="s">
        <v>311</v>
      </c>
      <c r="D131" s="8" t="s">
        <v>37</v>
      </c>
      <c r="E131" s="7" t="s">
        <v>243</v>
      </c>
      <c r="F131" s="21" t="s">
        <v>567</v>
      </c>
    </row>
    <row r="132" spans="1:6" s="4" customFormat="1" x14ac:dyDescent="0.2">
      <c r="A132" s="22" t="s">
        <v>312</v>
      </c>
      <c r="B132" s="7">
        <f>B133/(B133+B134)</f>
        <v>0.29841471147748894</v>
      </c>
      <c r="C132" s="7"/>
      <c r="D132" s="8" t="s">
        <v>313</v>
      </c>
      <c r="E132" s="7"/>
      <c r="F132" s="21" t="s">
        <v>567</v>
      </c>
    </row>
    <row r="133" spans="1:6" s="4" customFormat="1" x14ac:dyDescent="0.2">
      <c r="A133" s="22" t="s">
        <v>314</v>
      </c>
      <c r="B133" s="13">
        <v>2.3530000000000002</v>
      </c>
      <c r="C133" s="9"/>
      <c r="D133" s="8" t="s">
        <v>315</v>
      </c>
      <c r="E133" s="7"/>
      <c r="F133" s="21" t="s">
        <v>567</v>
      </c>
    </row>
    <row r="134" spans="1:6" s="4" customFormat="1" x14ac:dyDescent="0.2">
      <c r="A134" s="22" t="s">
        <v>316</v>
      </c>
      <c r="B134" s="13">
        <v>5.532</v>
      </c>
      <c r="C134" s="7" t="s">
        <v>317</v>
      </c>
      <c r="D134" s="8" t="s">
        <v>37</v>
      </c>
      <c r="E134" s="7" t="s">
        <v>243</v>
      </c>
      <c r="F134" s="21" t="s">
        <v>567</v>
      </c>
    </row>
    <row r="135" spans="1:6" s="4" customFormat="1" x14ac:dyDescent="0.2">
      <c r="A135" s="22" t="s">
        <v>318</v>
      </c>
      <c r="B135" s="7">
        <f>B136/(B136+B137)</f>
        <v>0.29025822897040898</v>
      </c>
      <c r="C135" s="7"/>
      <c r="D135" s="8" t="s">
        <v>319</v>
      </c>
      <c r="E135" s="7"/>
      <c r="F135" s="21" t="s">
        <v>567</v>
      </c>
    </row>
    <row r="136" spans="1:6" s="4" customFormat="1" x14ac:dyDescent="0.2">
      <c r="A136" s="22" t="s">
        <v>320</v>
      </c>
      <c r="B136" s="13">
        <v>2.6190000000000002</v>
      </c>
      <c r="C136" s="9"/>
      <c r="D136" s="8" t="s">
        <v>321</v>
      </c>
      <c r="E136" s="7"/>
      <c r="F136" s="21" t="s">
        <v>567</v>
      </c>
    </row>
    <row r="137" spans="1:6" s="4" customFormat="1" x14ac:dyDescent="0.2">
      <c r="A137" s="22" t="s">
        <v>322</v>
      </c>
      <c r="B137" s="13">
        <v>6.4039999999999999</v>
      </c>
      <c r="C137" s="7" t="s">
        <v>323</v>
      </c>
      <c r="D137" s="8" t="s">
        <v>37</v>
      </c>
      <c r="E137" s="7" t="s">
        <v>243</v>
      </c>
      <c r="F137" s="21" t="s">
        <v>567</v>
      </c>
    </row>
    <row r="138" spans="1:6" s="4" customFormat="1" x14ac:dyDescent="0.2">
      <c r="A138" s="22" t="s">
        <v>324</v>
      </c>
      <c r="B138" s="7">
        <f>B139/(B139+B140)</f>
        <v>0.24264705882352941</v>
      </c>
      <c r="C138" s="7"/>
      <c r="D138" s="8" t="s">
        <v>325</v>
      </c>
      <c r="E138" s="7"/>
      <c r="F138" s="21" t="s">
        <v>567</v>
      </c>
    </row>
    <row r="139" spans="1:6" s="4" customFormat="1" x14ac:dyDescent="0.2">
      <c r="A139" s="22" t="s">
        <v>326</v>
      </c>
      <c r="B139" s="13">
        <v>2.0129999999999999</v>
      </c>
      <c r="C139" s="9"/>
      <c r="D139" s="8" t="s">
        <v>327</v>
      </c>
      <c r="E139" s="7"/>
      <c r="F139" s="21" t="s">
        <v>567</v>
      </c>
    </row>
    <row r="140" spans="1:6" s="4" customFormat="1" x14ac:dyDescent="0.2">
      <c r="A140" s="22" t="s">
        <v>328</v>
      </c>
      <c r="B140" s="13">
        <v>6.2830000000000004</v>
      </c>
      <c r="C140" s="7" t="s">
        <v>329</v>
      </c>
      <c r="D140" s="8" t="s">
        <v>37</v>
      </c>
      <c r="E140" s="7" t="s">
        <v>243</v>
      </c>
      <c r="F140" s="21" t="s">
        <v>567</v>
      </c>
    </row>
    <row r="141" spans="1:6" s="4" customFormat="1" x14ac:dyDescent="0.2">
      <c r="A141" s="22" t="s">
        <v>438</v>
      </c>
      <c r="B141" s="7">
        <f>B142/(B142+B143)</f>
        <v>0.27337721289151157</v>
      </c>
      <c r="C141" s="7"/>
      <c r="D141" s="8" t="s">
        <v>444</v>
      </c>
      <c r="E141" s="7"/>
      <c r="F141" s="21" t="s">
        <v>567</v>
      </c>
    </row>
    <row r="142" spans="1:6" s="4" customFormat="1" x14ac:dyDescent="0.2">
      <c r="A142" s="22" t="s">
        <v>439</v>
      </c>
      <c r="B142" s="13">
        <v>2.4089999999999998</v>
      </c>
      <c r="C142" s="9"/>
      <c r="D142" s="8" t="s">
        <v>445</v>
      </c>
      <c r="E142" s="7"/>
      <c r="F142" s="21" t="s">
        <v>567</v>
      </c>
    </row>
    <row r="143" spans="1:6" s="4" customFormat="1" x14ac:dyDescent="0.2">
      <c r="A143" s="22" t="s">
        <v>440</v>
      </c>
      <c r="B143" s="13">
        <v>6.4029999999999996</v>
      </c>
      <c r="C143" s="7" t="s">
        <v>330</v>
      </c>
      <c r="D143" s="8" t="s">
        <v>37</v>
      </c>
      <c r="E143" s="7" t="s">
        <v>243</v>
      </c>
      <c r="F143" s="21" t="s">
        <v>567</v>
      </c>
    </row>
    <row r="144" spans="1:6" s="4" customFormat="1" x14ac:dyDescent="0.2">
      <c r="A144" s="22" t="s">
        <v>441</v>
      </c>
      <c r="B144" s="7">
        <f>B145/(B145+B146)</f>
        <v>0.23476433503452418</v>
      </c>
      <c r="C144" s="7"/>
      <c r="D144" s="8" t="s">
        <v>446</v>
      </c>
      <c r="E144" s="7"/>
      <c r="F144" s="21" t="s">
        <v>567</v>
      </c>
    </row>
    <row r="145" spans="1:6" s="4" customFormat="1" x14ac:dyDescent="0.2">
      <c r="A145" s="22" t="s">
        <v>442</v>
      </c>
      <c r="B145" s="13">
        <v>1.5640000000000001</v>
      </c>
      <c r="C145" s="9"/>
      <c r="D145" s="8" t="s">
        <v>447</v>
      </c>
      <c r="E145" s="7"/>
      <c r="F145" s="21" t="s">
        <v>567</v>
      </c>
    </row>
    <row r="146" spans="1:6" s="4" customFormat="1" x14ac:dyDescent="0.2">
      <c r="A146" s="22" t="s">
        <v>443</v>
      </c>
      <c r="B146" s="13">
        <v>5.0979999999999999</v>
      </c>
      <c r="C146" s="7" t="s">
        <v>437</v>
      </c>
      <c r="D146" s="8" t="s">
        <v>37</v>
      </c>
      <c r="E146" s="7" t="s">
        <v>243</v>
      </c>
      <c r="F146" s="21" t="s">
        <v>567</v>
      </c>
    </row>
    <row r="147" spans="1:6" s="3" customFormat="1" x14ac:dyDescent="0.2">
      <c r="A147" s="20" t="s">
        <v>422</v>
      </c>
      <c r="B147" s="12">
        <f>0.06451613*1.4*2</f>
        <v>0.180645164</v>
      </c>
      <c r="C147" s="5" t="s">
        <v>331</v>
      </c>
      <c r="D147" s="6" t="s">
        <v>332</v>
      </c>
      <c r="E147" s="5"/>
      <c r="F147" s="21" t="s">
        <v>567</v>
      </c>
    </row>
    <row r="148" spans="1:6" s="3" customFormat="1" x14ac:dyDescent="0.2">
      <c r="A148" s="20" t="s">
        <v>421</v>
      </c>
      <c r="B148" s="12">
        <f>0.06451613*1.4</f>
        <v>9.0322581999999998E-2</v>
      </c>
      <c r="C148" s="5" t="s">
        <v>333</v>
      </c>
      <c r="D148" s="6" t="s">
        <v>334</v>
      </c>
      <c r="E148" s="5"/>
      <c r="F148" s="21" t="s">
        <v>567</v>
      </c>
    </row>
    <row r="149" spans="1:6" s="3" customFormat="1" x14ac:dyDescent="0.2">
      <c r="A149" s="20" t="s">
        <v>423</v>
      </c>
      <c r="B149" s="12">
        <f>0.03225806*1.4</f>
        <v>4.5161283999999996E-2</v>
      </c>
      <c r="C149" s="5" t="s">
        <v>335</v>
      </c>
      <c r="D149" s="6" t="s">
        <v>336</v>
      </c>
      <c r="E149" s="5"/>
      <c r="F149" s="21" t="s">
        <v>567</v>
      </c>
    </row>
    <row r="150" spans="1:6" s="3" customFormat="1" x14ac:dyDescent="0.2">
      <c r="A150" s="20" t="s">
        <v>424</v>
      </c>
      <c r="B150" s="12">
        <f>0.08547009*1.4</f>
        <v>0.11965812599999999</v>
      </c>
      <c r="C150" s="5" t="s">
        <v>337</v>
      </c>
      <c r="D150" s="6" t="s">
        <v>338</v>
      </c>
      <c r="E150" s="5"/>
      <c r="F150" s="21" t="s">
        <v>567</v>
      </c>
    </row>
    <row r="151" spans="1:6" s="3" customFormat="1" x14ac:dyDescent="0.2">
      <c r="A151" s="20" t="s">
        <v>425</v>
      </c>
      <c r="B151" s="12">
        <f>0.09418283*1.4</f>
        <v>0.13185596199999999</v>
      </c>
      <c r="C151" s="5" t="s">
        <v>339</v>
      </c>
      <c r="D151" s="6" t="s">
        <v>340</v>
      </c>
      <c r="E151" s="5"/>
      <c r="F151" s="21" t="s">
        <v>567</v>
      </c>
    </row>
    <row r="152" spans="1:6" s="3" customFormat="1" x14ac:dyDescent="0.2">
      <c r="A152" s="20" t="s">
        <v>426</v>
      </c>
      <c r="B152" s="12">
        <f>0.15082645*1.4</f>
        <v>0.21115703</v>
      </c>
      <c r="C152" s="5" t="s">
        <v>341</v>
      </c>
      <c r="D152" s="6" t="s">
        <v>342</v>
      </c>
      <c r="E152" s="5"/>
      <c r="F152" s="21" t="s">
        <v>567</v>
      </c>
    </row>
    <row r="153" spans="1:6" s="3" customFormat="1" x14ac:dyDescent="0.2">
      <c r="A153" s="20" t="s">
        <v>427</v>
      </c>
      <c r="B153" s="12">
        <f>0.18384401*1.4</f>
        <v>0.25738161399999998</v>
      </c>
      <c r="C153" s="5" t="s">
        <v>343</v>
      </c>
      <c r="D153" s="6" t="s">
        <v>344</v>
      </c>
      <c r="E153" s="5"/>
      <c r="F153" s="21" t="s">
        <v>567</v>
      </c>
    </row>
    <row r="154" spans="1:6" s="3" customFormat="1" x14ac:dyDescent="0.2">
      <c r="A154" s="20" t="s">
        <v>428</v>
      </c>
      <c r="B154" s="12">
        <f>0.19127517*1.4</f>
        <v>0.26778523799999998</v>
      </c>
      <c r="C154" s="5" t="s">
        <v>345</v>
      </c>
      <c r="D154" s="6" t="s">
        <v>346</v>
      </c>
      <c r="E154" s="5"/>
      <c r="F154" s="21" t="s">
        <v>567</v>
      </c>
    </row>
    <row r="155" spans="1:6" s="3" customFormat="1" x14ac:dyDescent="0.2">
      <c r="A155" s="20" t="s">
        <v>429</v>
      </c>
      <c r="B155" s="12">
        <f>0.09322034*1.4</f>
        <v>0.13050847599999998</v>
      </c>
      <c r="C155" s="5" t="s">
        <v>347</v>
      </c>
      <c r="D155" s="6" t="s">
        <v>348</v>
      </c>
      <c r="E155" s="5"/>
      <c r="F155" s="21" t="s">
        <v>567</v>
      </c>
    </row>
    <row r="156" spans="1:6" s="4" customFormat="1" x14ac:dyDescent="0.2">
      <c r="A156" s="22" t="s">
        <v>448</v>
      </c>
      <c r="B156" s="7">
        <f>B157/(B157+B158)</f>
        <v>0.3604860486048605</v>
      </c>
      <c r="C156" s="7"/>
      <c r="D156" s="8" t="s">
        <v>450</v>
      </c>
      <c r="E156" s="7"/>
      <c r="F156" s="21" t="s">
        <v>567</v>
      </c>
    </row>
    <row r="157" spans="1:6" s="4" customFormat="1" x14ac:dyDescent="0.2">
      <c r="A157" s="22" t="s">
        <v>449</v>
      </c>
      <c r="B157" s="13">
        <v>0.80100000000000005</v>
      </c>
      <c r="C157" s="7"/>
      <c r="D157" s="8" t="s">
        <v>451</v>
      </c>
      <c r="E157" s="7"/>
      <c r="F157" s="21" t="s">
        <v>567</v>
      </c>
    </row>
    <row r="158" spans="1:6" s="4" customFormat="1" x14ac:dyDescent="0.2">
      <c r="A158" s="22" t="s">
        <v>349</v>
      </c>
      <c r="B158" s="13">
        <v>1.421</v>
      </c>
      <c r="C158" s="7" t="s">
        <v>350</v>
      </c>
      <c r="D158" s="8" t="s">
        <v>37</v>
      </c>
      <c r="E158" s="7"/>
      <c r="F158" s="21" t="s">
        <v>567</v>
      </c>
    </row>
    <row r="159" spans="1:6" s="4" customFormat="1" x14ac:dyDescent="0.2">
      <c r="A159" s="22" t="s">
        <v>452</v>
      </c>
      <c r="B159" s="7">
        <f t="shared" ref="B159" si="0">B160/(B160+B161)</f>
        <v>0.3604860486048605</v>
      </c>
      <c r="C159" s="7"/>
      <c r="D159" s="8" t="s">
        <v>468</v>
      </c>
      <c r="E159" s="7"/>
      <c r="F159" s="21" t="s">
        <v>567</v>
      </c>
    </row>
    <row r="160" spans="1:6" s="4" customFormat="1" x14ac:dyDescent="0.2">
      <c r="A160" s="22" t="s">
        <v>453</v>
      </c>
      <c r="B160" s="13">
        <v>0.80100000000000005</v>
      </c>
      <c r="C160" s="7"/>
      <c r="D160" s="8" t="s">
        <v>469</v>
      </c>
      <c r="E160" s="7"/>
      <c r="F160" s="21" t="s">
        <v>567</v>
      </c>
    </row>
    <row r="161" spans="1:6" s="4" customFormat="1" x14ac:dyDescent="0.2">
      <c r="A161" s="22" t="s">
        <v>351</v>
      </c>
      <c r="B161" s="13">
        <v>1.421</v>
      </c>
      <c r="C161" s="7" t="s">
        <v>352</v>
      </c>
      <c r="D161" s="8" t="s">
        <v>37</v>
      </c>
      <c r="E161" s="7"/>
      <c r="F161" s="21" t="s">
        <v>567</v>
      </c>
    </row>
    <row r="162" spans="1:6" s="4" customFormat="1" x14ac:dyDescent="0.2">
      <c r="A162" s="22" t="s">
        <v>454</v>
      </c>
      <c r="B162" s="7">
        <f t="shared" ref="B162" si="1">B163/(B163+B164)</f>
        <v>0.3604860486048605</v>
      </c>
      <c r="C162" s="7"/>
      <c r="D162" s="8" t="s">
        <v>470</v>
      </c>
      <c r="E162" s="7"/>
      <c r="F162" s="21" t="s">
        <v>567</v>
      </c>
    </row>
    <row r="163" spans="1:6" s="4" customFormat="1" x14ac:dyDescent="0.2">
      <c r="A163" s="22" t="s">
        <v>455</v>
      </c>
      <c r="B163" s="13">
        <v>0.80100000000000005</v>
      </c>
      <c r="C163" s="7"/>
      <c r="D163" s="8" t="s">
        <v>471</v>
      </c>
      <c r="E163" s="7"/>
      <c r="F163" s="21" t="s">
        <v>567</v>
      </c>
    </row>
    <row r="164" spans="1:6" s="4" customFormat="1" x14ac:dyDescent="0.2">
      <c r="A164" s="22" t="s">
        <v>353</v>
      </c>
      <c r="B164" s="13">
        <v>1.421</v>
      </c>
      <c r="C164" s="7" t="s">
        <v>354</v>
      </c>
      <c r="D164" s="8" t="s">
        <v>37</v>
      </c>
      <c r="E164" s="7"/>
      <c r="F164" s="21" t="s">
        <v>567</v>
      </c>
    </row>
    <row r="165" spans="1:6" s="4" customFormat="1" x14ac:dyDescent="0.2">
      <c r="A165" s="22" t="s">
        <v>456</v>
      </c>
      <c r="B165" s="7">
        <f t="shared" ref="B165" si="2">B166/(B166+B167)</f>
        <v>0.41120102214650772</v>
      </c>
      <c r="C165" s="7"/>
      <c r="D165" s="8" t="s">
        <v>472</v>
      </c>
      <c r="E165" s="7"/>
      <c r="F165" s="21" t="s">
        <v>567</v>
      </c>
    </row>
    <row r="166" spans="1:6" s="4" customFormat="1" x14ac:dyDescent="0.2">
      <c r="A166" s="22" t="s">
        <v>457</v>
      </c>
      <c r="B166" s="13">
        <v>1.931</v>
      </c>
      <c r="C166" s="7"/>
      <c r="D166" s="8" t="s">
        <v>473</v>
      </c>
      <c r="E166" s="7"/>
      <c r="F166" s="21" t="s">
        <v>567</v>
      </c>
    </row>
    <row r="167" spans="1:6" s="4" customFormat="1" x14ac:dyDescent="0.2">
      <c r="A167" s="22" t="s">
        <v>355</v>
      </c>
      <c r="B167" s="13">
        <v>2.7650000000000001</v>
      </c>
      <c r="C167" s="7" t="s">
        <v>356</v>
      </c>
      <c r="D167" s="8" t="s">
        <v>37</v>
      </c>
      <c r="E167" s="7"/>
      <c r="F167" s="21" t="s">
        <v>567</v>
      </c>
    </row>
    <row r="168" spans="1:6" s="4" customFormat="1" x14ac:dyDescent="0.2">
      <c r="A168" s="22" t="s">
        <v>458</v>
      </c>
      <c r="B168" s="7">
        <f t="shared" ref="B168" si="3">B169/(B169+B170)</f>
        <v>0.28177966101694918</v>
      </c>
      <c r="C168" s="7"/>
      <c r="D168" s="8" t="s">
        <v>474</v>
      </c>
      <c r="E168" s="7"/>
      <c r="F168" s="21" t="s">
        <v>567</v>
      </c>
    </row>
    <row r="169" spans="1:6" s="4" customFormat="1" x14ac:dyDescent="0.2">
      <c r="A169" s="22" t="s">
        <v>459</v>
      </c>
      <c r="B169" s="13">
        <v>1.4630000000000001</v>
      </c>
      <c r="C169" s="7"/>
      <c r="D169" s="8" t="s">
        <v>475</v>
      </c>
      <c r="E169" s="7"/>
      <c r="F169" s="21" t="s">
        <v>567</v>
      </c>
    </row>
    <row r="170" spans="1:6" s="4" customFormat="1" x14ac:dyDescent="0.2">
      <c r="A170" s="22" t="s">
        <v>357</v>
      </c>
      <c r="B170" s="13">
        <v>3.7290000000000001</v>
      </c>
      <c r="C170" s="7" t="s">
        <v>358</v>
      </c>
      <c r="D170" s="8" t="s">
        <v>37</v>
      </c>
      <c r="E170" s="7"/>
      <c r="F170" s="21" t="s">
        <v>567</v>
      </c>
    </row>
    <row r="171" spans="1:6" s="4" customFormat="1" x14ac:dyDescent="0.2">
      <c r="A171" s="22" t="s">
        <v>460</v>
      </c>
      <c r="B171" s="7">
        <f t="shared" ref="B171" si="4">B172/(B172+B173)</f>
        <v>0.24734042553191488</v>
      </c>
      <c r="C171" s="7"/>
      <c r="D171" s="8" t="s">
        <v>476</v>
      </c>
      <c r="E171" s="7"/>
      <c r="F171" s="21" t="s">
        <v>567</v>
      </c>
    </row>
    <row r="172" spans="1:6" s="4" customFormat="1" x14ac:dyDescent="0.2">
      <c r="A172" s="22" t="s">
        <v>461</v>
      </c>
      <c r="B172" s="13">
        <v>1.0229999999999999</v>
      </c>
      <c r="C172" s="7"/>
      <c r="D172" s="8" t="s">
        <v>477</v>
      </c>
      <c r="E172" s="7"/>
      <c r="F172" s="21" t="s">
        <v>567</v>
      </c>
    </row>
    <row r="173" spans="1:6" s="4" customFormat="1" x14ac:dyDescent="0.2">
      <c r="A173" s="22" t="s">
        <v>359</v>
      </c>
      <c r="B173" s="13">
        <v>3.113</v>
      </c>
      <c r="C173" s="7" t="s">
        <v>360</v>
      </c>
      <c r="D173" s="8" t="s">
        <v>37</v>
      </c>
      <c r="E173" s="7"/>
      <c r="F173" s="21" t="s">
        <v>567</v>
      </c>
    </row>
    <row r="174" spans="1:6" s="4" customFormat="1" x14ac:dyDescent="0.2">
      <c r="A174" s="22" t="s">
        <v>462</v>
      </c>
      <c r="B174" s="7">
        <f t="shared" ref="B174" si="5">B175/(B175+B176)</f>
        <v>0.33720147998654559</v>
      </c>
      <c r="C174" s="7"/>
      <c r="D174" s="8" t="s">
        <v>478</v>
      </c>
      <c r="E174" s="7"/>
      <c r="F174" s="21" t="s">
        <v>567</v>
      </c>
    </row>
    <row r="175" spans="1:6" s="4" customFormat="1" x14ac:dyDescent="0.2">
      <c r="A175" s="22" t="s">
        <v>463</v>
      </c>
      <c r="B175" s="13">
        <v>2.0049999999999999</v>
      </c>
      <c r="C175" s="7"/>
      <c r="D175" s="8" t="s">
        <v>479</v>
      </c>
      <c r="E175" s="7"/>
      <c r="F175" s="21" t="s">
        <v>567</v>
      </c>
    </row>
    <row r="176" spans="1:6" s="4" customFormat="1" x14ac:dyDescent="0.2">
      <c r="A176" s="22" t="s">
        <v>361</v>
      </c>
      <c r="B176" s="13">
        <v>3.9409999999999998</v>
      </c>
      <c r="C176" s="7" t="s">
        <v>362</v>
      </c>
      <c r="D176" s="8" t="s">
        <v>37</v>
      </c>
      <c r="E176" s="7"/>
      <c r="F176" s="21" t="s">
        <v>567</v>
      </c>
    </row>
    <row r="177" spans="1:6" s="4" customFormat="1" x14ac:dyDescent="0.2">
      <c r="A177" s="22" t="s">
        <v>464</v>
      </c>
      <c r="B177" s="7">
        <f t="shared" ref="B177" si="6">B178/(B178+B179)</f>
        <v>0.314385326663635</v>
      </c>
      <c r="C177" s="7"/>
      <c r="D177" s="8" t="s">
        <v>480</v>
      </c>
      <c r="E177" s="7"/>
      <c r="F177" s="21" t="s">
        <v>567</v>
      </c>
    </row>
    <row r="178" spans="1:6" s="4" customFormat="1" x14ac:dyDescent="0.2">
      <c r="A178" s="22" t="s">
        <v>465</v>
      </c>
      <c r="B178" s="13">
        <v>2.0739999999999998</v>
      </c>
      <c r="C178" s="7"/>
      <c r="D178" s="8" t="s">
        <v>481</v>
      </c>
      <c r="E178" s="7"/>
      <c r="F178" s="21" t="s">
        <v>567</v>
      </c>
    </row>
    <row r="179" spans="1:6" s="4" customFormat="1" x14ac:dyDescent="0.2">
      <c r="A179" s="22" t="s">
        <v>363</v>
      </c>
      <c r="B179" s="13">
        <v>4.5229999999999997</v>
      </c>
      <c r="C179" s="7" t="s">
        <v>364</v>
      </c>
      <c r="D179" s="8" t="s">
        <v>37</v>
      </c>
      <c r="E179" s="7"/>
      <c r="F179" s="21" t="s">
        <v>567</v>
      </c>
    </row>
    <row r="180" spans="1:6" s="4" customFormat="1" x14ac:dyDescent="0.2">
      <c r="A180" s="22" t="s">
        <v>467</v>
      </c>
      <c r="B180" s="7">
        <f t="shared" ref="B180" si="7">B181/(B181+B182)</f>
        <v>0.314385326663635</v>
      </c>
      <c r="C180" s="7"/>
      <c r="D180" s="8" t="s">
        <v>482</v>
      </c>
      <c r="E180" s="7"/>
      <c r="F180" s="21" t="s">
        <v>567</v>
      </c>
    </row>
    <row r="181" spans="1:6" s="4" customFormat="1" x14ac:dyDescent="0.2">
      <c r="A181" s="22" t="s">
        <v>466</v>
      </c>
      <c r="B181" s="13">
        <v>2.0739999999999998</v>
      </c>
      <c r="C181" s="7"/>
      <c r="D181" s="8" t="s">
        <v>483</v>
      </c>
      <c r="E181" s="7"/>
      <c r="F181" s="21" t="s">
        <v>567</v>
      </c>
    </row>
    <row r="182" spans="1:6" s="4" customFormat="1" x14ac:dyDescent="0.2">
      <c r="A182" s="22" t="s">
        <v>365</v>
      </c>
      <c r="B182" s="13">
        <v>4.5229999999999997</v>
      </c>
      <c r="C182" s="7" t="s">
        <v>366</v>
      </c>
      <c r="D182" s="8" t="s">
        <v>37</v>
      </c>
      <c r="E182" s="7"/>
      <c r="F182" s="21" t="s">
        <v>567</v>
      </c>
    </row>
    <row r="183" spans="1:6" s="3" customFormat="1" x14ac:dyDescent="0.2">
      <c r="A183" s="20" t="s">
        <v>484</v>
      </c>
      <c r="B183" s="10">
        <f>B184/(B184+B185)</f>
        <v>0.12293577981651375</v>
      </c>
      <c r="C183" s="5"/>
      <c r="D183" s="6" t="s">
        <v>485</v>
      </c>
      <c r="E183" s="5"/>
      <c r="F183" s="21" t="s">
        <v>567</v>
      </c>
    </row>
    <row r="184" spans="1:6" s="3" customFormat="1" x14ac:dyDescent="0.2">
      <c r="A184" s="20" t="s">
        <v>487</v>
      </c>
      <c r="B184" s="10">
        <v>0.46899999999999997</v>
      </c>
      <c r="C184" s="5"/>
      <c r="D184" s="6" t="s">
        <v>486</v>
      </c>
      <c r="E184" s="5"/>
      <c r="F184" s="21" t="s">
        <v>567</v>
      </c>
    </row>
    <row r="185" spans="1:6" s="3" customFormat="1" x14ac:dyDescent="0.2">
      <c r="A185" s="20" t="s">
        <v>489</v>
      </c>
      <c r="B185" s="10">
        <v>3.3460000000000001</v>
      </c>
      <c r="C185" s="5" t="s">
        <v>488</v>
      </c>
      <c r="D185" s="6" t="s">
        <v>37</v>
      </c>
      <c r="E185" s="5" t="s">
        <v>243</v>
      </c>
      <c r="F185" s="21" t="s">
        <v>567</v>
      </c>
    </row>
    <row r="186" spans="1:6" s="3" customFormat="1" x14ac:dyDescent="0.2">
      <c r="A186" s="20" t="s">
        <v>490</v>
      </c>
      <c r="B186" s="10">
        <f>B187/(B187+B188)</f>
        <v>0.12293577981651375</v>
      </c>
      <c r="C186" s="5"/>
      <c r="D186" s="6" t="s">
        <v>506</v>
      </c>
      <c r="E186" s="5"/>
      <c r="F186" s="21" t="s">
        <v>567</v>
      </c>
    </row>
    <row r="187" spans="1:6" s="3" customFormat="1" x14ac:dyDescent="0.2">
      <c r="A187" s="20" t="s">
        <v>491</v>
      </c>
      <c r="B187" s="10">
        <v>0.46899999999999997</v>
      </c>
      <c r="C187" s="5"/>
      <c r="D187" s="6" t="s">
        <v>507</v>
      </c>
      <c r="E187" s="5"/>
      <c r="F187" s="21" t="s">
        <v>567</v>
      </c>
    </row>
    <row r="188" spans="1:6" s="3" customFormat="1" x14ac:dyDescent="0.2">
      <c r="A188" s="20" t="s">
        <v>492</v>
      </c>
      <c r="B188" s="10">
        <v>3.3460000000000001</v>
      </c>
      <c r="C188" s="5" t="s">
        <v>498</v>
      </c>
      <c r="D188" s="6" t="s">
        <v>37</v>
      </c>
      <c r="E188" s="5" t="s">
        <v>243</v>
      </c>
      <c r="F188" s="21" t="s">
        <v>567</v>
      </c>
    </row>
    <row r="189" spans="1:6" s="3" customFormat="1" x14ac:dyDescent="0.2">
      <c r="A189" s="20" t="s">
        <v>493</v>
      </c>
      <c r="B189" s="10">
        <f>B190/(B190+B191)</f>
        <v>0.12293577981651375</v>
      </c>
      <c r="C189" s="5"/>
      <c r="D189" s="6" t="s">
        <v>508</v>
      </c>
      <c r="E189" s="5"/>
      <c r="F189" s="21" t="s">
        <v>567</v>
      </c>
    </row>
    <row r="190" spans="1:6" s="3" customFormat="1" x14ac:dyDescent="0.2">
      <c r="A190" s="20" t="s">
        <v>494</v>
      </c>
      <c r="B190" s="10">
        <v>0.46899999999999997</v>
      </c>
      <c r="C190" s="5"/>
      <c r="D190" s="6" t="s">
        <v>509</v>
      </c>
      <c r="E190" s="5"/>
      <c r="F190" s="21" t="s">
        <v>567</v>
      </c>
    </row>
    <row r="191" spans="1:6" s="3" customFormat="1" x14ac:dyDescent="0.2">
      <c r="A191" s="20" t="s">
        <v>497</v>
      </c>
      <c r="B191" s="10">
        <v>3.3460000000000001</v>
      </c>
      <c r="C191" s="5" t="s">
        <v>499</v>
      </c>
      <c r="D191" s="6" t="s">
        <v>37</v>
      </c>
      <c r="E191" s="5" t="s">
        <v>243</v>
      </c>
      <c r="F191" s="21" t="s">
        <v>567</v>
      </c>
    </row>
    <row r="192" spans="1:6" s="3" customFormat="1" x14ac:dyDescent="0.2">
      <c r="A192" s="20" t="s">
        <v>496</v>
      </c>
      <c r="B192" s="10">
        <f>B193/(B193+B194)</f>
        <v>0.10411038209185641</v>
      </c>
      <c r="C192" s="5"/>
      <c r="D192" s="6" t="s">
        <v>510</v>
      </c>
      <c r="E192" s="5"/>
      <c r="F192" s="21" t="s">
        <v>567</v>
      </c>
    </row>
    <row r="193" spans="1:6" s="3" customFormat="1" x14ac:dyDescent="0.2">
      <c r="A193" s="20" t="s">
        <v>522</v>
      </c>
      <c r="B193" s="10">
        <v>1.079</v>
      </c>
      <c r="C193" s="5"/>
      <c r="D193" s="6" t="s">
        <v>511</v>
      </c>
      <c r="E193" s="5"/>
      <c r="F193" s="21" t="s">
        <v>567</v>
      </c>
    </row>
    <row r="194" spans="1:6" s="3" customFormat="1" x14ac:dyDescent="0.2">
      <c r="A194" s="20" t="s">
        <v>495</v>
      </c>
      <c r="B194" s="10">
        <v>9.2850000000000001</v>
      </c>
      <c r="C194" s="5" t="s">
        <v>500</v>
      </c>
      <c r="D194" s="6" t="s">
        <v>37</v>
      </c>
      <c r="E194" s="5" t="s">
        <v>243</v>
      </c>
      <c r="F194" s="21" t="s">
        <v>567</v>
      </c>
    </row>
    <row r="195" spans="1:6" s="3" customFormat="1" x14ac:dyDescent="0.2">
      <c r="A195" s="20" t="s">
        <v>523</v>
      </c>
      <c r="B195" s="10">
        <f>B196/(B196+B197)</f>
        <v>0.21341261975553355</v>
      </c>
      <c r="C195" s="5"/>
      <c r="D195" s="6" t="s">
        <v>512</v>
      </c>
      <c r="E195" s="5"/>
      <c r="F195" s="21" t="s">
        <v>567</v>
      </c>
    </row>
    <row r="196" spans="1:6" s="3" customFormat="1" x14ac:dyDescent="0.2">
      <c r="A196" s="20" t="s">
        <v>524</v>
      </c>
      <c r="B196" s="10">
        <v>2.5840000000000001</v>
      </c>
      <c r="C196" s="5"/>
      <c r="D196" s="6" t="s">
        <v>513</v>
      </c>
      <c r="E196" s="5"/>
      <c r="F196" s="21" t="s">
        <v>567</v>
      </c>
    </row>
    <row r="197" spans="1:6" s="3" customFormat="1" x14ac:dyDescent="0.2">
      <c r="A197" s="20" t="s">
        <v>525</v>
      </c>
      <c r="B197" s="10">
        <v>9.5239999999999991</v>
      </c>
      <c r="C197" s="5" t="s">
        <v>501</v>
      </c>
      <c r="D197" s="6" t="s">
        <v>37</v>
      </c>
      <c r="E197" s="5" t="s">
        <v>243</v>
      </c>
      <c r="F197" s="21" t="s">
        <v>567</v>
      </c>
    </row>
    <row r="198" spans="1:6" s="3" customFormat="1" x14ac:dyDescent="0.2">
      <c r="A198" s="20" t="s">
        <v>526</v>
      </c>
      <c r="B198" s="10">
        <f>B199/(B199+B200)</f>
        <v>6.956421754628031E-2</v>
      </c>
      <c r="C198" s="5"/>
      <c r="D198" s="6" t="s">
        <v>514</v>
      </c>
      <c r="E198" s="5"/>
      <c r="F198" s="21" t="s">
        <v>567</v>
      </c>
    </row>
    <row r="199" spans="1:6" s="3" customFormat="1" x14ac:dyDescent="0.2">
      <c r="A199" s="20" t="s">
        <v>527</v>
      </c>
      <c r="B199" s="10">
        <v>1.21</v>
      </c>
      <c r="C199" s="5"/>
      <c r="D199" s="6" t="s">
        <v>515</v>
      </c>
      <c r="E199" s="5"/>
      <c r="F199" s="21" t="s">
        <v>567</v>
      </c>
    </row>
    <row r="200" spans="1:6" s="3" customFormat="1" x14ac:dyDescent="0.2">
      <c r="A200" s="20" t="s">
        <v>528</v>
      </c>
      <c r="B200" s="10">
        <v>16.184000000000001</v>
      </c>
      <c r="C200" s="5" t="s">
        <v>502</v>
      </c>
      <c r="D200" s="6" t="s">
        <v>37</v>
      </c>
      <c r="E200" s="5" t="s">
        <v>243</v>
      </c>
      <c r="F200" s="21" t="s">
        <v>567</v>
      </c>
    </row>
    <row r="201" spans="1:6" s="3" customFormat="1" x14ac:dyDescent="0.2">
      <c r="A201" s="20" t="s">
        <v>529</v>
      </c>
      <c r="B201" s="10">
        <f>B202/(B202+B203)</f>
        <v>9.3625992063492064E-2</v>
      </c>
      <c r="C201" s="5"/>
      <c r="D201" s="6" t="s">
        <v>516</v>
      </c>
      <c r="E201" s="5"/>
      <c r="F201" s="21" t="s">
        <v>567</v>
      </c>
    </row>
    <row r="202" spans="1:6" s="3" customFormat="1" x14ac:dyDescent="0.2">
      <c r="A202" s="20" t="s">
        <v>530</v>
      </c>
      <c r="B202" s="10">
        <v>1.51</v>
      </c>
      <c r="C202" s="5"/>
      <c r="D202" s="6" t="s">
        <v>517</v>
      </c>
      <c r="E202" s="5"/>
      <c r="F202" s="21" t="s">
        <v>567</v>
      </c>
    </row>
    <row r="203" spans="1:6" s="3" customFormat="1" x14ac:dyDescent="0.2">
      <c r="A203" s="20" t="s">
        <v>531</v>
      </c>
      <c r="B203" s="10">
        <v>14.618</v>
      </c>
      <c r="C203" s="5" t="s">
        <v>503</v>
      </c>
      <c r="D203" s="6" t="s">
        <v>37</v>
      </c>
      <c r="E203" s="5" t="s">
        <v>243</v>
      </c>
      <c r="F203" s="21" t="s">
        <v>567</v>
      </c>
    </row>
    <row r="204" spans="1:6" s="3" customFormat="1" x14ac:dyDescent="0.2">
      <c r="A204" s="20" t="s">
        <v>532</v>
      </c>
      <c r="B204" s="10">
        <f>B205/(B205+B206)</f>
        <v>9.7712138194764944E-2</v>
      </c>
      <c r="C204" s="5"/>
      <c r="D204" s="6" t="s">
        <v>518</v>
      </c>
      <c r="E204" s="5"/>
      <c r="F204" s="21" t="s">
        <v>567</v>
      </c>
    </row>
    <row r="205" spans="1:6" s="3" customFormat="1" x14ac:dyDescent="0.2">
      <c r="A205" s="20" t="s">
        <v>533</v>
      </c>
      <c r="B205" s="10">
        <v>1.482</v>
      </c>
      <c r="C205" s="5"/>
      <c r="D205" s="6" t="s">
        <v>519</v>
      </c>
      <c r="E205" s="5"/>
      <c r="F205" s="21" t="s">
        <v>567</v>
      </c>
    </row>
    <row r="206" spans="1:6" s="3" customFormat="1" x14ac:dyDescent="0.2">
      <c r="A206" s="20" t="s">
        <v>534</v>
      </c>
      <c r="B206" s="10">
        <v>13.685</v>
      </c>
      <c r="C206" s="5" t="s">
        <v>504</v>
      </c>
      <c r="D206" s="6" t="s">
        <v>37</v>
      </c>
      <c r="E206" s="5" t="s">
        <v>243</v>
      </c>
      <c r="F206" s="21" t="s">
        <v>567</v>
      </c>
    </row>
    <row r="207" spans="1:6" s="3" customFormat="1" x14ac:dyDescent="0.2">
      <c r="A207" s="20" t="s">
        <v>535</v>
      </c>
      <c r="B207" s="10">
        <f>B208/(B208+B209)</f>
        <v>5.7328920678979392E-2</v>
      </c>
      <c r="C207" s="5"/>
      <c r="D207" s="6" t="s">
        <v>520</v>
      </c>
      <c r="E207" s="5"/>
      <c r="F207" s="21" t="s">
        <v>567</v>
      </c>
    </row>
    <row r="208" spans="1:6" s="3" customFormat="1" x14ac:dyDescent="0.2">
      <c r="A208" s="20" t="s">
        <v>536</v>
      </c>
      <c r="B208" s="10">
        <v>1.0740000000000001</v>
      </c>
      <c r="C208" s="5"/>
      <c r="D208" s="6" t="s">
        <v>521</v>
      </c>
      <c r="E208" s="5"/>
      <c r="F208" s="21" t="s">
        <v>567</v>
      </c>
    </row>
    <row r="209" spans="1:6" s="3" customFormat="1" x14ac:dyDescent="0.2">
      <c r="A209" s="20" t="s">
        <v>537</v>
      </c>
      <c r="B209" s="10">
        <v>17.66</v>
      </c>
      <c r="C209" s="5" t="s">
        <v>505</v>
      </c>
      <c r="D209" s="6" t="s">
        <v>37</v>
      </c>
      <c r="E209" s="5" t="s">
        <v>243</v>
      </c>
      <c r="F209" s="21" t="s">
        <v>567</v>
      </c>
    </row>
    <row r="210" spans="1:6" s="4" customFormat="1" x14ac:dyDescent="0.2">
      <c r="A210" s="22" t="s">
        <v>538</v>
      </c>
      <c r="B210" s="7">
        <f>B211/(B211+B212)</f>
        <v>0.15923141186299081</v>
      </c>
      <c r="C210" s="7"/>
      <c r="D210" s="8" t="s">
        <v>367</v>
      </c>
      <c r="E210" s="7"/>
      <c r="F210" s="21" t="s">
        <v>567</v>
      </c>
    </row>
    <row r="211" spans="1:6" s="4" customFormat="1" x14ac:dyDescent="0.2">
      <c r="A211" s="22" t="s">
        <v>539</v>
      </c>
      <c r="B211" s="13">
        <v>0.95299999999999996</v>
      </c>
      <c r="C211" s="7"/>
      <c r="D211" s="8" t="s">
        <v>368</v>
      </c>
      <c r="E211" s="7"/>
      <c r="F211" s="21" t="s">
        <v>567</v>
      </c>
    </row>
    <row r="212" spans="1:6" s="4" customFormat="1" x14ac:dyDescent="0.2">
      <c r="A212" s="22" t="s">
        <v>540</v>
      </c>
      <c r="B212" s="13">
        <v>5.032</v>
      </c>
      <c r="C212" s="7" t="s">
        <v>369</v>
      </c>
      <c r="D212" s="8" t="s">
        <v>37</v>
      </c>
      <c r="E212" s="7" t="s">
        <v>243</v>
      </c>
      <c r="F212" s="21" t="s">
        <v>567</v>
      </c>
    </row>
    <row r="213" spans="1:6" s="4" customFormat="1" x14ac:dyDescent="0.2">
      <c r="A213" s="22" t="s">
        <v>541</v>
      </c>
      <c r="B213" s="7">
        <f>B214/(B214+B215)</f>
        <v>0.15923141186299081</v>
      </c>
      <c r="C213" s="7"/>
      <c r="D213" s="8" t="s">
        <v>370</v>
      </c>
      <c r="E213" s="7"/>
      <c r="F213" s="21" t="s">
        <v>567</v>
      </c>
    </row>
    <row r="214" spans="1:6" s="4" customFormat="1" x14ac:dyDescent="0.2">
      <c r="A214" s="22" t="s">
        <v>542</v>
      </c>
      <c r="B214" s="13">
        <v>0.95299999999999996</v>
      </c>
      <c r="C214" s="7"/>
      <c r="D214" s="8" t="s">
        <v>371</v>
      </c>
      <c r="E214" s="7"/>
      <c r="F214" s="21" t="s">
        <v>567</v>
      </c>
    </row>
    <row r="215" spans="1:6" s="4" customFormat="1" x14ac:dyDescent="0.2">
      <c r="A215" s="22" t="s">
        <v>543</v>
      </c>
      <c r="B215" s="13">
        <v>5.032</v>
      </c>
      <c r="C215" s="7" t="s">
        <v>372</v>
      </c>
      <c r="D215" s="8" t="s">
        <v>37</v>
      </c>
      <c r="E215" s="7" t="s">
        <v>243</v>
      </c>
      <c r="F215" s="21" t="s">
        <v>567</v>
      </c>
    </row>
    <row r="216" spans="1:6" s="4" customFormat="1" x14ac:dyDescent="0.2">
      <c r="A216" s="22" t="s">
        <v>544</v>
      </c>
      <c r="B216" s="7">
        <f>B217/(B217+B218)</f>
        <v>0.15923141186299081</v>
      </c>
      <c r="C216" s="7"/>
      <c r="D216" s="8" t="s">
        <v>373</v>
      </c>
      <c r="E216" s="7"/>
      <c r="F216" s="21" t="s">
        <v>567</v>
      </c>
    </row>
    <row r="217" spans="1:6" s="4" customFormat="1" x14ac:dyDescent="0.2">
      <c r="A217" s="22" t="s">
        <v>545</v>
      </c>
      <c r="B217" s="13">
        <v>0.95299999999999996</v>
      </c>
      <c r="C217" s="7"/>
      <c r="D217" s="8" t="s">
        <v>374</v>
      </c>
      <c r="E217" s="7"/>
      <c r="F217" s="21" t="s">
        <v>567</v>
      </c>
    </row>
    <row r="218" spans="1:6" s="4" customFormat="1" x14ac:dyDescent="0.2">
      <c r="A218" s="22" t="s">
        <v>546</v>
      </c>
      <c r="B218" s="13">
        <v>5.032</v>
      </c>
      <c r="C218" s="7" t="s">
        <v>375</v>
      </c>
      <c r="D218" s="8" t="s">
        <v>37</v>
      </c>
      <c r="E218" s="7" t="s">
        <v>243</v>
      </c>
      <c r="F218" s="21" t="s">
        <v>567</v>
      </c>
    </row>
    <row r="219" spans="1:6" s="4" customFormat="1" x14ac:dyDescent="0.2">
      <c r="A219" s="22" t="s">
        <v>547</v>
      </c>
      <c r="B219" s="7">
        <f>B220/(B220+B221)</f>
        <v>0.3466225364826237</v>
      </c>
      <c r="C219" s="7"/>
      <c r="D219" s="8" t="s">
        <v>376</v>
      </c>
      <c r="E219" s="7"/>
      <c r="F219" s="21" t="s">
        <v>567</v>
      </c>
    </row>
    <row r="220" spans="1:6" s="4" customFormat="1" x14ac:dyDescent="0.2">
      <c r="A220" s="22" t="s">
        <v>548</v>
      </c>
      <c r="B220" s="13">
        <v>4.6079999999999997</v>
      </c>
      <c r="C220" s="7"/>
      <c r="D220" s="8" t="s">
        <v>377</v>
      </c>
      <c r="E220" s="7"/>
      <c r="F220" s="21" t="s">
        <v>567</v>
      </c>
    </row>
    <row r="221" spans="1:6" s="4" customFormat="1" x14ac:dyDescent="0.2">
      <c r="A221" s="22" t="s">
        <v>549</v>
      </c>
      <c r="B221" s="13">
        <v>8.6859999999999999</v>
      </c>
      <c r="C221" s="7" t="s">
        <v>378</v>
      </c>
      <c r="D221" s="8" t="s">
        <v>37</v>
      </c>
      <c r="E221" s="7" t="s">
        <v>243</v>
      </c>
      <c r="F221" s="21" t="s">
        <v>567</v>
      </c>
    </row>
    <row r="222" spans="1:6" s="4" customFormat="1" x14ac:dyDescent="0.2">
      <c r="A222" s="22" t="s">
        <v>550</v>
      </c>
      <c r="B222" s="7">
        <f>B223/(B223+B224)</f>
        <v>0.22726050721390809</v>
      </c>
      <c r="C222" s="7"/>
      <c r="D222" s="8" t="s">
        <v>379</v>
      </c>
      <c r="E222" s="7"/>
      <c r="F222" s="21" t="s">
        <v>567</v>
      </c>
    </row>
    <row r="223" spans="1:6" s="4" customFormat="1" x14ac:dyDescent="0.2">
      <c r="A223" s="22" t="s">
        <v>551</v>
      </c>
      <c r="B223" s="13">
        <v>2.536</v>
      </c>
      <c r="C223" s="7"/>
      <c r="D223" s="8" t="s">
        <v>380</v>
      </c>
      <c r="E223" s="7"/>
      <c r="F223" s="21" t="s">
        <v>567</v>
      </c>
    </row>
    <row r="224" spans="1:6" s="4" customFormat="1" x14ac:dyDescent="0.2">
      <c r="A224" s="22" t="s">
        <v>552</v>
      </c>
      <c r="B224" s="13">
        <v>8.6229999999999993</v>
      </c>
      <c r="C224" s="7" t="s">
        <v>381</v>
      </c>
      <c r="D224" s="8" t="s">
        <v>37</v>
      </c>
      <c r="E224" s="7" t="s">
        <v>243</v>
      </c>
      <c r="F224" s="21" t="s">
        <v>567</v>
      </c>
    </row>
    <row r="225" spans="1:6" s="4" customFormat="1" x14ac:dyDescent="0.2">
      <c r="A225" s="22" t="s">
        <v>553</v>
      </c>
      <c r="B225" s="7">
        <f>B226/(B226+B227)</f>
        <v>0.42567427743671105</v>
      </c>
      <c r="C225" s="7"/>
      <c r="D225" s="8" t="s">
        <v>382</v>
      </c>
      <c r="E225" s="7"/>
      <c r="F225" s="21" t="s">
        <v>567</v>
      </c>
    </row>
    <row r="226" spans="1:6" s="4" customFormat="1" x14ac:dyDescent="0.2">
      <c r="A226" s="22" t="s">
        <v>554</v>
      </c>
      <c r="B226" s="13">
        <v>6.1710000000000003</v>
      </c>
      <c r="C226" s="7"/>
      <c r="D226" s="8" t="s">
        <v>383</v>
      </c>
      <c r="E226" s="7"/>
      <c r="F226" s="21" t="s">
        <v>567</v>
      </c>
    </row>
    <row r="227" spans="1:6" s="4" customFormat="1" x14ac:dyDescent="0.2">
      <c r="A227" s="22" t="s">
        <v>555</v>
      </c>
      <c r="B227" s="13">
        <v>8.3260000000000005</v>
      </c>
      <c r="C227" s="7" t="s">
        <v>384</v>
      </c>
      <c r="D227" s="8" t="s">
        <v>37</v>
      </c>
      <c r="E227" s="7" t="s">
        <v>243</v>
      </c>
      <c r="F227" s="21" t="s">
        <v>567</v>
      </c>
    </row>
    <row r="228" spans="1:6" s="4" customFormat="1" x14ac:dyDescent="0.2">
      <c r="A228" s="22" t="s">
        <v>556</v>
      </c>
      <c r="B228" s="7">
        <f>B229/(B229+B230)</f>
        <v>0.12402119750059323</v>
      </c>
      <c r="C228" s="7"/>
      <c r="D228" s="8" t="s">
        <v>385</v>
      </c>
      <c r="E228" s="7"/>
      <c r="F228" s="21" t="s">
        <v>567</v>
      </c>
    </row>
    <row r="229" spans="1:6" s="4" customFormat="1" x14ac:dyDescent="0.2">
      <c r="A229" s="22" t="s">
        <v>557</v>
      </c>
      <c r="B229" s="13">
        <v>1.5680000000000001</v>
      </c>
      <c r="C229" s="7"/>
      <c r="D229" s="8" t="s">
        <v>386</v>
      </c>
      <c r="E229" s="7"/>
      <c r="F229" s="21" t="s">
        <v>567</v>
      </c>
    </row>
    <row r="230" spans="1:6" s="4" customFormat="1" x14ac:dyDescent="0.2">
      <c r="A230" s="22" t="s">
        <v>558</v>
      </c>
      <c r="B230" s="13">
        <v>11.074999999999999</v>
      </c>
      <c r="C230" s="7" t="s">
        <v>387</v>
      </c>
      <c r="D230" s="8" t="s">
        <v>37</v>
      </c>
      <c r="E230" s="7" t="s">
        <v>243</v>
      </c>
      <c r="F230" s="21" t="s">
        <v>567</v>
      </c>
    </row>
    <row r="231" spans="1:6" s="4" customFormat="1" x14ac:dyDescent="0.2">
      <c r="A231" s="22" t="s">
        <v>559</v>
      </c>
      <c r="B231" s="7">
        <f>B232/(B232+B233)</f>
        <v>7.5354685243394781E-2</v>
      </c>
      <c r="C231" s="7"/>
      <c r="D231" s="8" t="s">
        <v>388</v>
      </c>
      <c r="E231" s="7"/>
      <c r="F231" s="21" t="s">
        <v>567</v>
      </c>
    </row>
    <row r="232" spans="1:6" s="4" customFormat="1" x14ac:dyDescent="0.2">
      <c r="A232" s="22" t="s">
        <v>560</v>
      </c>
      <c r="B232" s="13">
        <v>0.88700000000000001</v>
      </c>
      <c r="C232" s="7"/>
      <c r="D232" s="8" t="s">
        <v>389</v>
      </c>
      <c r="E232" s="7"/>
      <c r="F232" s="21" t="s">
        <v>567</v>
      </c>
    </row>
    <row r="233" spans="1:6" s="4" customFormat="1" x14ac:dyDescent="0.2">
      <c r="A233" s="22" t="s">
        <v>561</v>
      </c>
      <c r="B233" s="13">
        <v>10.884</v>
      </c>
      <c r="C233" s="7" t="s">
        <v>390</v>
      </c>
      <c r="D233" s="8" t="s">
        <v>37</v>
      </c>
      <c r="E233" s="7" t="s">
        <v>243</v>
      </c>
      <c r="F233" s="21" t="s">
        <v>567</v>
      </c>
    </row>
    <row r="234" spans="1:6" s="4" customFormat="1" x14ac:dyDescent="0.2">
      <c r="A234" s="22" t="s">
        <v>562</v>
      </c>
      <c r="B234" s="7">
        <f>B235/(B235+B236)</f>
        <v>0.47952706304210885</v>
      </c>
      <c r="C234" s="7"/>
      <c r="D234" s="8" t="s">
        <v>391</v>
      </c>
      <c r="E234" s="7"/>
      <c r="F234" s="21" t="s">
        <v>567</v>
      </c>
    </row>
    <row r="235" spans="1:6" s="4" customFormat="1" x14ac:dyDescent="0.2">
      <c r="A235" s="22" t="s">
        <v>563</v>
      </c>
      <c r="B235" s="13">
        <v>9.8960000000000008</v>
      </c>
      <c r="C235" s="7"/>
      <c r="D235" s="8" t="s">
        <v>392</v>
      </c>
      <c r="E235" s="7"/>
      <c r="F235" s="21" t="s">
        <v>567</v>
      </c>
    </row>
    <row r="236" spans="1:6" s="4" customFormat="1" x14ac:dyDescent="0.2">
      <c r="A236" s="22" t="s">
        <v>564</v>
      </c>
      <c r="B236" s="13">
        <v>10.741</v>
      </c>
      <c r="C236" s="9" t="s">
        <v>393</v>
      </c>
      <c r="D236" s="7" t="s">
        <v>37</v>
      </c>
      <c r="E236" s="7" t="s">
        <v>243</v>
      </c>
      <c r="F236" s="21" t="s">
        <v>567</v>
      </c>
    </row>
    <row r="237" spans="1:6" s="3" customFormat="1" x14ac:dyDescent="0.2">
      <c r="A237" s="26" t="s">
        <v>394</v>
      </c>
      <c r="B237" s="10">
        <v>0</v>
      </c>
      <c r="C237" s="10" t="s">
        <v>395</v>
      </c>
      <c r="D237" s="6" t="s">
        <v>396</v>
      </c>
      <c r="E237" s="10"/>
      <c r="F237" s="21"/>
    </row>
    <row r="238" spans="1:6" s="3" customFormat="1" x14ac:dyDescent="0.2">
      <c r="A238" s="26" t="s">
        <v>397</v>
      </c>
      <c r="B238" s="10">
        <v>0</v>
      </c>
      <c r="C238" s="10" t="s">
        <v>398</v>
      </c>
      <c r="D238" s="6" t="s">
        <v>399</v>
      </c>
      <c r="E238" s="10"/>
      <c r="F238" s="21"/>
    </row>
    <row r="239" spans="1:6" s="3" customFormat="1" x14ac:dyDescent="0.2">
      <c r="A239" s="26" t="s">
        <v>400</v>
      </c>
      <c r="B239" s="14">
        <v>100174</v>
      </c>
      <c r="C239" s="10" t="s">
        <v>401</v>
      </c>
      <c r="D239" s="6" t="s">
        <v>402</v>
      </c>
      <c r="E239" s="10"/>
      <c r="F239" s="21"/>
    </row>
    <row r="240" spans="1:6" s="3" customFormat="1" x14ac:dyDescent="0.2">
      <c r="A240" s="26" t="s">
        <v>403</v>
      </c>
      <c r="B240" s="14">
        <v>73889</v>
      </c>
      <c r="C240" s="10" t="s">
        <v>404</v>
      </c>
      <c r="D240" s="6" t="s">
        <v>405</v>
      </c>
      <c r="E240" s="10"/>
      <c r="F240" s="21"/>
    </row>
    <row r="241" spans="1:6" s="3" customFormat="1" x14ac:dyDescent="0.2">
      <c r="A241" s="26" t="s">
        <v>406</v>
      </c>
      <c r="B241" s="15">
        <v>65538</v>
      </c>
      <c r="C241" s="10" t="s">
        <v>407</v>
      </c>
      <c r="D241" s="6" t="s">
        <v>408</v>
      </c>
      <c r="E241" s="10"/>
      <c r="F241" s="21"/>
    </row>
    <row r="242" spans="1:6" s="3" customFormat="1" x14ac:dyDescent="0.2">
      <c r="A242" s="26" t="s">
        <v>409</v>
      </c>
      <c r="B242" s="15">
        <v>63708</v>
      </c>
      <c r="C242" s="10" t="s">
        <v>410</v>
      </c>
      <c r="D242" s="6" t="s">
        <v>411</v>
      </c>
      <c r="E242" s="10"/>
      <c r="F242" s="21"/>
    </row>
    <row r="243" spans="1:6" s="3" customFormat="1" x14ac:dyDescent="0.2">
      <c r="A243" s="26" t="s">
        <v>412</v>
      </c>
      <c r="B243" s="15">
        <v>39371</v>
      </c>
      <c r="C243" s="10" t="s">
        <v>413</v>
      </c>
      <c r="D243" s="6" t="s">
        <v>414</v>
      </c>
      <c r="E243" s="10"/>
      <c r="F243" s="21"/>
    </row>
    <row r="244" spans="1:6" s="3" customFormat="1" x14ac:dyDescent="0.2">
      <c r="A244" s="26" t="s">
        <v>415</v>
      </c>
      <c r="B244" s="16">
        <v>0</v>
      </c>
      <c r="C244" s="10" t="s">
        <v>416</v>
      </c>
      <c r="D244" s="6" t="s">
        <v>417</v>
      </c>
      <c r="E244" s="10"/>
      <c r="F244" s="21"/>
    </row>
    <row r="245" spans="1:6" s="3" customFormat="1" ht="17" thickBot="1" x14ac:dyDescent="0.25">
      <c r="A245" s="27" t="s">
        <v>418</v>
      </c>
      <c r="B245" s="28">
        <v>0</v>
      </c>
      <c r="C245" s="28" t="s">
        <v>419</v>
      </c>
      <c r="D245" s="29" t="s">
        <v>420</v>
      </c>
      <c r="E245" s="28"/>
      <c r="F245" s="30"/>
    </row>
    <row r="246" spans="1:6" x14ac:dyDescent="0.2">
      <c r="D246" s="1"/>
    </row>
    <row r="247" spans="1:6" x14ac:dyDescent="0.2">
      <c r="D247" s="1"/>
    </row>
    <row r="248" spans="1:6" x14ac:dyDescent="0.2">
      <c r="D248" s="1"/>
    </row>
    <row r="249" spans="1:6" x14ac:dyDescent="0.2">
      <c r="D249" s="1"/>
    </row>
    <row r="250" spans="1:6" x14ac:dyDescent="0.2">
      <c r="D250" s="1"/>
    </row>
    <row r="251" spans="1:6" x14ac:dyDescent="0.2">
      <c r="D251" s="1"/>
    </row>
    <row r="252" spans="1:6" x14ac:dyDescent="0.2">
      <c r="D252" s="1"/>
    </row>
    <row r="253" spans="1:6" x14ac:dyDescent="0.2">
      <c r="D253" s="1"/>
    </row>
    <row r="254" spans="1:6" x14ac:dyDescent="0.2">
      <c r="D254" s="1"/>
    </row>
    <row r="255" spans="1:6" x14ac:dyDescent="0.2">
      <c r="D255" s="1"/>
    </row>
    <row r="256" spans="1:6" x14ac:dyDescent="0.2">
      <c r="D256" s="1"/>
    </row>
  </sheetData>
  <phoneticPr fontId="3" type="noConversion"/>
  <hyperlinks>
    <hyperlink ref="F66" r:id="rId1" xr:uid="{25CF049C-979A-4F42-AB49-61386A985C4A}"/>
    <hyperlink ref="F67" r:id="rId2" xr:uid="{176C7800-0D84-8E4C-AF9E-CD6CBBF39F7F}"/>
    <hyperlink ref="F68" r:id="rId3" xr:uid="{CE34464E-A91E-574E-8675-EE0A956D6DA7}"/>
    <hyperlink ref="F70" r:id="rId4" xr:uid="{84CEFE83-688E-E64F-B84A-DC89A16CCB62}"/>
    <hyperlink ref="F72" r:id="rId5" xr:uid="{5D6AFCF8-DB74-1246-AFBE-B5AD24452823}"/>
    <hyperlink ref="F69" r:id="rId6" xr:uid="{CFF746C9-BFFA-B74F-A186-A66BCC65AE5E}"/>
    <hyperlink ref="F71" r:id="rId7" xr:uid="{4FC88086-0C36-A94C-A1C2-19995C31EA0F}"/>
    <hyperlink ref="F73" r:id="rId8" xr:uid="{D5053206-72C7-1C4D-B354-CF4437DA2E62}"/>
    <hyperlink ref="F75" r:id="rId9" xr:uid="{B0F4F4E3-963B-5E4A-A15A-7D841B0290D4}"/>
    <hyperlink ref="F76" r:id="rId10" xr:uid="{9A497BB0-2B4F-394B-9B59-8C70415DBF3C}"/>
    <hyperlink ref="F77" r:id="rId11" xr:uid="{E9DA101F-A540-E04A-B91B-82E23DEF3821}"/>
    <hyperlink ref="F79" r:id="rId12" xr:uid="{2FA47E37-B465-054B-BFD3-FE7C073F77D6}"/>
    <hyperlink ref="F81" r:id="rId13" xr:uid="{1E13C67D-EE8A-9B48-A37E-EE25ABE47044}"/>
    <hyperlink ref="F78" r:id="rId14" xr:uid="{02121504-7C5C-0E4F-A3A3-8A152982D0ED}"/>
    <hyperlink ref="F80" r:id="rId15" xr:uid="{4C239C16-1A0D-F741-9870-ED2C1F2AED47}"/>
    <hyperlink ref="F82" r:id="rId16" xr:uid="{D3E5AC46-0DD1-2B4A-BB24-1EE79A66A452}"/>
  </hyperlinks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10</cp:revision>
  <dcterms:created xsi:type="dcterms:W3CDTF">2020-10-21T08:57:17Z</dcterms:created>
  <dcterms:modified xsi:type="dcterms:W3CDTF">2022-09-22T10:39:41Z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