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C6113708-CAB3-490A-8C36-7B7629FA23D4}" xr6:coauthVersionLast="31" xr6:coauthVersionMax="31" xr10:uidLastSave="{00000000-0000-0000-0000-000000000000}"/>
  <bookViews>
    <workbookView xWindow="0" yWindow="0" windowWidth="21600" windowHeight="92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31" r:id="rId19"/>
  </pivotCaches>
  <fileRecoveryPr autoRecover="0"/>
</workbook>
</file>

<file path=xl/calcChain.xml><?xml version="1.0" encoding="utf-8"?>
<calcChain xmlns="http://schemas.openxmlformats.org/spreadsheetml/2006/main">
  <c r="AC4" i="26" l="1"/>
  <c r="X3" i="26"/>
  <c r="U4" i="26"/>
  <c r="AC3" i="26"/>
  <c r="U3" i="26"/>
  <c r="M4" i="26"/>
  <c r="E3" i="26"/>
  <c r="M3" i="26"/>
  <c r="E4" i="26"/>
  <c r="I4" i="26"/>
  <c r="W4" i="26"/>
  <c r="AE4" i="26"/>
  <c r="G4" i="26"/>
  <c r="D4" i="26"/>
  <c r="B14" i="9"/>
  <c r="AB4" i="26"/>
  <c r="L4" i="26"/>
  <c r="O4" i="26"/>
  <c r="AG4" i="26"/>
  <c r="T4" i="26"/>
  <c r="Y4" i="26"/>
  <c r="V4" i="26"/>
  <c r="Q4" i="26"/>
  <c r="F4" i="26"/>
  <c r="N4" i="26"/>
  <c r="B10" i="9"/>
  <c r="AD4" i="26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S3" i="9"/>
  <c r="L9" i="9"/>
  <c r="L8" i="9"/>
  <c r="L7" i="9"/>
  <c r="L6" i="9"/>
  <c r="L5" i="9"/>
  <c r="L4" i="9"/>
  <c r="K9" i="9"/>
  <c r="K8" i="9"/>
  <c r="K7" i="9"/>
  <c r="K6" i="9"/>
  <c r="K5" i="9"/>
  <c r="K4" i="9"/>
  <c r="S4" i="9" s="1"/>
  <c r="M4" i="9"/>
  <c r="P4" i="9"/>
  <c r="C16" i="24"/>
  <c r="O4" i="9"/>
  <c r="V4" i="9"/>
  <c r="N4" i="9"/>
  <c r="T4" i="9"/>
  <c r="D16" i="24"/>
  <c r="X4" i="9"/>
  <c r="R4" i="9"/>
  <c r="B1" i="12" l="1"/>
  <c r="AE31" i="2" s="1"/>
  <c r="B66" i="9"/>
  <c r="F66" i="9"/>
  <c r="AF3" i="26" l="1"/>
  <c r="AI3" i="26" s="1"/>
  <c r="AH3" i="26"/>
  <c r="K42" i="9"/>
  <c r="W3" i="9"/>
  <c r="B18" i="9"/>
  <c r="B19" i="9" l="1"/>
  <c r="U3" i="9" l="1"/>
  <c r="Q3" i="9"/>
  <c r="I4" i="9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  <c r="W4" i="9" l="1"/>
  <c r="U4" i="9"/>
  <c r="Q4" i="9"/>
</calcChain>
</file>

<file path=xl/sharedStrings.xml><?xml version="1.0" encoding="utf-8"?>
<sst xmlns="http://schemas.openxmlformats.org/spreadsheetml/2006/main" count="1133" uniqueCount="281">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</sst>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124.13793103448276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160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150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70</c:v>
                </c:pt>
                <c:pt idx="1">
                  <c:v>57.931034482758619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80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70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70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40</c:v>
                </c:pt>
                <c:pt idx="1">
                  <c:v>33.103448275862071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40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310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300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300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86.69321886573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Cross Project Move" u="1"/>
        <s v="Artifact List" u="1"/>
        <s v="Excel Import" u="1"/>
        <s v="DevOps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9">
        <s v="${bpHelper.getRocketComponent(issue)}"/>
        <m/>
        <s v="UME v3"/>
        <s v="Reuse"/>
        <s v="Drag &amp; Drop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3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8"/>
        <item x="6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="90" zoomScaleNormal="9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M7">
        <f t="shared" ref="M7:M12" si="0">SUM(L7:L7)</f>
        <v>0</v>
      </c>
    </row>
    <row r="8" spans="2:13" x14ac:dyDescent="0.45">
      <c r="B8" s="17" t="s">
        <v>264</v>
      </c>
      <c r="C8" s="20">
        <v>30</v>
      </c>
      <c r="K8" t="s">
        <v>263</v>
      </c>
      <c r="M8">
        <f t="shared" si="0"/>
        <v>0</v>
      </c>
    </row>
    <row r="9" spans="2:13" x14ac:dyDescent="0.45">
      <c r="B9" s="17" t="s">
        <v>265</v>
      </c>
      <c r="C9" s="20">
        <v>60</v>
      </c>
      <c r="K9" t="s">
        <v>264</v>
      </c>
      <c r="M9">
        <f t="shared" si="0"/>
        <v>0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0</v>
      </c>
      <c r="M13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268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152</v>
      </c>
      <c r="E12" s="20"/>
    </row>
    <row r="13" spans="1:5" x14ac:dyDescent="0.45">
      <c r="D13" s="17" t="s">
        <v>186</v>
      </c>
      <c r="E13" s="20">
        <v>20</v>
      </c>
    </row>
    <row r="14" spans="1:5" x14ac:dyDescent="0.45">
      <c r="D14" s="17" t="s">
        <v>50</v>
      </c>
      <c r="E14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154</v>
      </c>
      <c r="E16" t="str">
        <f>"Sprint " &amp; SUBSTITUTE($B$1,"Quasar", "") &amp; " Progress"</f>
        <v>Sprint Saturn1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Saturn1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Saturn1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Saturn1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Saturn1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Saturn1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Saturn1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Saturn1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4.6640625" bestFit="1" customWidth="1"/>
    <col min="2" max="2" width="8.73046875" bestFit="1" customWidth="1"/>
    <col min="3" max="3" width="10.19921875" bestFit="1" customWidth="1"/>
    <col min="4" max="4" width="14.664062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</v>
      </c>
      <c r="N3" s="33">
        <v>0</v>
      </c>
      <c r="O3" s="33">
        <v>0</v>
      </c>
      <c r="P3" s="33">
        <v>0</v>
      </c>
      <c r="Q3" s="40">
        <f>Q25*(100%-K3)</f>
        <v>300</v>
      </c>
      <c r="R3" s="40">
        <v>310</v>
      </c>
      <c r="S3" s="40">
        <f>Q26*(100%-K3)</f>
        <v>150</v>
      </c>
      <c r="T3" s="40">
        <v>160</v>
      </c>
      <c r="U3" s="40">
        <f>Q27*(100%-L3)</f>
        <v>70</v>
      </c>
      <c r="V3" s="40">
        <v>80</v>
      </c>
      <c r="W3" s="40">
        <f>Q28*(100%-K3)</f>
        <v>40</v>
      </c>
      <c r="X3" s="40">
        <v>50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Estimate",$AB$4,"ST:Components","Reuse")/GETPIVOTDATA("Epic Total Estimate",$AB$4,"ST:Components","Reuse")</f>
        <v>0.25</v>
      </c>
      <c r="O4" s="76">
        <f>100%-GETPIVOTDATA("Epic Remaining Estimate",$AB$4,"ST:Components","Drag &amp; Drop")/GETPIVOTDATA("Epic Total Estimate",$AB$4,"ST:Components","Drag &amp; Drop")</f>
        <v>0.25</v>
      </c>
      <c r="P4" s="76">
        <f>100%-GETPIVOTDATA("Epic Remaining Estimate",$AB$4,"ST:Components","Diagram Editor")/GETPIVOTDATA("Epic Total Estimate",$AB$4,"ST:Components","Diagram Editor")</f>
        <v>0.25</v>
      </c>
      <c r="Q4" s="40">
        <f>Q25*(100%-K4)</f>
        <v>248.27586206896552</v>
      </c>
      <c r="R4" s="42">
        <f>GETPIVOTDATA("Epic Remaining Estimate",$AB$4)</f>
        <v>450</v>
      </c>
      <c r="S4" s="42">
        <f>Q26*(100%-K4)</f>
        <v>124.13793103448276</v>
      </c>
      <c r="T4" s="42">
        <f>GETPIVOTDATA("Epic Remaining Estimate",$AB$4,"ST:Components","Reuse")</f>
        <v>150</v>
      </c>
      <c r="U4" s="40">
        <f>Q27*(100%-L4)</f>
        <v>57.931034482758619</v>
      </c>
      <c r="V4" s="42">
        <f>GETPIVOTDATA("Epic Remaining Estimate",$AB$4,"ST:Components","Drag &amp; Drop")</f>
        <v>150</v>
      </c>
      <c r="W4" s="40">
        <f>Q28*(100%-K4)</f>
        <v>33.103448275862071</v>
      </c>
      <c r="X4" s="42">
        <f>GETPIVOTDATA("Epic Remaining Estimate",$AB$4,"ST:Components","Diagram Editor")</f>
        <v>150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/>
      <c r="N5" s="33"/>
      <c r="O5" s="33"/>
      <c r="P5" s="33"/>
      <c r="Q5" s="40"/>
      <c r="R5" s="40"/>
      <c r="S5" s="42"/>
      <c r="T5" s="40"/>
      <c r="U5" s="40"/>
      <c r="V5" s="40"/>
      <c r="W5" s="40"/>
      <c r="X5" s="40"/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43486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/>
      <c r="N6" s="33"/>
      <c r="O6" s="33"/>
      <c r="P6" s="33"/>
      <c r="Q6" s="40"/>
      <c r="R6" s="40"/>
      <c r="S6" s="42"/>
      <c r="T6" s="40"/>
      <c r="U6" s="40"/>
      <c r="V6" s="40"/>
      <c r="W6" s="40"/>
      <c r="X6" s="40"/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1">I6+1</f>
        <v>43537</v>
      </c>
      <c r="I7" s="24">
        <f t="shared" ref="I7:I9" si="2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33"/>
      <c r="O7" s="33"/>
      <c r="P7" s="33"/>
      <c r="Q7" s="40"/>
      <c r="R7" s="40"/>
      <c r="S7" s="42"/>
      <c r="T7" s="40"/>
      <c r="U7" s="40"/>
      <c r="V7" s="40"/>
      <c r="W7" s="40"/>
      <c r="X7" s="40"/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1"/>
        <v>43551</v>
      </c>
      <c r="I8" s="24">
        <f t="shared" si="2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/>
      <c r="R8" s="40"/>
      <c r="S8" s="42"/>
      <c r="T8" s="40"/>
      <c r="U8" s="40"/>
      <c r="V8" s="40"/>
      <c r="W8" s="40"/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1"/>
        <v>43565</v>
      </c>
      <c r="I9" s="73">
        <f t="shared" si="2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/>
      <c r="R9" s="71"/>
      <c r="S9" s="71"/>
      <c r="T9" s="71"/>
      <c r="U9" s="71"/>
      <c r="V9" s="71"/>
      <c r="W9" s="71"/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150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70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40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300</v>
      </c>
      <c r="E3" s="58">
        <f>_ReleaseData!$Q$25</f>
        <v>300</v>
      </c>
      <c r="F3" s="40">
        <v>0</v>
      </c>
      <c r="G3" s="40">
        <v>0</v>
      </c>
      <c r="H3" s="40">
        <f t="shared" ref="H3:H4" si="0">D3-I3</f>
        <v>0</v>
      </c>
      <c r="I3" s="40">
        <v>300</v>
      </c>
      <c r="J3" s="33">
        <f t="shared" ref="J3" si="1" xml:space="preserve"> G3/D3</f>
        <v>0</v>
      </c>
      <c r="K3" s="33">
        <f t="shared" ref="K3" si="2" xml:space="preserve"> H3/D3</f>
        <v>0</v>
      </c>
      <c r="L3" s="59">
        <v>150</v>
      </c>
      <c r="M3" s="58">
        <f>_ReleaseData!$Q$26</f>
        <v>150</v>
      </c>
      <c r="N3" s="40">
        <v>0</v>
      </c>
      <c r="O3" s="40">
        <v>0</v>
      </c>
      <c r="P3" s="40">
        <f t="shared" ref="P3" si="3">L3-Q3</f>
        <v>0</v>
      </c>
      <c r="Q3" s="40">
        <v>150</v>
      </c>
      <c r="R3" s="33">
        <f t="shared" ref="R3" si="4" xml:space="preserve"> O3/L3</f>
        <v>0</v>
      </c>
      <c r="S3" s="33">
        <f t="shared" ref="S3" si="5" xml:space="preserve"> P3/L3</f>
        <v>0</v>
      </c>
      <c r="T3" s="57">
        <v>70</v>
      </c>
      <c r="U3" s="58">
        <f>_ReleaseData!$Q$27</f>
        <v>70</v>
      </c>
      <c r="V3" s="40">
        <v>0</v>
      </c>
      <c r="W3" s="40">
        <v>0</v>
      </c>
      <c r="X3" s="40">
        <f t="shared" ref="X3:X4" si="6">T3-Y3</f>
        <v>0</v>
      </c>
      <c r="Y3" s="40">
        <v>70</v>
      </c>
      <c r="Z3" s="33">
        <f t="shared" ref="Z3" si="7" xml:space="preserve"> W3/T3</f>
        <v>0</v>
      </c>
      <c r="AA3" s="33">
        <f t="shared" ref="AA3" si="8">X3/T3</f>
        <v>0</v>
      </c>
      <c r="AB3" s="57">
        <v>40</v>
      </c>
      <c r="AC3" s="58">
        <f>_ReleaseData!$Q$28</f>
        <v>40</v>
      </c>
      <c r="AD3" s="40">
        <v>0</v>
      </c>
      <c r="AE3" s="40">
        <v>0</v>
      </c>
      <c r="AF3" s="40">
        <f t="shared" ref="AF3" si="9">AB3-AG3</f>
        <v>0</v>
      </c>
      <c r="AG3" s="40">
        <v>40</v>
      </c>
      <c r="AH3" s="33">
        <f t="shared" ref="AH3" si="10" xml:space="preserve"> AE3/AB3</f>
        <v>0</v>
      </c>
      <c r="AI3" s="33">
        <f t="shared" ref="AI3" si="11">AF3/AB3</f>
        <v>0</v>
      </c>
    </row>
    <row r="4" spans="1:42" x14ac:dyDescent="0.45">
      <c r="A4" t="s">
        <v>262</v>
      </c>
      <c r="B4" s="60">
        <v>43495</v>
      </c>
      <c r="C4" s="60">
        <v>43508</v>
      </c>
      <c r="D4" s="57">
        <f>GETPIVOTDATA("Epic Total Estimate", $AL$8, "Type", "Epic")</f>
        <v>2000.125</v>
      </c>
      <c r="E4" s="58">
        <f>_ReleaseData!$Q$25</f>
        <v>300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ref="J4" si="12" xml:space="preserve"> G4/D4</f>
        <v>0.2699831260546216</v>
      </c>
      <c r="K4" s="33">
        <f t="shared" ref="K4" si="13" xml:space="preserve"> H4/D4</f>
        <v>0.77501406162114872</v>
      </c>
      <c r="L4" s="59">
        <f>GETPIVOTDATA("Epic Total Estimate", $AL$8, "Type", "Epic", "ST:Components", "Reuse")</f>
        <v>200</v>
      </c>
      <c r="M4" s="58">
        <f>_ReleaseData!$Q$26</f>
        <v>150</v>
      </c>
      <c r="N4" s="40">
        <f>GETPIVOTDATA("Stories Estimate", $AL$8, "Type", "Epic", "ST:Components", "Reuse")</f>
        <v>0</v>
      </c>
      <c r="O4" s="40">
        <f>GETPIVOTDATA("Epic Decomposed", $AL$8, "Type", "Epic", "ST:Components", "Reuse")</f>
        <v>180</v>
      </c>
      <c r="P4" s="40">
        <f t="shared" ref="P4" si="14">L4-Q4</f>
        <v>50</v>
      </c>
      <c r="Q4" s="40">
        <f>GETPIVOTDATA("Epic Remaining Estimate", $AL$8, "Type", "Epic", "ST:Components", "Reuse")</f>
        <v>150</v>
      </c>
      <c r="R4" s="33">
        <f t="shared" ref="R4" si="15" xml:space="preserve"> O4/L4</f>
        <v>0.9</v>
      </c>
      <c r="S4" s="33">
        <f t="shared" ref="S4" si="16" xml:space="preserve"> P4/L4</f>
        <v>0.25</v>
      </c>
      <c r="T4" s="57">
        <f>GETPIVOTDATA("Epic Total Estimate", $AL$8, "Type", "Epic", "ST:Components", "Drag &amp; Drop")</f>
        <v>200</v>
      </c>
      <c r="U4" s="58">
        <f>_ReleaseData!$Q$27</f>
        <v>70</v>
      </c>
      <c r="V4" s="40">
        <f>GETPIVOTDATA("Stories Estimate", $AL$8, "Type", "Epic", "ST:Components", "Drag &amp; Drop")</f>
        <v>0</v>
      </c>
      <c r="W4" s="40">
        <f>GETPIVOTDATA("Epic Decomposed", $AL$8, "Type", "Epic", "ST:Components", "Drag &amp; Drop")</f>
        <v>180</v>
      </c>
      <c r="X4" s="40">
        <f t="shared" si="6"/>
        <v>50</v>
      </c>
      <c r="Y4" s="40">
        <f>GETPIVOTDATA("Epic Remaining Estimate", $AL$8, "Type", "Epic", "ST:Components", "Drag &amp; Drop")</f>
        <v>150</v>
      </c>
      <c r="Z4" s="33">
        <f t="shared" ref="Z4" si="17" xml:space="preserve"> W4/T4</f>
        <v>0.9</v>
      </c>
      <c r="AA4" s="33">
        <f t="shared" ref="AA4" si="18">X4/T4</f>
        <v>0.25</v>
      </c>
      <c r="AB4" s="57">
        <f>GETPIVOTDATA("Epic Total Estimate", $AL$8, "Type", "Epic", "ST:Components", "Diagram Editor")</f>
        <v>200</v>
      </c>
      <c r="AC4" s="58">
        <f>_ReleaseData!$Q$28</f>
        <v>40</v>
      </c>
      <c r="AD4" s="40">
        <f>GETPIVOTDATA("Stories Estimate", $AL$8, "Type", "Epic", "ST:Components", "Diagram Editor")</f>
        <v>0</v>
      </c>
      <c r="AE4" s="40">
        <f>GETPIVOTDATA("Epic Decomposed", $AL$8, "Type", "Epic", "ST:Components", "Diagram Editor")</f>
        <v>180</v>
      </c>
      <c r="AF4" s="40">
        <f t="shared" ref="AF4" si="19">AB4-AG4</f>
        <v>50</v>
      </c>
      <c r="AG4" s="40">
        <f>GETPIVOTDATA("Epic Remaining Estimate", $AL$8, "Type", "Epic", "ST:Components", "Diagram Editor")</f>
        <v>150</v>
      </c>
      <c r="AH4" s="33">
        <f t="shared" ref="AH4" si="20" xml:space="preserve"> AE4/AB4</f>
        <v>0.9</v>
      </c>
      <c r="AI4" s="33">
        <f t="shared" ref="AI4" si="21">AF4/AB4</f>
        <v>0.25</v>
      </c>
    </row>
    <row r="5" spans="1:42" x14ac:dyDescent="0.45">
      <c r="A5" t="s">
        <v>263</v>
      </c>
      <c r="B5" s="60">
        <v>43509</v>
      </c>
      <c r="C5" s="60">
        <v>43522</v>
      </c>
      <c r="D5" s="57"/>
      <c r="E5" s="58"/>
      <c r="F5" s="40"/>
      <c r="G5" s="40"/>
      <c r="H5" s="40"/>
      <c r="I5" s="40"/>
      <c r="J5" s="33"/>
      <c r="K5" s="33"/>
      <c r="L5" s="59"/>
      <c r="M5" s="58"/>
      <c r="N5" s="40"/>
      <c r="O5" s="40"/>
      <c r="P5" s="40"/>
      <c r="Q5" s="40"/>
      <c r="R5" s="33"/>
      <c r="S5" s="33"/>
      <c r="T5" s="57"/>
      <c r="U5" s="58"/>
      <c r="V5" s="40"/>
      <c r="W5" s="40"/>
      <c r="X5" s="40"/>
      <c r="Y5" s="40"/>
      <c r="Z5" s="33"/>
      <c r="AA5" s="33"/>
      <c r="AB5" s="57"/>
      <c r="AC5" s="58"/>
      <c r="AD5" s="40"/>
      <c r="AE5" s="40"/>
      <c r="AF5" s="40"/>
      <c r="AG5" s="40"/>
      <c r="AH5" s="33"/>
      <c r="AI5" s="33"/>
    </row>
    <row r="6" spans="1:42" x14ac:dyDescent="0.45">
      <c r="A6" t="s">
        <v>264</v>
      </c>
      <c r="B6" s="60">
        <v>43523</v>
      </c>
      <c r="C6" s="60">
        <v>43536</v>
      </c>
      <c r="D6" s="57"/>
      <c r="E6" s="58"/>
      <c r="F6" s="40"/>
      <c r="G6" s="40"/>
      <c r="H6" s="40"/>
      <c r="I6" s="40"/>
      <c r="J6" s="33"/>
      <c r="K6" s="33"/>
      <c r="L6" s="59"/>
      <c r="M6" s="58"/>
      <c r="N6" s="40"/>
      <c r="O6" s="40"/>
      <c r="P6" s="40"/>
      <c r="Q6" s="40"/>
      <c r="R6" s="33"/>
      <c r="S6" s="33"/>
      <c r="T6" s="57"/>
      <c r="U6" s="58"/>
      <c r="V6" s="40"/>
      <c r="W6" s="40"/>
      <c r="X6" s="40"/>
      <c r="Y6" s="40"/>
      <c r="Z6" s="33"/>
      <c r="AA6" s="33"/>
      <c r="AB6" s="57"/>
      <c r="AC6" s="58"/>
      <c r="AD6" s="40"/>
      <c r="AE6" s="40"/>
      <c r="AF6" s="40"/>
      <c r="AG6" s="40"/>
      <c r="AH6" s="33"/>
      <c r="AI6" s="33"/>
    </row>
    <row r="7" spans="1:42" x14ac:dyDescent="0.45">
      <c r="A7" t="s">
        <v>265</v>
      </c>
      <c r="B7" s="60">
        <v>43537</v>
      </c>
      <c r="C7" s="60">
        <v>43550</v>
      </c>
      <c r="D7" s="57"/>
      <c r="E7" s="58"/>
      <c r="F7" s="40"/>
      <c r="G7" s="40"/>
      <c r="H7" s="40"/>
      <c r="I7" s="40"/>
      <c r="J7" s="33"/>
      <c r="K7" s="33"/>
      <c r="L7" s="59"/>
      <c r="M7" s="58"/>
      <c r="N7" s="40"/>
      <c r="O7" s="40"/>
      <c r="P7" s="40"/>
      <c r="Q7" s="40"/>
      <c r="R7" s="33"/>
      <c r="S7" s="33"/>
      <c r="T7" s="57"/>
      <c r="U7" s="58"/>
      <c r="V7" s="40"/>
      <c r="W7" s="40"/>
      <c r="X7" s="40"/>
      <c r="Y7" s="40"/>
      <c r="Z7" s="33"/>
      <c r="AA7" s="33"/>
      <c r="AB7" s="57"/>
      <c r="AC7" s="58"/>
      <c r="AD7" s="40"/>
      <c r="AE7" s="40"/>
      <c r="AF7" s="40"/>
      <c r="AG7" s="40"/>
      <c r="AH7" s="33"/>
      <c r="AI7" s="33"/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/>
      <c r="F8" s="40"/>
      <c r="G8" s="40"/>
      <c r="H8" s="40"/>
      <c r="I8" s="40"/>
      <c r="J8" s="33"/>
      <c r="K8" s="33"/>
      <c r="L8" s="59"/>
      <c r="M8" s="58"/>
      <c r="N8" s="40"/>
      <c r="O8" s="40"/>
      <c r="P8" s="40"/>
      <c r="Q8" s="40"/>
      <c r="R8" s="33"/>
      <c r="S8" s="33"/>
      <c r="T8" s="57"/>
      <c r="U8" s="58"/>
      <c r="V8" s="40"/>
      <c r="W8" s="40"/>
      <c r="X8" s="40"/>
      <c r="Y8" s="40"/>
      <c r="Z8" s="33"/>
      <c r="AA8" s="33"/>
      <c r="AB8" s="57"/>
      <c r="AC8" s="58"/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/>
      <c r="F9" s="42"/>
      <c r="G9" s="42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f>GETPIVOTDATA("Epic Not Decomposed Estimate",$B$3)</f>
        <v>1460.125</v>
      </c>
      <c r="D16">
        <f>GETPIVOTDATA("Story Points",$G$2)</f>
        <v>35</v>
      </c>
    </row>
    <row r="17" spans="2:2" x14ac:dyDescent="0.45">
      <c r="B17" t="s">
        <v>263</v>
      </c>
    </row>
    <row r="18" spans="2:2" x14ac:dyDescent="0.45">
      <c r="B18" t="s">
        <v>264</v>
      </c>
    </row>
    <row r="19" spans="2:2" x14ac:dyDescent="0.45">
      <c r="B19" t="s">
        <v>265</v>
      </c>
    </row>
    <row r="20" spans="2:2" x14ac:dyDescent="0.45">
      <c r="B20" t="s">
        <v>266</v>
      </c>
    </row>
    <row r="21" spans="2:2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2019-01-21T21:39:13Z</dcterms:modified>
</cp:coreProperties>
</file>