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B063F739-C481-4F80-8DA7-A77B1AF03BD6}" xr6:coauthVersionLast="31" xr6:coauthVersionMax="31" xr10:uidLastSave="{00000000-0000-0000-0000-000000000000}"/>
  <bookViews>
    <workbookView xWindow="0" yWindow="0" windowWidth="21600" windowHeight="8715" tabRatio="688" activeTab="3" xr2:uid="{00000000-000D-0000-FFFF-FFFF00000000}"/>
  </bookViews>
  <sheets>
    <sheet name="Notes" sheetId="6" r:id="rId1"/>
    <sheet name="Bugs" sheetId="5" r:id="rId2"/>
    <sheet name="Development" sheetId="3" r:id="rId3"/>
    <sheet name="Features" sheetId="4" r:id="rId4"/>
    <sheet name="Issues" sheetId="2" r:id="rId5"/>
    <sheet name="Sprint Metrics" sheetId="7" r:id="rId6"/>
    <sheet name="Progress Charts" sheetId="8" r:id="rId7"/>
  </sheets>
  <definedNames>
    <definedName name="issues">OFFSET(Issues!$A$1,0,0,COUNTA(Issues!$A$1:$A$9999),COUNTA(Issues!$A$1:$AAI$1)-1)</definedName>
  </definedNames>
  <calcPr calcId="179017"/>
  <pivotCaches>
    <pivotCache cacheId="10" r:id="rId8"/>
  </pivotCaches>
  <fileRecoveryPr autoRecover="0"/>
</workbook>
</file>

<file path=xl/calcChain.xml><?xml version="1.0" encoding="utf-8"?>
<calcChain xmlns="http://schemas.openxmlformats.org/spreadsheetml/2006/main">
  <c r="X10" i="7" l="1"/>
  <c r="O14" i="7"/>
  <c r="Q14" i="7"/>
  <c r="V14" i="7"/>
  <c r="N14" i="7"/>
  <c r="D14" i="7"/>
  <c r="Y14" i="7"/>
  <c r="F14" i="7"/>
  <c r="L14" i="7"/>
  <c r="G14" i="7"/>
  <c r="W14" i="7"/>
  <c r="T14" i="7"/>
  <c r="I14" i="7"/>
  <c r="P14" i="7" l="1"/>
  <c r="S14" i="7" s="1"/>
  <c r="X14" i="7"/>
  <c r="AA14" i="7" s="1"/>
  <c r="Z14" i="7"/>
  <c r="R14" i="7"/>
  <c r="H14" i="7"/>
  <c r="K14" i="7" s="1"/>
  <c r="J14" i="7"/>
  <c r="Z13" i="7"/>
  <c r="X13" i="7"/>
  <c r="AA13" i="7" s="1"/>
  <c r="P13" i="7"/>
  <c r="S13" i="7" s="1"/>
  <c r="R13" i="7"/>
  <c r="H13" i="7"/>
  <c r="K13" i="7" s="1"/>
  <c r="J13" i="7"/>
  <c r="H12" i="7"/>
  <c r="K12" i="7" s="1"/>
  <c r="J12" i="7"/>
  <c r="X12" i="7"/>
  <c r="AA12" i="7" s="1"/>
  <c r="Z12" i="7"/>
  <c r="P12" i="7"/>
  <c r="S12" i="7" s="1"/>
  <c r="R12" i="7"/>
  <c r="X7" i="7"/>
  <c r="X11" i="7" l="1"/>
  <c r="AA11" i="7" s="1"/>
  <c r="Z11" i="7"/>
  <c r="H11" i="7"/>
  <c r="K11" i="7" s="1"/>
  <c r="R11" i="7"/>
  <c r="J11" i="7"/>
  <c r="P11" i="7"/>
  <c r="S11" i="7" s="1"/>
  <c r="AA10" i="7"/>
  <c r="Z10" i="7"/>
  <c r="R10" i="7"/>
  <c r="P10" i="7"/>
  <c r="S10" i="7" s="1"/>
  <c r="H10" i="7"/>
  <c r="K10" i="7" s="1"/>
  <c r="J10" i="7"/>
  <c r="X9" i="7"/>
  <c r="AA9" i="7" s="1"/>
  <c r="R9" i="7"/>
  <c r="P9" i="7"/>
  <c r="S9" i="7" s="1"/>
  <c r="H9" i="7"/>
  <c r="K9" i="7" s="1"/>
  <c r="Z9" i="7"/>
  <c r="J9" i="7"/>
  <c r="P7" i="7"/>
  <c r="H7" i="7"/>
  <c r="Z6" i="7" l="1"/>
  <c r="X6" i="7"/>
  <c r="P6" i="7"/>
  <c r="H6" i="7"/>
  <c r="X8" i="7" l="1"/>
  <c r="AA8" i="7" s="1"/>
  <c r="P8" i="7"/>
  <c r="S8" i="7" s="1"/>
  <c r="H8" i="7"/>
  <c r="K8" i="7" s="1"/>
  <c r="Z8" i="7"/>
  <c r="R8" i="7"/>
  <c r="J8" i="7"/>
  <c r="K5" i="7"/>
  <c r="S7" i="7" l="1"/>
  <c r="Z7" i="7"/>
  <c r="K7" i="7"/>
  <c r="R7" i="7"/>
  <c r="AA7" i="7"/>
  <c r="J7" i="7"/>
  <c r="M15" i="3"/>
  <c r="AA6" i="7" l="1"/>
  <c r="S6" i="7"/>
  <c r="R6" i="7"/>
  <c r="K6" i="7"/>
  <c r="J6" i="7"/>
  <c r="AA5" i="7"/>
  <c r="S5" i="7"/>
  <c r="Z5" i="7"/>
  <c r="R5" i="7"/>
  <c r="J5" i="7"/>
  <c r="H3" i="7"/>
  <c r="Z4" i="7" l="1"/>
  <c r="AA4" i="7"/>
  <c r="K4" i="7"/>
  <c r="S4" i="7"/>
  <c r="R4" i="7"/>
  <c r="J4" i="7"/>
  <c r="Z3" i="7" l="1"/>
  <c r="X3" i="7"/>
  <c r="AA3" i="7" s="1"/>
  <c r="R3" i="7"/>
  <c r="P3" i="7"/>
  <c r="S3" i="7" s="1"/>
  <c r="J3" i="7"/>
  <c r="K3" i="7"/>
</calcChain>
</file>

<file path=xl/sharedStrings.xml><?xml version="1.0" encoding="utf-8"?>
<sst xmlns="http://schemas.openxmlformats.org/spreadsheetml/2006/main" count="391" uniqueCount="213">
  <si>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</si>
  <si>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</si>
  <si>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</si>
  <si>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</si>
  <si>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</si>
  <si>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</si>
  <si>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</si>
  <si>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</si>
  <si>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</si>
  <si>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</si>
  <si>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</si>
  <si>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</si>
  <si>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</si>
  <si>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</si>
  <si>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</si>
  <si>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</si>
  <si>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</si>
  <si>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</si>
  <si>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</si>
  <si>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</si>
  <si>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</si>
  <si>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</si>
  <si>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</si>
  <si>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</si>
  <si>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</si>
  <si>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</si>
  <si>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</si>
  <si>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</si>
  <si>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</si>
  <si>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</si>
  <si>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</si>
  <si>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</si>
  <si>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</si>
  <si>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</si>
  <si>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</si>
  <si>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</si>
  <si>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</si>
  <si>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</si>
  <si>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</si>
  <si>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</si>
  <si>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</si>
  <si>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</si>
  <si>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</si>
  <si>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</si>
  <si>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</si>
  <si>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</si>
  <si>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</si>
  <si>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</si>
  <si>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</si>
  <si>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</si>
  <si>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</si>
  <si>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</si>
  <si>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</si>
  <si>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</si>
  <si>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</si>
  <si>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</si>
  <si>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</si>
  <si>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</si>
  <si>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</si>
  <si>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</si>
  <si>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</si>
  <si>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</si>
  <si>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</si>
  <si>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</si>
  <si>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</si>
  <si>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</si>
  <si>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</si>
  <si>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</si>
  <si>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</si>
  <si>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</si>
  <si>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</si>
  <si>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</si>
  <si>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</si>
  <si>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</si>
  <si>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</si>
  <si>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</si>
  <si>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</si>
  <si>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</si>
  <si>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</si>
  <si>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</si>
  <si>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</si>
  <si>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</si>
  <si>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</si>
  <si>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</si>
  <si>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</si>
  <si>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</si>
  <si>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</si>
  <si>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</si>
  <si>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</si>
  <si>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</si>
  <si>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</si>
  <si>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</si>
  <si>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</si>
  <si>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</si>
  <si>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</si>
  <si>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</si>
  <si>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</si>
  <si>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</si>
  <si>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</si>
  <si>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</si>
  <si>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</si>
  <si>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</si>
  <si>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</si>
  <si>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</si>
  <si>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</si>
  <si>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</si>
  <si>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</si>
  <si>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</si>
  <si>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</si>
  <si>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</si>
  <si>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</si>
  <si>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</si>
  <si>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</si>
  <si>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</si>
  <si>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</si>
  <si>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</si>
  <si>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</si>
  <si>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</si>
  <si>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</si>
  <si>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</si>
  <si>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</si>
  <si>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</si>
  <si>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</si>
  <si>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</si>
  <si>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</si>
  <si>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</si>
  <si>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</si>
  <si>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</si>
  <si>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</si>
  <si>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</si>
  <si>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</si>
  <si>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</si>
  <si>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Estimate</t>
  </si>
  <si>
    <t>Development Progress</t>
  </si>
  <si>
    <t>Total Count</t>
  </si>
  <si>
    <t>Total SPs</t>
  </si>
  <si>
    <t>Story Points In</t>
  </si>
  <si>
    <t>Sum of Different Story Points</t>
  </si>
  <si>
    <t>Story Points Out</t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</si>
  <si>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 that are already closed are not taken into account.</t>
    </r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</si>
  <si>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</si>
  <si>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</si>
  <si>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</si>
  <si>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</si>
  <si>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</si>
  <si>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</si>
  <si>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</si>
  <si>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</si>
  <si>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 has precedence over the cost of the Epic itself.</t>
    </r>
  </si>
  <si>
    <r>
      <t xml:space="preserve">4. Stories/Spikes/Tech Debt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</si>
  <si>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Bug Count</t>
  </si>
  <si>
    <t>Not Closed Bugs (TechComm excluded)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</si>
  <si>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</si>
  <si>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</si>
  <si>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</si>
  <si>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</si>
  <si>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Sprint</t>
  </si>
  <si>
    <t>P8</t>
  </si>
  <si>
    <t>Start Date</t>
  </si>
  <si>
    <t>End Date</t>
  </si>
  <si>
    <t>Completed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</si>
  <si>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</si>
  <si>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</si>
  <si>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</si>
  <si>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</si>
  <si>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</si>
  <si>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</si>
  <si>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</si>
  <si>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</si>
  <si>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</si>
  <si>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</si>
  <si>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</si>
  <si>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</si>
  <si>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</si>
  <si>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</si>
  <si>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$[K8 + IFERROR(GETPIVOTDATA("Different Story Points", $A$41, "Team Grouped", J8), 0) - IFERROR(GETPIVOTDATA("Different Story Points", $G$41, "Epic Team Grouped", J8), 0)]</t>
  </si>
  <si>
    <t>$[K9 + IFERROR(GETPIVOTDATA("Different Story Points", $A$41, "Team Grouped", J9), 0) - IFERROR(GETPIVOTDATA("Different Story Points", $G$41, "Epic Team Grouped", J9), 0)]</t>
  </si>
  <si>
    <t>$[K10 + IFERROR(GETPIVOTDATA("Different Story Points", $A$41, "Team Grouped", J10), 0) - IFERROR(GETPIVOTDATA("Different Story Points", $G$41, "Epic Team Grouped", J10), 0)]</t>
  </si>
  <si>
    <t>$[K11 + IFERROR(GETPIVOTDATA("Different Story Points", $A$41, "Team Grouped", J11), 0) - IFERROR(GETPIVOTDATA("Different Story Points", $G$41, "Epic Team Grouped", J11), 0)]</t>
  </si>
  <si>
    <t>$[K12 + IFERROR(GETPIVOTDATA("Different Story Points", $A$41, "Team Grouped", J12), 0) - IFERROR(GETPIVOTDATA("Different Story Points", $G$41, "Epic Team Grouped", J12), 0)]</t>
  </si>
  <si>
    <t>$[K13 + IFERROR(GETPIVOTDATA("Different Story Points", $A$41, "Team Grouped", J13), 0) - IFERROR(GETPIVOTDATA("Different Story Points", $G$41, "Epic Team Grouped", J13), 0)]</t>
  </si>
  <si>
    <t>$[K14 + IFERROR(GETPIVOTDATA("Different Story Points", $A$41, "Team Grouped", J14), 0) - IFERROR(GETPIVOTDATA("Different Story Points", $G$41, "Epic Team Grouped", J14), 0)]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</si>
  <si>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</si>
  <si>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</si>
  <si>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</si>
  <si>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</si>
  <si>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</si>
  <si>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</si>
  <si>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</si>
  <si>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</si>
  <si>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</si>
  <si>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</si>
  <si>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Q12</t>
  </si>
  <si>
    <t>Q11</t>
  </si>
  <si>
    <t>Q13</t>
  </si>
  <si>
    <t>Q14</t>
  </si>
  <si>
    <t>&lt;mt:execute script="field-helper-tool.groovy"/&gt;&lt;mt:execute script="blueprint-helper.groovy"/&gt;&lt;mt:execute script="blueprint-release-planning-helper.groovy"/&gt;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</si>
  <si>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</si>
  <si>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</si>
  <si>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</si>
  <si>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Planned</t>
  </si>
  <si>
    <t>Story Decomposed</t>
  </si>
  <si>
    <t>UME</t>
  </si>
  <si>
    <t>Artifact List v2</t>
  </si>
  <si>
    <t>Story Decomposition Progress</t>
  </si>
  <si>
    <t>Backlog Health</t>
  </si>
  <si>
    <t>$[IF(OR(B2="Bug", B2="Epic"),"",IF(D2=V2, 0, N2))]</t>
  </si>
  <si>
    <t>Rocket</t>
  </si>
  <si>
    <t>Yes</t>
  </si>
  <si>
    <t>No</t>
  </si>
  <si>
    <t>$[IF(OR(E2="Story: Ready",E2="Tech Debt: Ready",AND(B2="Spike",E2="Story: New")), "Yes", "No")]&lt;/jt:forEach&gt;</t>
  </si>
  <si>
    <t>Count</t>
  </si>
  <si>
    <t>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</si>
</sst>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[$-409]d\-mmm\-yy;@"/>
    <numFmt numFmtId="166" formatCode="0.0"/>
    <numFmt numFmtId="167" formatCode="[$-409]dd\-mmm\-yy;@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</cellStyleXfs>
  <cellXfs count="5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0" fillId="0" borderId="0" xfId="0" applyAlignment="1">
      <alignment wrapText="1"/>
    </xf>
    <xf numFmtId="165" fontId="0" fillId="0" borderId="0" xfId="0" applyNumberFormat="1"/>
    <xf numFmtId="0" fontId="9" fillId="5" borderId="4" xfId="3" applyAlignment="1">
      <alignment wrapText="1"/>
    </xf>
    <xf numFmtId="0" fontId="9" fillId="5" borderId="6" xfId="3" applyBorder="1" applyAlignment="1">
      <alignment wrapText="1"/>
    </xf>
    <xf numFmtId="0" fontId="9" fillId="5" borderId="7" xfId="3" applyBorder="1" applyAlignment="1">
      <alignment wrapText="1"/>
    </xf>
    <xf numFmtId="0" fontId="0" fillId="0" borderId="8" xfId="0" applyBorder="1"/>
    <xf numFmtId="0" fontId="9" fillId="5" borderId="9" xfId="3" applyBorder="1" applyAlignment="1">
      <alignment wrapText="1"/>
    </xf>
    <xf numFmtId="0" fontId="0" fillId="0" borderId="10" xfId="0" applyBorder="1"/>
    <xf numFmtId="0" fontId="0" fillId="0" borderId="8" xfId="0" applyBorder="1" applyAlignment="1">
      <alignment wrapText="1"/>
    </xf>
    <xf numFmtId="166" fontId="0" fillId="0" borderId="10" xfId="0" applyNumberFormat="1" applyBorder="1"/>
    <xf numFmtId="166" fontId="0" fillId="0" borderId="0" xfId="0" applyNumberFormat="1"/>
    <xf numFmtId="166" fontId="0" fillId="0" borderId="8" xfId="0" applyNumberFormat="1" applyBorder="1"/>
    <xf numFmtId="167" fontId="2" fillId="0" borderId="0" xfId="0" applyNumberFormat="1" applyFont="1" applyAlignment="1">
      <alignment horizontal="right" vertical="center"/>
    </xf>
    <xf numFmtId="0" fontId="0" fillId="0" borderId="0" xfId="0" applyBorder="1"/>
    <xf numFmtId="167" fontId="2" fillId="0" borderId="0" xfId="0" applyNumberFormat="1" applyFont="1" applyBorder="1" applyAlignment="1">
      <alignment horizontal="right" vertical="center"/>
    </xf>
    <xf numFmtId="0" fontId="9" fillId="5" borderId="11" xfId="3" applyBorder="1" applyAlignment="1">
      <alignment wrapText="1"/>
    </xf>
    <xf numFmtId="1" fontId="0" fillId="0" borderId="0" xfId="0" applyNumberFormat="1" applyBorder="1"/>
    <xf numFmtId="0" fontId="10" fillId="6" borderId="12" xfId="4" applyBorder="1" applyAlignment="1">
      <alignment wrapText="1"/>
    </xf>
    <xf numFmtId="0" fontId="10" fillId="6" borderId="5" xfId="4"/>
    <xf numFmtId="0" fontId="9" fillId="5" borderId="4" xfId="3" applyAlignment="1">
      <alignment horizontal="center"/>
    </xf>
  </cellXfs>
  <cellStyles count="5">
    <cellStyle name="Hyperlink" xfId="2" builtinId="8"/>
    <cellStyle name="Input" xfId="3" builtinId="20"/>
    <cellStyle name="Neutral" xfId="1" builtinId="28"/>
    <cellStyle name="Normal" xfId="0" builtinId="0"/>
    <cellStyle name="Output" xfId="4" builtinId="21"/>
  </cellStyles>
  <dxfs count="10"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Quasar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5-454C-BED4-0E0D25DA0FFC}"/>
            </c:ext>
          </c:extLst>
        </c:ser>
        <c:ser>
          <c:idx val="2"/>
          <c:order val="2"/>
          <c:tx>
            <c:strRef>
              <c:f>'Sprint Metrics'!$F$2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1-4513-8B6E-8B697B18EACA}"/>
            </c:ext>
          </c:extLst>
        </c:ser>
        <c:ser>
          <c:idx val="3"/>
          <c:order val="3"/>
          <c:tx>
            <c:strRef>
              <c:f>'Sprint Metrics'!$G$2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6-41F5-BAE0-A7BFC9E6B5EA}"/>
            </c:ext>
          </c:extLst>
        </c:ser>
        <c:ser>
          <c:idx val="4"/>
          <c:order val="4"/>
          <c:tx>
            <c:strRef>
              <c:f>'Sprint Metrics'!$H$2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E-4F9C-A3C3-971E6E11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30623"/>
        <c:axId val="1864528639"/>
      </c:areaChart>
      <c:lineChart>
        <c:grouping val="standard"/>
        <c:varyColors val="0"/>
        <c:ser>
          <c:idx val="1"/>
          <c:order val="1"/>
          <c:tx>
            <c:strRef>
              <c:f>'Sprint Metrics'!$E$2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06-41F5-BAE0-A7BFC9E6B5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06-41F5-BAE0-A7BFC9E6B5E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06-41F5-BAE0-A7BFC9E6B5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06-41F5-BAE0-A7BFC9E6B5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06-41F5-BAE0-A7BFC9E6B5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06-41F5-BAE0-A7BFC9E6B5E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06-41F5-BAE0-A7BFC9E6B5E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06-41F5-BAE0-A7BFC9E6B5E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06-41F5-BAE0-A7BFC9E6B5E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06-41F5-BAE0-A7BFC9E6B5E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06-41F5-BAE0-A7BFC9E6B5E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06-41F5-BAE0-A7BFC9E6B5E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06-41F5-BAE0-A7BFC9E6B5EA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E06-41F5-BAE0-A7BFC9E6B5E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06-41F5-BAE0-A7BFC9E6B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1-4513-8B6E-8B697B18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230623"/>
        <c:axId val="1864528639"/>
      </c:lineChart>
      <c:catAx>
        <c:axId val="19112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528639"/>
        <c:crosses val="autoZero"/>
        <c:auto val="1"/>
        <c:lblAlgn val="ctr"/>
        <c:lblOffset val="100"/>
        <c:noMultiLvlLbl val="0"/>
      </c:catAx>
      <c:valAx>
        <c:axId val="18645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23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1-4640-A031-EFD2763A469A}"/>
            </c:ext>
          </c:extLst>
        </c:ser>
        <c:ser>
          <c:idx val="2"/>
          <c:order val="2"/>
          <c:tx>
            <c:strRef>
              <c:f>'Sprint Metrics'!$N$2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2-466D-940A-FA1DBF369E0B}"/>
            </c:ext>
          </c:extLst>
        </c:ser>
        <c:ser>
          <c:idx val="3"/>
          <c:order val="3"/>
          <c:tx>
            <c:strRef>
              <c:f>'Sprint Metrics'!$O$2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4CEB-8F0E-E58733B3BC43}"/>
            </c:ext>
          </c:extLst>
        </c:ser>
        <c:ser>
          <c:idx val="4"/>
          <c:order val="4"/>
          <c:tx>
            <c:strRef>
              <c:f>'Sprint Metrics'!$P$2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3-4900-AA06-9307A9A9C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935776"/>
        <c:axId val="1035148320"/>
      </c:areaChart>
      <c:lineChart>
        <c:grouping val="standard"/>
        <c:varyColors val="0"/>
        <c:ser>
          <c:idx val="1"/>
          <c:order val="1"/>
          <c:tx>
            <c:strRef>
              <c:f>'Sprint Metrics'!$M$2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13-4CEB-8F0E-E58733B3BC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13-4CEB-8F0E-E58733B3BC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13-4CEB-8F0E-E58733B3BC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13-4CEB-8F0E-E58733B3BC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13-4CEB-8F0E-E58733B3BC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13-4CEB-8F0E-E58733B3BC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13-4CEB-8F0E-E58733B3BC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13-4CEB-8F0E-E58733B3BC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13-4CEB-8F0E-E58733B3BC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13-4CEB-8F0E-E58733B3BC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13-4CEB-8F0E-E58733B3BC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13-4CEB-8F0E-E58733B3BC4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13-4CEB-8F0E-E58733B3BC43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13-4CEB-8F0E-E58733B3BC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13-4CEB-8F0E-E58733B3BC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2-466D-940A-FA1DBF369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35776"/>
        <c:axId val="1035148320"/>
      </c:lineChart>
      <c:catAx>
        <c:axId val="10819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48320"/>
        <c:crosses val="autoZero"/>
        <c:auto val="1"/>
        <c:lblAlgn val="ctr"/>
        <c:lblOffset val="100"/>
        <c:noMultiLvlLbl val="0"/>
      </c:catAx>
      <c:valAx>
        <c:axId val="10351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'Sprint Metrics'!$T$2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8-47CC-94A8-7A43E9717AF1}"/>
            </c:ext>
          </c:extLst>
        </c:ser>
        <c:ser>
          <c:idx val="2"/>
          <c:order val="2"/>
          <c:tx>
            <c:strRef>
              <c:f>'Sprint Metrics'!$V$2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8C-4FCE-993C-E01CE54A9E22}"/>
            </c:ext>
          </c:extLst>
        </c:ser>
        <c:ser>
          <c:idx val="3"/>
          <c:order val="3"/>
          <c:tx>
            <c:strRef>
              <c:f>'Sprint Metrics'!$W$2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8-43AF-8D9B-62F62CF5EA20}"/>
            </c:ext>
          </c:extLst>
        </c:ser>
        <c:ser>
          <c:idx val="4"/>
          <c:order val="4"/>
          <c:tx>
            <c:strRef>
              <c:f>'Sprint Metrics'!$X$2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1-4CAB-A007-F39EFB87B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69135"/>
        <c:axId val="526866767"/>
      </c:areaChart>
      <c:lineChart>
        <c:grouping val="standard"/>
        <c:varyColors val="0"/>
        <c:ser>
          <c:idx val="1"/>
          <c:order val="1"/>
          <c:tx>
            <c:strRef>
              <c:f>'Sprint Metrics'!$U$2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38-43AF-8D9B-62F62CF5EA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38-43AF-8D9B-62F62CF5EA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38-43AF-8D9B-62F62CF5EA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38-43AF-8D9B-62F62CF5EA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38-43AF-8D9B-62F62CF5EA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38-43AF-8D9B-62F62CF5EA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38-43AF-8D9B-62F62CF5EA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38-43AF-8D9B-62F62CF5EA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38-43AF-8D9B-62F62CF5EA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38-43AF-8D9B-62F62CF5EA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38-43AF-8D9B-62F62CF5EA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38-43AF-8D9B-62F62CF5EA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38-43AF-8D9B-62F62CF5EA20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38-43AF-8D9B-62F62CF5EA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738-43AF-8D9B-62F62CF5EA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Metrics'!$A$3:$A$17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'Sprint Metrics'!$U$3:$U$17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C-4FCE-993C-E01CE54A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369135"/>
        <c:axId val="526866767"/>
      </c:lineChart>
      <c:catAx>
        <c:axId val="13843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66767"/>
        <c:crosses val="autoZero"/>
        <c:auto val="1"/>
        <c:lblAlgn val="ctr"/>
        <c:lblOffset val="100"/>
        <c:noMultiLvlLbl val="0"/>
      </c:catAx>
      <c:valAx>
        <c:axId val="5268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6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0</xdr:row>
      <xdr:rowOff>35719</xdr:rowOff>
    </xdr:from>
    <xdr:to>
      <xdr:col>12</xdr:col>
      <xdr:colOff>35718</xdr:colOff>
      <xdr:row>15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E454A-357B-4529-AE09-B1B49BE9C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173829</xdr:colOff>
      <xdr:row>15</xdr:row>
      <xdr:rowOff>126207</xdr:rowOff>
    </xdr:from>
    <xdr:to>
      <xdr:col>8</xdr:col>
      <xdr:colOff>211929</xdr:colOff>
      <xdr:row>30</xdr:row>
      <xdr:rowOff>154782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1405F-E048-4E8E-AF75-C4125A31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321468</xdr:colOff>
      <xdr:row>15</xdr:row>
      <xdr:rowOff>140494</xdr:rowOff>
    </xdr:from>
    <xdr:to>
      <xdr:col>15</xdr:col>
      <xdr:colOff>359568</xdr:colOff>
      <xdr:row>30</xdr:row>
      <xdr:rowOff>169069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4CF07-6EBC-4BC7-8E25-89DDD6FA6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34.333140509261" missingItemsLimit="0" createdVersion="6" refreshedVersion="6" minRefreshableVersion="3" recordCount="46" xr:uid="{00000000-000A-0000-FFFF-FFFF13000000}">
  <cacheSource type="worksheet">
    <worksheetSource name="issues"/>
  </cacheSource>
  <cacheFields count="4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 count="14">
        <s v="${fieldHelper.getFieldValueByName(issue, &quot;Team&quot;)}"/>
        <m/>
        <s v="ngStars"/>
        <s v="NW"/>
        <s v="SoftTeco"/>
        <s v="Titan"/>
        <s v="Alpha"/>
        <s v="Unassigned"/>
        <s v="TechComm"/>
        <s v="QA"/>
        <s v="DevOps"/>
        <s v="Evolution"/>
        <s v="No Pasaran"/>
        <s v="Status200"/>
      </sharedItems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 count="11">
        <s v="${bpHelper.getGroupedTeam(fieldHelper.getFieldValueByName(issue, &quot;Epic 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4">
        <s v="$[IF(OR(E2=&quot;Story: Ready&quot;,E2=&quot;Tech Debt: Ready&quot;,AND(B2=&quot;Spike&quot;,E2=&quot;Story: New&quot;)), &quot;Yes&quot;, &quot;No&quot;)]&lt;/jt:forEach&gt;"/>
        <m/>
        <s v="Yes"/>
        <s v="No"/>
      </sharedItems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2"/>
    <m/>
    <x v="2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m/>
    <m/>
    <x v="2"/>
    <x v="2"/>
    <m/>
    <m/>
    <x v="2"/>
  </r>
  <r>
    <s v="key"/>
    <x v="3"/>
    <m/>
    <x v="3"/>
    <x v="3"/>
    <m/>
    <m/>
    <m/>
    <m/>
    <m/>
    <x v="1"/>
    <m/>
    <m/>
    <m/>
    <m/>
    <m/>
    <m/>
    <m/>
    <m/>
    <m/>
    <m/>
    <s v="NW"/>
    <m/>
    <m/>
    <m/>
    <m/>
    <m/>
    <m/>
    <m/>
    <m/>
    <x v="3"/>
    <m/>
    <m/>
    <x v="3"/>
    <x v="3"/>
    <m/>
    <m/>
    <x v="3"/>
  </r>
  <r>
    <s v="key"/>
    <x v="4"/>
    <s v="NEEDS FOR FILTERING IN PIVOT TABLES"/>
    <x v="4"/>
    <x v="4"/>
    <m/>
    <m/>
    <m/>
    <m/>
    <m/>
    <x v="1"/>
    <m/>
    <m/>
    <m/>
    <m/>
    <m/>
    <m/>
    <m/>
    <m/>
    <m/>
    <m/>
    <s v="SoftTeco"/>
    <m/>
    <m/>
    <m/>
    <m/>
    <m/>
    <m/>
    <m/>
    <m/>
    <x v="4"/>
    <m/>
    <m/>
    <x v="4"/>
    <x v="4"/>
    <m/>
    <m/>
    <x v="2"/>
  </r>
  <r>
    <s v="key"/>
    <x v="5"/>
    <m/>
    <x v="5"/>
    <x v="5"/>
    <m/>
    <m/>
    <m/>
    <m/>
    <m/>
    <x v="1"/>
    <m/>
    <m/>
    <m/>
    <m/>
    <m/>
    <m/>
    <m/>
    <m/>
    <m/>
    <m/>
    <s v="Titan"/>
    <m/>
    <m/>
    <m/>
    <m/>
    <m/>
    <m/>
    <m/>
    <m/>
    <x v="1"/>
    <m/>
    <m/>
    <x v="5"/>
    <x v="5"/>
    <m/>
    <m/>
    <x v="3"/>
  </r>
  <r>
    <s v="key"/>
    <x v="6"/>
    <m/>
    <x v="6"/>
    <x v="6"/>
    <m/>
    <m/>
    <m/>
    <m/>
    <m/>
    <x v="1"/>
    <m/>
    <m/>
    <m/>
    <m/>
    <m/>
    <m/>
    <m/>
    <m/>
    <m/>
    <m/>
    <s v="Alpha"/>
    <m/>
    <m/>
    <m/>
    <m/>
    <m/>
    <m/>
    <m/>
    <m/>
    <x v="1"/>
    <m/>
    <m/>
    <x v="6"/>
    <x v="6"/>
    <m/>
    <m/>
    <x v="1"/>
  </r>
  <r>
    <s v="key"/>
    <x v="1"/>
    <m/>
    <x v="7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7"/>
    <x v="7"/>
    <m/>
    <m/>
    <x v="1"/>
  </r>
  <r>
    <s v="key"/>
    <x v="1"/>
    <m/>
    <x v="8"/>
    <x v="8"/>
    <m/>
    <m/>
    <m/>
    <m/>
    <m/>
    <x v="1"/>
    <m/>
    <m/>
    <m/>
    <m/>
    <m/>
    <m/>
    <m/>
    <m/>
    <m/>
    <m/>
    <s v="TechComm"/>
    <m/>
    <m/>
    <m/>
    <m/>
    <m/>
    <m/>
    <m/>
    <m/>
    <x v="1"/>
    <m/>
    <m/>
    <x v="8"/>
    <x v="8"/>
    <m/>
    <m/>
    <x v="1"/>
  </r>
  <r>
    <s v="key"/>
    <x v="1"/>
    <m/>
    <x v="9"/>
    <x v="9"/>
    <m/>
    <m/>
    <m/>
    <m/>
    <m/>
    <x v="1"/>
    <m/>
    <m/>
    <m/>
    <m/>
    <m/>
    <m/>
    <m/>
    <m/>
    <m/>
    <m/>
    <s v="QA"/>
    <m/>
    <m/>
    <m/>
    <m/>
    <m/>
    <m/>
    <m/>
    <m/>
    <x v="1"/>
    <m/>
    <m/>
    <x v="9"/>
    <x v="9"/>
    <m/>
    <m/>
    <x v="1"/>
  </r>
  <r>
    <s v="key"/>
    <x v="1"/>
    <m/>
    <x v="10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10"/>
    <x v="10"/>
    <m/>
    <m/>
    <x v="1"/>
  </r>
  <r>
    <s v="key"/>
    <x v="1"/>
    <m/>
    <x v="11"/>
    <x v="11"/>
    <m/>
    <m/>
    <m/>
    <m/>
    <m/>
    <x v="1"/>
    <m/>
    <m/>
    <m/>
    <m/>
    <m/>
    <m/>
    <m/>
    <m/>
    <m/>
    <m/>
    <s v="Evolution"/>
    <m/>
    <m/>
    <m/>
    <m/>
    <m/>
    <m/>
    <m/>
    <m/>
    <x v="1"/>
    <m/>
    <m/>
    <x v="1"/>
    <x v="1"/>
    <m/>
    <m/>
    <x v="1"/>
  </r>
  <r>
    <s v="key"/>
    <x v="1"/>
    <m/>
    <x v="12"/>
    <x v="12"/>
    <m/>
    <m/>
    <m/>
    <m/>
    <m/>
    <x v="1"/>
    <m/>
    <m/>
    <m/>
    <m/>
    <m/>
    <m/>
    <m/>
    <m/>
    <m/>
    <m/>
    <s v="No Pasaran"/>
    <m/>
    <m/>
    <m/>
    <m/>
    <m/>
    <m/>
    <m/>
    <m/>
    <x v="1"/>
    <m/>
    <m/>
    <x v="1"/>
    <x v="1"/>
    <m/>
    <m/>
    <x v="1"/>
  </r>
  <r>
    <s v="key"/>
    <x v="1"/>
    <m/>
    <x v="13"/>
    <x v="13"/>
    <m/>
    <m/>
    <m/>
    <m/>
    <m/>
    <x v="1"/>
    <m/>
    <m/>
    <m/>
    <m/>
    <m/>
    <m/>
    <m/>
    <m/>
    <m/>
    <m/>
    <s v="Status200"/>
    <m/>
    <m/>
    <m/>
    <m/>
    <m/>
    <m/>
    <m/>
    <m/>
    <x v="1"/>
    <m/>
    <m/>
    <x v="1"/>
    <x v="1"/>
    <m/>
    <m/>
    <x v="1"/>
  </r>
  <r>
    <s v="key"/>
    <x v="1"/>
    <m/>
    <x v="1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</r>
  <r>
    <s v="key"/>
    <x v="1"/>
    <m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s v="&lt;/jt:forEach&gt;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5:C6" firstHeaderRow="0" firstDataRow="1" firstDataCol="1" rowPageCount="2" colPageCount="1"/>
  <pivotFields count="4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 sortType="ascending"/>
    <pivotField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5:E17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5:B17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pageFields count="2">
    <pageField fld="30" hier="-1"/>
    <pageField fld="4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1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J5:L15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8">
    <i>
      <x v="1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2">
    <field x="1"/>
    <field x="-2"/>
  </colFields>
  <pageFields count="2">
    <pageField fld="30" hier="-1"/>
    <pageField fld="4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G41:H43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subtotalTop="0" sortType="ascending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4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24:E28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howAll="0"/>
    <pivotField subtotalTop="0" showAll="0"/>
    <pivotField axis="axisPage" showAll="0">
      <items count="5">
        <item x="1"/>
        <item x="2"/>
        <item x="3"/>
        <item x="0"/>
        <item t="default"/>
      </items>
    </pivotField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2">
    <i>
      <x v="6"/>
    </i>
    <i t="grand">
      <x/>
    </i>
  </rowItems>
  <colFields count="2">
    <field x="1"/>
    <field x="-2"/>
  </colFields>
  <colItems count="4">
    <i>
      <x v="3"/>
      <x/>
    </i>
    <i r="1" i="1">
      <x v="1"/>
    </i>
    <i t="grand">
      <x/>
    </i>
    <i t="grand" i="1">
      <x/>
    </i>
  </colItems>
  <pageFields count="2">
    <pageField fld="30" hier="-1"/>
    <pageField fld="37" item="1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41:B43" firstHeaderRow="1" firstDataRow="2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x="1"/>
        <item t="default"/>
      </items>
    </pivotField>
    <pivotField subtotalTop="0" showAll="0"/>
    <pivotField showAll="0"/>
    <pivotField dataField="1"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</pivotFields>
  <rowFields count="1">
    <field x="33"/>
  </rowFields>
  <rowItems count="1">
    <i t="grand">
      <x/>
    </i>
  </rowItems>
  <colFields count="1">
    <field x="1"/>
  </colFields>
  <colItems count="1">
    <i t="grand">
      <x/>
    </i>
  </colItems>
  <pageFields count="2">
    <pageField fld="30" hier="-1"/>
    <pageField fld="4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0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5:C8" firstHeaderRow="1" firstDataRow="3" firstDataCol="1" rowPageCount="2" colPageCount="1"/>
  <pivotFields count="41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axis="axisPage" subtotalTop="0" multipleItemSelectionAllowed="1" showAll="0">
      <items count="15">
        <item x="0"/>
        <item x="6"/>
        <item x="10"/>
        <item x="11"/>
        <item x="2"/>
        <item x="12"/>
        <item x="3"/>
        <item x="9"/>
        <item x="4"/>
        <item x="13"/>
        <item x="8"/>
        <item x="5"/>
        <item x="7"/>
        <item x="1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0"/>
  </rowFields>
  <rowItems count="1">
    <i t="grand">
      <x/>
    </i>
  </rowItems>
  <colFields count="2">
    <field x="1"/>
    <field x="-2"/>
  </colFields>
  <pageFields count="2">
    <pageField fld="30" hier="-1"/>
    <pageField fld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0" baseField="10" baseItem="0" numFmtId="9"/>
    <dataField name="Story Decomposition Progress" fld="39" subtotal="count" baseField="10" baseItem="0"/>
    <dataField name="Development Progress" fld="38" subtotal="count" baseField="10" baseItem="1" numFmtId="9"/>
  </dataFields>
  <formats count="5">
    <format dxfId="9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8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7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6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5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sqref="A1:XFD1"/>
    </sheetView>
  </sheetViews>
  <sheetFormatPr defaultRowHeight="14.25" x14ac:dyDescent="0.45"/>
  <sheetData>
    <row r="1" spans="1:1" x14ac:dyDescent="0.45">
      <c r="A1" s="26" t="s">
        <v>139</v>
      </c>
    </row>
    <row r="2" spans="1:1" x14ac:dyDescent="0.45">
      <c r="A2" s="27" t="s">
        <v>140</v>
      </c>
    </row>
    <row r="3" spans="1:1" x14ac:dyDescent="0.45">
      <c r="A3" s="27" t="s">
        <v>141</v>
      </c>
    </row>
    <row r="4" spans="1:1" x14ac:dyDescent="0.45">
      <c r="A4" s="28" t="s">
        <v>142</v>
      </c>
    </row>
    <row r="5" spans="1:1" x14ac:dyDescent="0.45">
      <c r="A5" s="28" t="s">
        <v>143</v>
      </c>
    </row>
    <row r="6" spans="1:1" x14ac:dyDescent="0.45">
      <c r="A6" s="29" t="s">
        <v>161</v>
      </c>
    </row>
    <row r="7" spans="1:1" x14ac:dyDescent="0.45">
      <c r="A7" s="30" t="s">
        <v>148</v>
      </c>
    </row>
    <row r="8" spans="1:1" x14ac:dyDescent="0.45">
      <c r="A8" s="27" t="s">
        <v>149</v>
      </c>
    </row>
    <row r="9" spans="1:1" x14ac:dyDescent="0.45">
      <c r="A9" s="27" t="s">
        <v>197</v>
      </c>
    </row>
    <row r="10" spans="1:1" x14ac:dyDescent="0.45">
      <c r="A10" s="27" t="s">
        <v>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8" sqref="C8"/>
    </sheetView>
  </sheetViews>
  <sheetFormatPr defaultRowHeight="14.25" x14ac:dyDescent="0.45"/>
  <cols>
    <col min="1" max="1" width="10.19921875" bestFit="1" customWidth="1"/>
    <col min="2" max="2" width="9.1328125" bestFit="1" customWidth="1"/>
    <col min="3" max="3" width="16.86328125" bestFit="1" customWidth="1"/>
  </cols>
  <sheetData>
    <row r="1" spans="1:3" x14ac:dyDescent="0.45">
      <c r="A1" s="22" t="s">
        <v>151</v>
      </c>
      <c r="B1" s="22"/>
      <c r="C1" s="22"/>
    </row>
    <row r="2" spans="1:3" x14ac:dyDescent="0.45">
      <c r="A2" s="16" t="s">
        <v>171</v>
      </c>
      <c r="B2" t="s">
        <v>174</v>
      </c>
    </row>
    <row r="3" spans="1:3" x14ac:dyDescent="0.45">
      <c r="A3" s="16" t="s">
        <v>9</v>
      </c>
      <c r="B3" t="s">
        <v>74</v>
      </c>
    </row>
    <row r="5" spans="1:3" x14ac:dyDescent="0.45">
      <c r="A5" s="16" t="s">
        <v>45</v>
      </c>
      <c r="B5" t="s">
        <v>150</v>
      </c>
      <c r="C5" t="s">
        <v>122</v>
      </c>
    </row>
    <row r="6" spans="1:3" x14ac:dyDescent="0.45">
      <c r="A6" s="17" t="s">
        <v>51</v>
      </c>
      <c r="B6" s="20"/>
      <c r="C6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3"/>
  <sheetViews>
    <sheetView workbookViewId="0">
      <selection activeCell="E28" sqref="E28"/>
    </sheetView>
  </sheetViews>
  <sheetFormatPr defaultRowHeight="14.25" x14ac:dyDescent="0.45"/>
  <cols>
    <col min="1" max="1" width="12.46484375" bestFit="1" customWidth="1"/>
    <col min="2" max="2" width="15.6640625" bestFit="1" customWidth="1"/>
    <col min="3" max="3" width="3.46484375" bestFit="1" customWidth="1"/>
    <col min="4" max="4" width="10.1328125" bestFit="1" customWidth="1"/>
    <col min="5" max="5" width="8" bestFit="1" customWidth="1"/>
    <col min="6" max="6" width="22.73046875" bestFit="1" customWidth="1"/>
    <col min="7" max="7" width="24.6640625" bestFit="1" customWidth="1"/>
    <col min="8" max="8" width="15.6640625" bestFit="1" customWidth="1"/>
    <col min="9" max="9" width="24.6640625" bestFit="1" customWidth="1"/>
    <col min="10" max="10" width="10.19921875" bestFit="1" customWidth="1"/>
    <col min="11" max="11" width="15.6640625" bestFit="1" customWidth="1"/>
    <col min="12" max="12" width="22.46484375" bestFit="1" customWidth="1"/>
    <col min="13" max="13" width="19.19921875" customWidth="1"/>
    <col min="14" max="14" width="27.06640625" bestFit="1" customWidth="1"/>
    <col min="15" max="15" width="15.6640625" bestFit="1" customWidth="1"/>
    <col min="16" max="16" width="10.19921875" bestFit="1" customWidth="1"/>
  </cols>
  <sheetData>
    <row r="1" spans="1:13" x14ac:dyDescent="0.45">
      <c r="A1" s="31" t="s">
        <v>144</v>
      </c>
      <c r="B1" s="22"/>
      <c r="D1" s="31" t="s">
        <v>145</v>
      </c>
      <c r="E1" s="22"/>
      <c r="F1" s="22"/>
      <c r="G1" s="22"/>
      <c r="H1" s="22"/>
      <c r="J1" s="31" t="s">
        <v>146</v>
      </c>
      <c r="K1" s="22"/>
      <c r="L1" s="22"/>
      <c r="M1" s="22"/>
    </row>
    <row r="2" spans="1:13" x14ac:dyDescent="0.45">
      <c r="A2" s="16" t="s">
        <v>171</v>
      </c>
      <c r="B2" t="s">
        <v>174</v>
      </c>
      <c r="D2" s="16" t="s">
        <v>171</v>
      </c>
      <c r="E2" t="s">
        <v>174</v>
      </c>
      <c r="J2" s="16" t="s">
        <v>171</v>
      </c>
      <c r="K2" t="s">
        <v>174</v>
      </c>
    </row>
    <row r="3" spans="1:13" x14ac:dyDescent="0.45">
      <c r="A3" s="16" t="s">
        <v>0</v>
      </c>
      <c r="B3" t="s">
        <v>75</v>
      </c>
      <c r="D3" s="16" t="s">
        <v>0</v>
      </c>
      <c r="E3" t="s">
        <v>75</v>
      </c>
      <c r="J3" s="16" t="s">
        <v>0</v>
      </c>
      <c r="K3" t="s">
        <v>75</v>
      </c>
    </row>
    <row r="5" spans="1:13" x14ac:dyDescent="0.45">
      <c r="A5" s="16" t="s">
        <v>52</v>
      </c>
      <c r="B5" s="16" t="s">
        <v>50</v>
      </c>
      <c r="D5" s="16" t="s">
        <v>122</v>
      </c>
      <c r="E5" s="16" t="s">
        <v>50</v>
      </c>
      <c r="K5" s="16" t="s">
        <v>50</v>
      </c>
      <c r="M5" s="23"/>
    </row>
    <row r="6" spans="1:13" x14ac:dyDescent="0.45">
      <c r="A6" s="16" t="s">
        <v>45</v>
      </c>
      <c r="D6" s="16" t="s">
        <v>45</v>
      </c>
      <c r="E6" t="s">
        <v>51</v>
      </c>
      <c r="M6" s="23"/>
    </row>
    <row r="7" spans="1:13" x14ac:dyDescent="0.45">
      <c r="A7" s="17" t="s">
        <v>60</v>
      </c>
      <c r="D7" s="17" t="s">
        <v>60</v>
      </c>
      <c r="E7" s="20"/>
      <c r="J7" s="16" t="s">
        <v>45</v>
      </c>
      <c r="M7" s="24" t="s">
        <v>131</v>
      </c>
    </row>
    <row r="8" spans="1:13" x14ac:dyDescent="0.45">
      <c r="A8" s="17" t="s">
        <v>63</v>
      </c>
      <c r="D8" s="17" t="s">
        <v>63</v>
      </c>
      <c r="E8" s="20"/>
      <c r="J8" s="17" t="s">
        <v>60</v>
      </c>
      <c r="M8" t="s">
        <v>175</v>
      </c>
    </row>
    <row r="9" spans="1:13" x14ac:dyDescent="0.45">
      <c r="A9" s="17" t="s">
        <v>58</v>
      </c>
      <c r="D9" s="17" t="s">
        <v>58</v>
      </c>
      <c r="E9" s="20"/>
      <c r="J9" s="17" t="s">
        <v>58</v>
      </c>
      <c r="M9" t="s">
        <v>176</v>
      </c>
    </row>
    <row r="10" spans="1:13" x14ac:dyDescent="0.45">
      <c r="A10" s="17" t="s">
        <v>56</v>
      </c>
      <c r="D10" s="17" t="s">
        <v>56</v>
      </c>
      <c r="E10" s="20"/>
      <c r="J10" s="17" t="s">
        <v>56</v>
      </c>
      <c r="M10" t="s">
        <v>177</v>
      </c>
    </row>
    <row r="11" spans="1:13" x14ac:dyDescent="0.45">
      <c r="A11" s="17" t="s">
        <v>55</v>
      </c>
      <c r="D11" s="17" t="s">
        <v>55</v>
      </c>
      <c r="E11" s="20"/>
      <c r="J11" s="17" t="s">
        <v>55</v>
      </c>
      <c r="M11" t="s">
        <v>178</v>
      </c>
    </row>
    <row r="12" spans="1:13" x14ac:dyDescent="0.45">
      <c r="A12" s="17" t="s">
        <v>59</v>
      </c>
      <c r="D12" s="17" t="s">
        <v>59</v>
      </c>
      <c r="E12" s="20"/>
      <c r="J12" s="17" t="s">
        <v>59</v>
      </c>
      <c r="M12" t="s">
        <v>179</v>
      </c>
    </row>
    <row r="13" spans="1:13" x14ac:dyDescent="0.45">
      <c r="A13" s="17" t="s">
        <v>62</v>
      </c>
      <c r="D13" s="17" t="s">
        <v>62</v>
      </c>
      <c r="E13" s="20"/>
      <c r="J13" s="17" t="s">
        <v>54</v>
      </c>
      <c r="M13" t="s">
        <v>180</v>
      </c>
    </row>
    <row r="14" spans="1:13" x14ac:dyDescent="0.45">
      <c r="A14" s="17" t="s">
        <v>54</v>
      </c>
      <c r="D14" s="17" t="s">
        <v>54</v>
      </c>
      <c r="E14" s="20"/>
      <c r="J14" s="17" t="s">
        <v>61</v>
      </c>
      <c r="M14" t="s">
        <v>181</v>
      </c>
    </row>
    <row r="15" spans="1:13" x14ac:dyDescent="0.45">
      <c r="A15" s="17" t="s">
        <v>61</v>
      </c>
      <c r="D15" s="17" t="s">
        <v>61</v>
      </c>
      <c r="E15" s="20"/>
      <c r="J15" s="17" t="s">
        <v>51</v>
      </c>
      <c r="M15" s="25">
        <f>SUM(M8:M14)</f>
        <v>0</v>
      </c>
    </row>
    <row r="16" spans="1:13" x14ac:dyDescent="0.45">
      <c r="A16" s="17" t="s">
        <v>120</v>
      </c>
      <c r="D16" s="17" t="s">
        <v>120</v>
      </c>
      <c r="E16" s="20"/>
    </row>
    <row r="17" spans="1:5" x14ac:dyDescent="0.45">
      <c r="A17" s="17" t="s">
        <v>51</v>
      </c>
      <c r="D17" s="17" t="s">
        <v>51</v>
      </c>
      <c r="E17" s="20"/>
    </row>
    <row r="20" spans="1:5" x14ac:dyDescent="0.45">
      <c r="A20" s="22" t="s">
        <v>147</v>
      </c>
      <c r="B20" s="22"/>
      <c r="C20" s="22"/>
      <c r="D20" s="22"/>
      <c r="E20" s="22"/>
    </row>
    <row r="21" spans="1:5" x14ac:dyDescent="0.45">
      <c r="A21" s="16" t="s">
        <v>171</v>
      </c>
      <c r="B21" t="s">
        <v>75</v>
      </c>
    </row>
    <row r="22" spans="1:5" x14ac:dyDescent="0.45">
      <c r="A22" s="16" t="s">
        <v>205</v>
      </c>
      <c r="B22" t="s">
        <v>208</v>
      </c>
    </row>
    <row r="24" spans="1:5" x14ac:dyDescent="0.45">
      <c r="B24" s="16" t="s">
        <v>50</v>
      </c>
    </row>
    <row r="25" spans="1:5" x14ac:dyDescent="0.45">
      <c r="B25" t="s">
        <v>71</v>
      </c>
      <c r="D25" t="s">
        <v>134</v>
      </c>
      <c r="E25" t="s">
        <v>135</v>
      </c>
    </row>
    <row r="26" spans="1:5" x14ac:dyDescent="0.45">
      <c r="A26" s="16" t="s">
        <v>45</v>
      </c>
      <c r="B26" t="s">
        <v>211</v>
      </c>
      <c r="C26" t="s">
        <v>212</v>
      </c>
    </row>
    <row r="27" spans="1:5" x14ac:dyDescent="0.45">
      <c r="A27" s="17" t="s">
        <v>59</v>
      </c>
      <c r="B27" s="20"/>
      <c r="C27" s="20"/>
      <c r="D27" s="20"/>
      <c r="E27" s="20"/>
    </row>
    <row r="28" spans="1:5" x14ac:dyDescent="0.45">
      <c r="A28" s="17" t="s">
        <v>51</v>
      </c>
      <c r="B28" s="20"/>
      <c r="C28" s="20"/>
      <c r="D28" s="20"/>
      <c r="E28" s="20"/>
    </row>
    <row r="37" spans="1:9" x14ac:dyDescent="0.45">
      <c r="A37" s="22" t="s">
        <v>136</v>
      </c>
      <c r="B37" s="22"/>
      <c r="C37" s="22"/>
      <c r="G37" s="22" t="s">
        <v>138</v>
      </c>
      <c r="H37" s="22"/>
      <c r="I37" s="22"/>
    </row>
    <row r="38" spans="1:9" x14ac:dyDescent="0.45">
      <c r="A38" s="16" t="s">
        <v>171</v>
      </c>
      <c r="B38" t="s">
        <v>174</v>
      </c>
      <c r="G38" s="16" t="s">
        <v>171</v>
      </c>
      <c r="H38" t="s">
        <v>174</v>
      </c>
    </row>
    <row r="39" spans="1:9" x14ac:dyDescent="0.45">
      <c r="A39" s="16" t="s">
        <v>0</v>
      </c>
      <c r="B39" t="s">
        <v>75</v>
      </c>
      <c r="G39" s="16" t="s">
        <v>0</v>
      </c>
      <c r="H39" t="s">
        <v>75</v>
      </c>
    </row>
    <row r="41" spans="1:9" x14ac:dyDescent="0.45">
      <c r="A41" s="16" t="s">
        <v>137</v>
      </c>
      <c r="B41" s="16" t="s">
        <v>50</v>
      </c>
      <c r="G41" s="16" t="s">
        <v>137</v>
      </c>
      <c r="H41" s="16" t="s">
        <v>50</v>
      </c>
    </row>
    <row r="42" spans="1:9" x14ac:dyDescent="0.45">
      <c r="A42" s="16" t="s">
        <v>45</v>
      </c>
      <c r="B42" t="s">
        <v>51</v>
      </c>
      <c r="G42" s="16" t="s">
        <v>45</v>
      </c>
      <c r="H42" t="s">
        <v>51</v>
      </c>
    </row>
    <row r="43" spans="1:9" x14ac:dyDescent="0.45">
      <c r="A43" s="17" t="s">
        <v>51</v>
      </c>
      <c r="B43" s="20"/>
      <c r="G43" s="17" t="s">
        <v>51</v>
      </c>
      <c r="H43" s="20"/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tabSelected="1" workbookViewId="0">
      <selection activeCell="C8" sqref="C8"/>
    </sheetView>
  </sheetViews>
  <sheetFormatPr defaultRowHeight="14.25" x14ac:dyDescent="0.45"/>
  <cols>
    <col min="1" max="1" width="12.53125" bestFit="1" customWidth="1"/>
    <col min="2" max="2" width="14.73046875" bestFit="1" customWidth="1"/>
    <col min="3" max="3" width="13.3984375" bestFit="1" customWidth="1"/>
    <col min="4" max="4" width="13.46484375" customWidth="1"/>
    <col min="5" max="5" width="17" bestFit="1" customWidth="1"/>
    <col min="6" max="6" width="20.59765625" bestFit="1" customWidth="1"/>
    <col min="7" max="7" width="19.33203125" bestFit="1" customWidth="1"/>
    <col min="8" max="8" width="6.3984375" bestFit="1" customWidth="1"/>
  </cols>
  <sheetData>
    <row r="1" spans="1:4" x14ac:dyDescent="0.45">
      <c r="A1" s="31" t="s">
        <v>199</v>
      </c>
      <c r="B1" s="22"/>
      <c r="C1" s="22"/>
      <c r="D1" s="22"/>
    </row>
    <row r="2" spans="1:4" x14ac:dyDescent="0.45">
      <c r="A2" s="16" t="s">
        <v>171</v>
      </c>
      <c r="B2" t="s">
        <v>174</v>
      </c>
    </row>
    <row r="3" spans="1:4" x14ac:dyDescent="0.45">
      <c r="A3" s="16" t="s">
        <v>45</v>
      </c>
      <c r="B3" t="s">
        <v>121</v>
      </c>
    </row>
    <row r="5" spans="1:4" x14ac:dyDescent="0.45">
      <c r="B5" s="16" t="s">
        <v>50</v>
      </c>
    </row>
    <row r="7" spans="1:4" x14ac:dyDescent="0.45">
      <c r="A7" s="16" t="s">
        <v>130</v>
      </c>
    </row>
    <row r="8" spans="1:4" x14ac:dyDescent="0.45">
      <c r="A8" s="17" t="s">
        <v>51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M57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1" width="22.06640625" style="5" customWidth="1"/>
    <col min="32" max="32" width="13.53125" style="5" customWidth="1"/>
    <col min="33" max="34" width="16.73046875" style="5" customWidth="1"/>
    <col min="35" max="35" width="18.86328125" style="5" customWidth="1"/>
    <col min="36" max="36" width="19.86328125" style="5" customWidth="1"/>
    <col min="37" max="37" width="18.796875" style="5" customWidth="1"/>
    <col min="38" max="38" width="17.53125" style="5" customWidth="1"/>
    <col min="39" max="16384" width="9.1328125" style="3"/>
  </cols>
  <sheetData>
    <row r="1" spans="1:39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127</v>
      </c>
      <c r="X1" s="1" t="s">
        <v>21</v>
      </c>
      <c r="Y1" s="1" t="s">
        <v>152</v>
      </c>
      <c r="Z1" s="1" t="s">
        <v>162</v>
      </c>
      <c r="AA1" s="1" t="s">
        <v>164</v>
      </c>
      <c r="AB1" s="1" t="s">
        <v>166</v>
      </c>
      <c r="AC1" s="1" t="s">
        <v>168</v>
      </c>
      <c r="AD1" s="1" t="s">
        <v>170</v>
      </c>
      <c r="AE1" s="1" t="s">
        <v>171</v>
      </c>
      <c r="AF1" s="1" t="s">
        <v>43</v>
      </c>
      <c r="AG1" s="1" t="s">
        <v>44</v>
      </c>
      <c r="AH1" s="1" t="s">
        <v>123</v>
      </c>
      <c r="AI1" s="1" t="s">
        <v>124</v>
      </c>
      <c r="AJ1" s="1" t="s">
        <v>154</v>
      </c>
      <c r="AK1" s="1" t="s">
        <v>48</v>
      </c>
      <c r="AL1" s="1" t="s">
        <v>205</v>
      </c>
      <c r="AM1" s="3" t="s">
        <v>196</v>
      </c>
    </row>
    <row r="2" spans="1:39" s="5" customFormat="1" ht="99.75" x14ac:dyDescent="0.45">
      <c r="A2" s="6" t="s">
        <v>69</v>
      </c>
      <c r="B2" s="5" t="s">
        <v>68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128</v>
      </c>
      <c r="X2" s="10" t="s">
        <v>42</v>
      </c>
      <c r="Y2" s="10" t="s">
        <v>153</v>
      </c>
      <c r="Z2" s="11" t="s">
        <v>163</v>
      </c>
      <c r="AA2" s="11" t="s">
        <v>165</v>
      </c>
      <c r="AB2" s="11" t="s">
        <v>167</v>
      </c>
      <c r="AC2" s="15" t="s">
        <v>169</v>
      </c>
      <c r="AD2" s="15" t="s">
        <v>153</v>
      </c>
      <c r="AE2" s="15" t="s">
        <v>172</v>
      </c>
      <c r="AF2" s="10" t="s">
        <v>46</v>
      </c>
      <c r="AG2" s="14" t="s">
        <v>49</v>
      </c>
      <c r="AH2" s="14" t="s">
        <v>126</v>
      </c>
      <c r="AI2" s="14" t="s">
        <v>125</v>
      </c>
      <c r="AJ2" s="15" t="s">
        <v>155</v>
      </c>
      <c r="AK2" s="15" t="s">
        <v>206</v>
      </c>
      <c r="AL2" s="15" t="s">
        <v>210</v>
      </c>
      <c r="AM2" s="5" t="s">
        <v>11</v>
      </c>
    </row>
    <row r="3" spans="1:39" x14ac:dyDescent="0.45">
      <c r="A3" s="3" t="s">
        <v>57</v>
      </c>
    </row>
    <row r="4" spans="1:39" x14ac:dyDescent="0.45">
      <c r="A4" s="5" t="s">
        <v>53</v>
      </c>
      <c r="B4" s="3" t="s">
        <v>70</v>
      </c>
      <c r="D4" s="4" t="s">
        <v>58</v>
      </c>
      <c r="E4" s="19" t="s">
        <v>95</v>
      </c>
      <c r="V4" s="4" t="s">
        <v>58</v>
      </c>
      <c r="W4" s="4"/>
      <c r="AE4" s="5" t="s">
        <v>173</v>
      </c>
      <c r="AH4" s="4" t="s">
        <v>58</v>
      </c>
      <c r="AI4" s="4" t="s">
        <v>58</v>
      </c>
      <c r="AJ4" s="4"/>
      <c r="AL4" s="5" t="s">
        <v>208</v>
      </c>
    </row>
    <row r="5" spans="1:39" x14ac:dyDescent="0.45">
      <c r="A5" s="5" t="s">
        <v>53</v>
      </c>
      <c r="B5" s="5" t="s">
        <v>73</v>
      </c>
      <c r="D5" s="4" t="s">
        <v>56</v>
      </c>
      <c r="E5" s="19" t="s">
        <v>96</v>
      </c>
      <c r="G5" s="5"/>
      <c r="J5" s="5"/>
      <c r="V5" s="4" t="s">
        <v>56</v>
      </c>
      <c r="W5" s="4"/>
      <c r="AE5" s="5" t="s">
        <v>174</v>
      </c>
      <c r="AH5" s="4" t="s">
        <v>56</v>
      </c>
      <c r="AI5" s="4" t="s">
        <v>56</v>
      </c>
      <c r="AJ5" s="4"/>
      <c r="AL5" s="5" t="s">
        <v>209</v>
      </c>
    </row>
    <row r="6" spans="1:39" x14ac:dyDescent="0.45">
      <c r="A6" s="3" t="s">
        <v>53</v>
      </c>
      <c r="B6" s="5" t="s">
        <v>71</v>
      </c>
      <c r="C6" s="18" t="s">
        <v>67</v>
      </c>
      <c r="D6" s="4" t="s">
        <v>59</v>
      </c>
      <c r="E6" s="19" t="s">
        <v>97</v>
      </c>
      <c r="V6" s="4" t="s">
        <v>59</v>
      </c>
      <c r="W6" s="4"/>
      <c r="AE6" s="5" t="s">
        <v>207</v>
      </c>
      <c r="AH6" s="4" t="s">
        <v>59</v>
      </c>
      <c r="AI6" s="4" t="s">
        <v>59</v>
      </c>
      <c r="AJ6" s="4"/>
      <c r="AL6" s="5" t="s">
        <v>208</v>
      </c>
    </row>
    <row r="7" spans="1:39" x14ac:dyDescent="0.45">
      <c r="A7" s="5" t="s">
        <v>53</v>
      </c>
      <c r="B7" s="5" t="s">
        <v>72</v>
      </c>
      <c r="D7" s="4" t="s">
        <v>54</v>
      </c>
      <c r="E7" s="19" t="s">
        <v>98</v>
      </c>
      <c r="V7" s="4" t="s">
        <v>54</v>
      </c>
      <c r="W7" s="4"/>
      <c r="AH7" s="4" t="s">
        <v>54</v>
      </c>
      <c r="AI7" s="4" t="s">
        <v>54</v>
      </c>
      <c r="AJ7" s="4"/>
      <c r="AL7" s="5" t="s">
        <v>209</v>
      </c>
    </row>
    <row r="8" spans="1:39" x14ac:dyDescent="0.45">
      <c r="A8" s="5" t="s">
        <v>53</v>
      </c>
      <c r="B8" s="5" t="s">
        <v>74</v>
      </c>
      <c r="D8" s="4" t="s">
        <v>60</v>
      </c>
      <c r="E8" s="19" t="s">
        <v>99</v>
      </c>
      <c r="V8" s="4" t="s">
        <v>60</v>
      </c>
      <c r="W8" s="4"/>
      <c r="AH8" s="4" t="s">
        <v>60</v>
      </c>
      <c r="AI8" s="4" t="s">
        <v>60</v>
      </c>
      <c r="AJ8" s="4"/>
    </row>
    <row r="9" spans="1:39" x14ac:dyDescent="0.45">
      <c r="A9" s="5" t="s">
        <v>53</v>
      </c>
      <c r="B9" s="5"/>
      <c r="D9" s="4" t="s">
        <v>61</v>
      </c>
      <c r="E9" s="19" t="s">
        <v>100</v>
      </c>
      <c r="V9" s="4" t="s">
        <v>61</v>
      </c>
      <c r="W9" s="4"/>
      <c r="AH9" s="4" t="s">
        <v>61</v>
      </c>
      <c r="AI9" s="4" t="s">
        <v>61</v>
      </c>
      <c r="AJ9" s="4"/>
    </row>
    <row r="10" spans="1:39" x14ac:dyDescent="0.45">
      <c r="A10" s="5" t="s">
        <v>53</v>
      </c>
      <c r="B10" s="5"/>
      <c r="D10" s="4" t="s">
        <v>62</v>
      </c>
      <c r="E10" s="19" t="s">
        <v>101</v>
      </c>
      <c r="V10" s="4" t="s">
        <v>62</v>
      </c>
      <c r="W10" s="4"/>
      <c r="AH10" s="4" t="s">
        <v>62</v>
      </c>
      <c r="AI10" s="4" t="s">
        <v>62</v>
      </c>
      <c r="AJ10" s="4"/>
    </row>
    <row r="11" spans="1:39" x14ac:dyDescent="0.45">
      <c r="A11" s="5" t="s">
        <v>53</v>
      </c>
      <c r="B11" s="5"/>
      <c r="D11" s="4" t="s">
        <v>55</v>
      </c>
      <c r="E11" s="19" t="s">
        <v>102</v>
      </c>
      <c r="V11" s="4" t="s">
        <v>55</v>
      </c>
      <c r="W11" s="4"/>
      <c r="AH11" s="4" t="s">
        <v>55</v>
      </c>
      <c r="AI11" s="4" t="s">
        <v>55</v>
      </c>
      <c r="AJ11" s="4"/>
    </row>
    <row r="12" spans="1:39" x14ac:dyDescent="0.45">
      <c r="A12" s="5" t="s">
        <v>53</v>
      </c>
      <c r="B12" s="5"/>
      <c r="D12" s="4" t="s">
        <v>63</v>
      </c>
      <c r="E12" s="19" t="s">
        <v>103</v>
      </c>
      <c r="V12" s="4" t="s">
        <v>63</v>
      </c>
      <c r="W12" s="4"/>
      <c r="AH12" s="4" t="s">
        <v>63</v>
      </c>
      <c r="AI12" s="4" t="s">
        <v>63</v>
      </c>
      <c r="AJ12" s="4"/>
    </row>
    <row r="13" spans="1:39" x14ac:dyDescent="0.45">
      <c r="A13" s="5" t="s">
        <v>53</v>
      </c>
      <c r="B13" s="5"/>
      <c r="D13" s="4" t="s">
        <v>64</v>
      </c>
      <c r="E13" s="19" t="s">
        <v>104</v>
      </c>
      <c r="V13" s="4" t="s">
        <v>64</v>
      </c>
      <c r="W13" s="4"/>
      <c r="AH13" s="4"/>
      <c r="AI13" s="4"/>
      <c r="AJ13" s="4"/>
    </row>
    <row r="14" spans="1:39" x14ac:dyDescent="0.45">
      <c r="A14" s="5" t="s">
        <v>53</v>
      </c>
      <c r="B14" s="5"/>
      <c r="D14" s="4" t="s">
        <v>65</v>
      </c>
      <c r="E14" s="19" t="s">
        <v>105</v>
      </c>
      <c r="V14" s="4" t="s">
        <v>65</v>
      </c>
      <c r="W14" s="4"/>
      <c r="AH14" s="4"/>
      <c r="AI14" s="4"/>
      <c r="AJ14" s="4"/>
    </row>
    <row r="15" spans="1:39" ht="26.25" x14ac:dyDescent="0.45">
      <c r="A15" s="5" t="s">
        <v>53</v>
      </c>
      <c r="B15" s="5"/>
      <c r="D15" s="4" t="s">
        <v>66</v>
      </c>
      <c r="E15" s="19" t="s">
        <v>106</v>
      </c>
      <c r="V15" s="4" t="s">
        <v>66</v>
      </c>
      <c r="W15" s="4"/>
      <c r="AH15" s="4"/>
      <c r="AI15" s="4"/>
      <c r="AJ15" s="4"/>
    </row>
    <row r="16" spans="1:39" x14ac:dyDescent="0.45">
      <c r="A16" s="5" t="s">
        <v>53</v>
      </c>
      <c r="E16" s="19" t="s">
        <v>107</v>
      </c>
    </row>
    <row r="17" spans="1:5" ht="26.25" x14ac:dyDescent="0.45">
      <c r="A17" s="5" t="s">
        <v>53</v>
      </c>
      <c r="E17" s="19" t="s">
        <v>108</v>
      </c>
    </row>
    <row r="18" spans="1:5" x14ac:dyDescent="0.45">
      <c r="A18" s="5" t="s">
        <v>53</v>
      </c>
      <c r="E18" s="19" t="s">
        <v>109</v>
      </c>
    </row>
    <row r="19" spans="1:5" ht="39.4" x14ac:dyDescent="0.45">
      <c r="A19" s="5" t="s">
        <v>53</v>
      </c>
      <c r="E19" s="19" t="s">
        <v>110</v>
      </c>
    </row>
    <row r="20" spans="1:5" ht="26.25" x14ac:dyDescent="0.45">
      <c r="A20" s="5" t="s">
        <v>53</v>
      </c>
      <c r="E20" s="19" t="s">
        <v>111</v>
      </c>
    </row>
    <row r="21" spans="1:5" ht="26.25" x14ac:dyDescent="0.45">
      <c r="A21" s="5" t="s">
        <v>53</v>
      </c>
      <c r="E21" s="19" t="s">
        <v>112</v>
      </c>
    </row>
    <row r="22" spans="1:5" ht="26.25" x14ac:dyDescent="0.45">
      <c r="A22" s="5" t="s">
        <v>53</v>
      </c>
      <c r="E22" s="19" t="s">
        <v>113</v>
      </c>
    </row>
    <row r="23" spans="1:5" ht="26.25" x14ac:dyDescent="0.45">
      <c r="A23" s="5" t="s">
        <v>53</v>
      </c>
      <c r="E23" s="19" t="s">
        <v>114</v>
      </c>
    </row>
    <row r="24" spans="1:5" x14ac:dyDescent="0.45">
      <c r="A24" s="5" t="s">
        <v>53</v>
      </c>
      <c r="E24" s="19" t="s">
        <v>115</v>
      </c>
    </row>
    <row r="25" spans="1:5" x14ac:dyDescent="0.45">
      <c r="A25" s="5" t="s">
        <v>53</v>
      </c>
      <c r="E25" s="19" t="s">
        <v>116</v>
      </c>
    </row>
    <row r="26" spans="1:5" x14ac:dyDescent="0.45">
      <c r="A26" s="5" t="s">
        <v>53</v>
      </c>
      <c r="E26" s="19" t="s">
        <v>117</v>
      </c>
    </row>
    <row r="27" spans="1:5" x14ac:dyDescent="0.45">
      <c r="A27" s="5" t="s">
        <v>53</v>
      </c>
      <c r="E27" s="19" t="s">
        <v>118</v>
      </c>
    </row>
    <row r="28" spans="1:5" ht="26.25" x14ac:dyDescent="0.45">
      <c r="A28" s="5" t="s">
        <v>53</v>
      </c>
      <c r="E28" s="19" t="s">
        <v>119</v>
      </c>
    </row>
    <row r="29" spans="1:5" x14ac:dyDescent="0.45">
      <c r="A29" s="5" t="s">
        <v>53</v>
      </c>
      <c r="E29" s="19" t="s">
        <v>76</v>
      </c>
    </row>
    <row r="30" spans="1:5" ht="26.25" x14ac:dyDescent="0.45">
      <c r="A30" s="5" t="s">
        <v>53</v>
      </c>
      <c r="E30" s="19" t="s">
        <v>77</v>
      </c>
    </row>
    <row r="31" spans="1:5" x14ac:dyDescent="0.45">
      <c r="A31" s="5" t="s">
        <v>53</v>
      </c>
      <c r="E31" s="19" t="s">
        <v>78</v>
      </c>
    </row>
    <row r="32" spans="1:5" ht="39.4" x14ac:dyDescent="0.45">
      <c r="A32" s="5" t="s">
        <v>53</v>
      </c>
      <c r="E32" s="19" t="s">
        <v>79</v>
      </c>
    </row>
    <row r="33" spans="1:37" ht="26.25" x14ac:dyDescent="0.45">
      <c r="A33" s="5" t="s">
        <v>53</v>
      </c>
      <c r="E33" s="19" t="s">
        <v>80</v>
      </c>
    </row>
    <row r="34" spans="1:37" ht="26.25" x14ac:dyDescent="0.45">
      <c r="A34" s="5" t="s">
        <v>53</v>
      </c>
      <c r="E34" s="19" t="s">
        <v>81</v>
      </c>
    </row>
    <row r="35" spans="1:37" ht="26.25" x14ac:dyDescent="0.45">
      <c r="A35" s="5" t="s">
        <v>53</v>
      </c>
      <c r="E35" s="19" t="s">
        <v>82</v>
      </c>
    </row>
    <row r="36" spans="1:37" ht="26.25" x14ac:dyDescent="0.45">
      <c r="A36" s="5" t="s">
        <v>53</v>
      </c>
      <c r="E36" s="19" t="s">
        <v>83</v>
      </c>
    </row>
    <row r="37" spans="1:37" x14ac:dyDescent="0.45">
      <c r="A37" s="5" t="s">
        <v>53</v>
      </c>
      <c r="E37" s="19" t="s">
        <v>84</v>
      </c>
    </row>
    <row r="38" spans="1:37" x14ac:dyDescent="0.45">
      <c r="A38" s="5" t="s">
        <v>53</v>
      </c>
      <c r="E38" s="19" t="s">
        <v>85</v>
      </c>
    </row>
    <row r="39" spans="1:37" x14ac:dyDescent="0.45">
      <c r="A39" s="5" t="s">
        <v>53</v>
      </c>
      <c r="E39" s="19" t="s">
        <v>86</v>
      </c>
    </row>
    <row r="40" spans="1:37" x14ac:dyDescent="0.45">
      <c r="A40" s="5" t="s">
        <v>53</v>
      </c>
      <c r="E40" s="19" t="s">
        <v>87</v>
      </c>
    </row>
    <row r="41" spans="1:37" x14ac:dyDescent="0.45">
      <c r="A41" s="5" t="s">
        <v>53</v>
      </c>
      <c r="E41" s="19" t="s">
        <v>88</v>
      </c>
    </row>
    <row r="42" spans="1:37" x14ac:dyDescent="0.45">
      <c r="A42" s="5" t="s">
        <v>53</v>
      </c>
      <c r="E42" s="19" t="s">
        <v>89</v>
      </c>
    </row>
    <row r="43" spans="1:37" x14ac:dyDescent="0.45">
      <c r="A43" s="5" t="s">
        <v>53</v>
      </c>
      <c r="E43" s="19" t="s">
        <v>90</v>
      </c>
    </row>
    <row r="44" spans="1:37" x14ac:dyDescent="0.45">
      <c r="A44" s="5" t="s">
        <v>53</v>
      </c>
      <c r="E44" s="19" t="s">
        <v>91</v>
      </c>
    </row>
    <row r="45" spans="1:37" ht="26.25" x14ac:dyDescent="0.45">
      <c r="A45" s="5" t="s">
        <v>53</v>
      </c>
      <c r="E45" s="19" t="s">
        <v>92</v>
      </c>
    </row>
    <row r="46" spans="1:37" ht="26.25" x14ac:dyDescent="0.45">
      <c r="A46" s="5" t="s">
        <v>53</v>
      </c>
      <c r="E46" s="19" t="s">
        <v>93</v>
      </c>
    </row>
    <row r="47" spans="1:37" x14ac:dyDescent="0.45">
      <c r="A47" s="5" t="s">
        <v>53</v>
      </c>
      <c r="E47" s="19" t="s">
        <v>94</v>
      </c>
      <c r="AK47" s="5" t="s">
        <v>129</v>
      </c>
    </row>
    <row r="48" spans="1:37" x14ac:dyDescent="0.45">
      <c r="AH48" s="4"/>
    </row>
    <row r="49" spans="34:34" x14ac:dyDescent="0.45">
      <c r="AH49" s="4"/>
    </row>
    <row r="50" spans="34:34" x14ac:dyDescent="0.45">
      <c r="AH50" s="4"/>
    </row>
    <row r="51" spans="34:34" x14ac:dyDescent="0.45">
      <c r="AH51" s="4"/>
    </row>
    <row r="52" spans="34:34" x14ac:dyDescent="0.45">
      <c r="AH52" s="4"/>
    </row>
    <row r="53" spans="34:34" x14ac:dyDescent="0.45">
      <c r="AH53" s="4"/>
    </row>
    <row r="54" spans="34:34" x14ac:dyDescent="0.45">
      <c r="AH54" s="4"/>
    </row>
    <row r="55" spans="34:34" x14ac:dyDescent="0.45">
      <c r="AH55" s="4"/>
    </row>
    <row r="56" spans="34:34" x14ac:dyDescent="0.45">
      <c r="AH56" s="4"/>
    </row>
    <row r="57" spans="34:34" x14ac:dyDescent="0.45">
      <c r="AH57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A14" sqref="A14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39" customWidth="1"/>
    <col min="5" max="5" width="8.06640625" style="45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37"/>
    <col min="13" max="13" width="9.06640625" style="45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39" customWidth="1"/>
    <col min="21" max="21" width="8" style="45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37"/>
  </cols>
  <sheetData>
    <row r="1" spans="1:28" x14ac:dyDescent="0.45">
      <c r="A1" s="50"/>
      <c r="B1" s="50"/>
      <c r="C1" s="50"/>
      <c r="D1" s="51" t="s">
        <v>171</v>
      </c>
      <c r="E1" s="51"/>
      <c r="F1" s="51"/>
      <c r="G1" s="51"/>
      <c r="H1" s="51"/>
      <c r="I1" s="51"/>
      <c r="J1" s="51"/>
      <c r="K1" s="51"/>
      <c r="L1" s="51" t="s">
        <v>202</v>
      </c>
      <c r="M1" s="51"/>
      <c r="N1" s="51"/>
      <c r="O1" s="51"/>
      <c r="P1" s="51"/>
      <c r="Q1" s="51"/>
      <c r="R1" s="51"/>
      <c r="S1" s="51"/>
      <c r="T1" s="51" t="s">
        <v>203</v>
      </c>
      <c r="U1" s="51"/>
      <c r="V1" s="51"/>
      <c r="W1" s="51"/>
      <c r="X1" s="51"/>
      <c r="Y1" s="51"/>
      <c r="Z1" s="51"/>
      <c r="AA1" s="51"/>
    </row>
    <row r="2" spans="1:28" s="32" customFormat="1" ht="42.75" x14ac:dyDescent="0.45">
      <c r="A2" s="49" t="s">
        <v>156</v>
      </c>
      <c r="B2" s="49" t="s">
        <v>158</v>
      </c>
      <c r="C2" s="49" t="s">
        <v>159</v>
      </c>
      <c r="D2" s="36" t="s">
        <v>132</v>
      </c>
      <c r="E2" s="47" t="s">
        <v>200</v>
      </c>
      <c r="F2" s="34" t="s">
        <v>127</v>
      </c>
      <c r="G2" s="34" t="s">
        <v>201</v>
      </c>
      <c r="H2" s="34" t="s">
        <v>160</v>
      </c>
      <c r="I2" s="34" t="s">
        <v>131</v>
      </c>
      <c r="J2" s="34" t="s">
        <v>204</v>
      </c>
      <c r="K2" s="35" t="s">
        <v>133</v>
      </c>
      <c r="L2" s="36" t="s">
        <v>132</v>
      </c>
      <c r="M2" s="47" t="s">
        <v>200</v>
      </c>
      <c r="N2" s="34" t="s">
        <v>127</v>
      </c>
      <c r="O2" s="34" t="s">
        <v>201</v>
      </c>
      <c r="P2" s="34" t="s">
        <v>160</v>
      </c>
      <c r="Q2" s="34" t="s">
        <v>131</v>
      </c>
      <c r="R2" s="34" t="s">
        <v>204</v>
      </c>
      <c r="S2" s="35" t="s">
        <v>133</v>
      </c>
      <c r="T2" s="38" t="s">
        <v>132</v>
      </c>
      <c r="U2" s="47" t="s">
        <v>200</v>
      </c>
      <c r="V2" s="34" t="s">
        <v>127</v>
      </c>
      <c r="W2" s="34" t="s">
        <v>201</v>
      </c>
      <c r="X2" s="34" t="s">
        <v>160</v>
      </c>
      <c r="Y2" s="34" t="s">
        <v>131</v>
      </c>
      <c r="Z2" s="34" t="s">
        <v>204</v>
      </c>
      <c r="AA2" s="35" t="s">
        <v>133</v>
      </c>
      <c r="AB2" s="40"/>
    </row>
    <row r="3" spans="1:28" x14ac:dyDescent="0.45">
      <c r="A3" t="s">
        <v>157</v>
      </c>
      <c r="B3" s="33"/>
      <c r="C3" s="33"/>
      <c r="D3" s="41">
        <v>2023</v>
      </c>
      <c r="E3" s="48">
        <v>2380</v>
      </c>
      <c r="F3" s="42">
        <v>938.5</v>
      </c>
      <c r="G3" s="42">
        <v>411.5</v>
      </c>
      <c r="H3" s="42">
        <f>D3-I3</f>
        <v>0</v>
      </c>
      <c r="I3" s="42">
        <v>2023</v>
      </c>
      <c r="J3" s="21">
        <f t="shared" ref="J3" si="0" xml:space="preserve"> G3/D3</f>
        <v>0.20341077607513594</v>
      </c>
      <c r="K3" s="21">
        <f xml:space="preserve"> H3/D3</f>
        <v>0</v>
      </c>
      <c r="L3" s="43">
        <v>918</v>
      </c>
      <c r="M3" s="48">
        <v>1400</v>
      </c>
      <c r="N3" s="42">
        <v>141</v>
      </c>
      <c r="O3" s="42">
        <v>83</v>
      </c>
      <c r="P3" s="42">
        <f>L3-Q3</f>
        <v>0</v>
      </c>
      <c r="Q3" s="42">
        <v>918</v>
      </c>
      <c r="R3" s="21">
        <f t="shared" ref="R3" si="1" xml:space="preserve"> O3/L3</f>
        <v>9.0413943355119819E-2</v>
      </c>
      <c r="S3" s="21">
        <f xml:space="preserve"> P3/L3</f>
        <v>0</v>
      </c>
      <c r="T3" s="41">
        <v>575</v>
      </c>
      <c r="U3" s="48">
        <v>700</v>
      </c>
      <c r="V3" s="42">
        <v>350</v>
      </c>
      <c r="W3" s="42">
        <v>215</v>
      </c>
      <c r="X3" s="42">
        <f>T3-Y3</f>
        <v>0</v>
      </c>
      <c r="Y3" s="42">
        <v>575</v>
      </c>
      <c r="Z3" s="21">
        <f t="shared" ref="Z3" si="2" xml:space="preserve"> W3/T3</f>
        <v>0.37391304347826088</v>
      </c>
      <c r="AA3" s="21">
        <f>X3/T3</f>
        <v>0</v>
      </c>
    </row>
    <row r="4" spans="1:28" x14ac:dyDescent="0.45">
      <c r="A4" t="s">
        <v>182</v>
      </c>
      <c r="B4" s="44">
        <v>43194</v>
      </c>
      <c r="C4" s="44">
        <v>43207</v>
      </c>
      <c r="D4" s="41">
        <v>2442</v>
      </c>
      <c r="E4" s="48">
        <v>2380</v>
      </c>
      <c r="F4" s="42">
        <v>1008</v>
      </c>
      <c r="G4" s="42">
        <v>569.5</v>
      </c>
      <c r="H4" s="42">
        <v>117.5</v>
      </c>
      <c r="I4" s="42">
        <v>2324.5</v>
      </c>
      <c r="J4" s="21">
        <f t="shared" ref="J4" si="3" xml:space="preserve"> G4/D4</f>
        <v>0.23321048321048321</v>
      </c>
      <c r="K4" s="21">
        <f t="shared" ref="K4" si="4" xml:space="preserve"> H4/D4</f>
        <v>4.8116298116298119E-2</v>
      </c>
      <c r="L4" s="43">
        <v>1327</v>
      </c>
      <c r="M4" s="48">
        <v>1400</v>
      </c>
      <c r="N4" s="42">
        <v>273</v>
      </c>
      <c r="O4" s="42">
        <v>134</v>
      </c>
      <c r="P4" s="42">
        <v>53</v>
      </c>
      <c r="Q4" s="42">
        <v>1274</v>
      </c>
      <c r="R4" s="21">
        <f t="shared" ref="R4" si="5" xml:space="preserve"> O4/L4</f>
        <v>0.10097965335342879</v>
      </c>
      <c r="S4" s="21">
        <f t="shared" ref="S4" si="6" xml:space="preserve"> P4/L4</f>
        <v>3.9939713639788994E-2</v>
      </c>
      <c r="T4" s="41">
        <v>696</v>
      </c>
      <c r="U4" s="48">
        <v>700</v>
      </c>
      <c r="V4" s="42">
        <v>389</v>
      </c>
      <c r="W4" s="42">
        <v>261</v>
      </c>
      <c r="X4" s="42">
        <v>42</v>
      </c>
      <c r="Y4" s="42">
        <v>654</v>
      </c>
      <c r="Z4" s="21">
        <f t="shared" ref="Z4" si="7" xml:space="preserve"> W4/T4</f>
        <v>0.375</v>
      </c>
      <c r="AA4" s="21">
        <f t="shared" ref="AA4" si="8">X4/T4</f>
        <v>6.0344827586206899E-2</v>
      </c>
    </row>
    <row r="5" spans="1:28" x14ac:dyDescent="0.45">
      <c r="A5" t="s">
        <v>183</v>
      </c>
      <c r="B5" s="44">
        <v>43208</v>
      </c>
      <c r="C5" s="44">
        <v>43221</v>
      </c>
      <c r="D5" s="41">
        <v>2743.8</v>
      </c>
      <c r="E5" s="48">
        <v>2380</v>
      </c>
      <c r="F5" s="42">
        <v>2218.3000000000002</v>
      </c>
      <c r="G5" s="42">
        <v>811</v>
      </c>
      <c r="H5" s="42">
        <v>344.5</v>
      </c>
      <c r="I5" s="42">
        <v>2399.3000000000002</v>
      </c>
      <c r="J5" s="21">
        <f t="shared" ref="J5" si="9" xml:space="preserve"> G5/D5</f>
        <v>0.2955754792623369</v>
      </c>
      <c r="K5" s="21">
        <f xml:space="preserve"> H5/D5</f>
        <v>0.12555579852758947</v>
      </c>
      <c r="L5" s="43">
        <v>1672.3</v>
      </c>
      <c r="M5" s="48">
        <v>1400</v>
      </c>
      <c r="N5" s="42">
        <v>1213.3</v>
      </c>
      <c r="O5" s="42">
        <v>268</v>
      </c>
      <c r="P5" s="42">
        <v>128</v>
      </c>
      <c r="Q5" s="42">
        <v>1544.3</v>
      </c>
      <c r="R5" s="21">
        <f t="shared" ref="R5" si="10" xml:space="preserve"> O5/L5</f>
        <v>0.16025832685522934</v>
      </c>
      <c r="S5" s="21">
        <f t="shared" ref="S5" si="11" xml:space="preserve"> P5/L5</f>
        <v>7.6541290438318491E-2</v>
      </c>
      <c r="T5" s="41">
        <v>645</v>
      </c>
      <c r="U5" s="48">
        <v>700</v>
      </c>
      <c r="V5" s="42">
        <v>615</v>
      </c>
      <c r="W5" s="42">
        <v>365</v>
      </c>
      <c r="X5" s="42">
        <v>119.5</v>
      </c>
      <c r="Y5" s="42">
        <v>525.5</v>
      </c>
      <c r="Z5" s="21">
        <f t="shared" ref="Z5" si="12" xml:space="preserve"> W5/T5</f>
        <v>0.56589147286821706</v>
      </c>
      <c r="AA5" s="21">
        <f t="shared" ref="AA5" si="13">X5/T5</f>
        <v>0.18527131782945735</v>
      </c>
    </row>
    <row r="6" spans="1:28" x14ac:dyDescent="0.45">
      <c r="A6" t="s">
        <v>184</v>
      </c>
      <c r="B6" s="44">
        <v>43222</v>
      </c>
      <c r="C6" s="44">
        <v>43235</v>
      </c>
      <c r="D6" s="41">
        <v>2412</v>
      </c>
      <c r="E6" s="48">
        <v>2380</v>
      </c>
      <c r="F6" s="42">
        <v>2128.5</v>
      </c>
      <c r="G6" s="42">
        <v>974</v>
      </c>
      <c r="H6" s="42">
        <f t="shared" ref="H6:H7" si="14">D6-I6</f>
        <v>552.5</v>
      </c>
      <c r="I6" s="42">
        <v>1859.5</v>
      </c>
      <c r="J6" s="21">
        <f t="shared" ref="J6" si="15" xml:space="preserve"> G6/D6</f>
        <v>0.40381426202321724</v>
      </c>
      <c r="K6" s="21">
        <f t="shared" ref="K6" si="16" xml:space="preserve"> H6/D6</f>
        <v>0.22906301824212272</v>
      </c>
      <c r="L6" s="43">
        <v>1479</v>
      </c>
      <c r="M6" s="48">
        <v>1400</v>
      </c>
      <c r="N6" s="42">
        <v>1226.5</v>
      </c>
      <c r="O6" s="42">
        <v>336.5</v>
      </c>
      <c r="P6" s="42">
        <f t="shared" ref="P6:P7" si="17">L6-Q6</f>
        <v>211.5</v>
      </c>
      <c r="Q6" s="42">
        <v>1267.5</v>
      </c>
      <c r="R6" s="21">
        <f t="shared" ref="R6" si="18" xml:space="preserve"> O6/L6</f>
        <v>0.22751859364435428</v>
      </c>
      <c r="S6" s="21">
        <f t="shared" ref="S6" si="19" xml:space="preserve"> P6/L6</f>
        <v>0.14300202839756593</v>
      </c>
      <c r="T6" s="41">
        <v>665.5</v>
      </c>
      <c r="U6" s="48">
        <v>700</v>
      </c>
      <c r="V6">
        <v>635.5</v>
      </c>
      <c r="W6" s="42">
        <v>464</v>
      </c>
      <c r="X6" s="42">
        <f t="shared" ref="X6:X7" si="20">T6-Y6</f>
        <v>203.5</v>
      </c>
      <c r="Y6" s="42">
        <v>462</v>
      </c>
      <c r="Z6" s="21">
        <f t="shared" ref="Z6:Z7" si="21" xml:space="preserve"> W6/T6</f>
        <v>0.69722013523666415</v>
      </c>
      <c r="AA6" s="21">
        <f t="shared" ref="AA6" si="22">X6/T6</f>
        <v>0.30578512396694213</v>
      </c>
    </row>
    <row r="7" spans="1:28" x14ac:dyDescent="0.45">
      <c r="A7" t="s">
        <v>185</v>
      </c>
      <c r="B7" s="44">
        <v>43236</v>
      </c>
      <c r="C7" s="44">
        <v>43249</v>
      </c>
      <c r="D7" s="41">
        <v>2437.5</v>
      </c>
      <c r="E7" s="48">
        <v>2380</v>
      </c>
      <c r="F7" s="42">
        <v>2265</v>
      </c>
      <c r="G7" s="42">
        <v>1172.5</v>
      </c>
      <c r="H7" s="42">
        <f t="shared" si="14"/>
        <v>696.5</v>
      </c>
      <c r="I7" s="42">
        <v>1741</v>
      </c>
      <c r="J7" s="21">
        <f t="shared" ref="J7" si="23" xml:space="preserve"> G7/D7</f>
        <v>0.48102564102564105</v>
      </c>
      <c r="K7" s="21">
        <f t="shared" ref="K7" si="24" xml:space="preserve"> H7/D7</f>
        <v>0.28574358974358977</v>
      </c>
      <c r="L7" s="43">
        <v>1427.5</v>
      </c>
      <c r="M7" s="48">
        <v>1400</v>
      </c>
      <c r="N7" s="42">
        <v>1283</v>
      </c>
      <c r="O7" s="42">
        <v>392</v>
      </c>
      <c r="P7" s="42">
        <f t="shared" si="17"/>
        <v>266.5</v>
      </c>
      <c r="Q7" s="42">
        <v>1161</v>
      </c>
      <c r="R7" s="21">
        <f t="shared" ref="R7" si="25" xml:space="preserve"> O7/L7</f>
        <v>0.2746059544658494</v>
      </c>
      <c r="S7" s="21">
        <f t="shared" ref="S7" si="26" xml:space="preserve"> P7/L7</f>
        <v>0.18669001751313485</v>
      </c>
      <c r="T7" s="41">
        <v>734</v>
      </c>
      <c r="U7" s="48">
        <v>700</v>
      </c>
      <c r="V7" s="42">
        <v>707</v>
      </c>
      <c r="W7" s="42">
        <v>597.5</v>
      </c>
      <c r="X7" s="42">
        <f t="shared" si="20"/>
        <v>276</v>
      </c>
      <c r="Y7" s="42">
        <v>458</v>
      </c>
      <c r="Z7" s="21">
        <f t="shared" si="21"/>
        <v>0.81403269754768393</v>
      </c>
      <c r="AA7" s="21">
        <f t="shared" ref="AA7" si="27">X7/T7</f>
        <v>0.37602179836512262</v>
      </c>
    </row>
    <row r="8" spans="1:28" x14ac:dyDescent="0.45">
      <c r="A8" t="s">
        <v>186</v>
      </c>
      <c r="B8" s="44">
        <v>43250</v>
      </c>
      <c r="C8" s="44">
        <v>43263</v>
      </c>
      <c r="D8" s="41">
        <v>2462.5</v>
      </c>
      <c r="E8" s="48">
        <v>2380</v>
      </c>
      <c r="F8" s="42">
        <v>2354.5</v>
      </c>
      <c r="G8" s="42">
        <v>1363.5</v>
      </c>
      <c r="H8" s="42">
        <f t="shared" ref="H8" si="28">D8-I8</f>
        <v>865.5</v>
      </c>
      <c r="I8" s="42">
        <v>1597</v>
      </c>
      <c r="J8" s="21">
        <f t="shared" ref="J8" si="29" xml:space="preserve"> G8/D8</f>
        <v>0.55370558375634515</v>
      </c>
      <c r="K8" s="21">
        <f t="shared" ref="K8" si="30" xml:space="preserve"> H8/D8</f>
        <v>0.35147208121827411</v>
      </c>
      <c r="L8" s="43">
        <v>1400.5</v>
      </c>
      <c r="M8" s="48">
        <v>1400</v>
      </c>
      <c r="N8" s="42">
        <v>1336.5</v>
      </c>
      <c r="O8" s="42">
        <v>476.5</v>
      </c>
      <c r="P8" s="42">
        <f t="shared" ref="P8" si="31">L8-Q8</f>
        <v>368</v>
      </c>
      <c r="Q8" s="42">
        <v>1032.5</v>
      </c>
      <c r="R8" s="21">
        <f t="shared" ref="R8" si="32" xml:space="preserve"> O8/L8</f>
        <v>0.34023563013209568</v>
      </c>
      <c r="S8" s="21">
        <f t="shared" ref="S8" si="33" xml:space="preserve"> P8/L8</f>
        <v>0.26276329882184934</v>
      </c>
      <c r="T8" s="41">
        <v>763</v>
      </c>
      <c r="U8" s="48">
        <v>700</v>
      </c>
      <c r="V8" s="42">
        <v>726</v>
      </c>
      <c r="W8" s="42">
        <v>675</v>
      </c>
      <c r="X8" s="42">
        <f t="shared" ref="X8" si="34">T8-Y8</f>
        <v>335.5</v>
      </c>
      <c r="Y8" s="42">
        <v>427.5</v>
      </c>
      <c r="Z8" s="21">
        <f t="shared" ref="Z8" si="35" xml:space="preserve"> W8/T8</f>
        <v>0.88466579292267367</v>
      </c>
      <c r="AA8" s="21">
        <f t="shared" ref="AA8" si="36">X8/T8</f>
        <v>0.4397116644823067</v>
      </c>
    </row>
    <row r="9" spans="1:28" x14ac:dyDescent="0.45">
      <c r="A9" t="s">
        <v>187</v>
      </c>
      <c r="B9" s="44">
        <v>43264</v>
      </c>
      <c r="C9" s="44">
        <v>43277</v>
      </c>
      <c r="D9" s="41">
        <v>2257</v>
      </c>
      <c r="E9" s="48">
        <v>2380</v>
      </c>
      <c r="F9" s="42">
        <v>2157.5</v>
      </c>
      <c r="G9" s="42">
        <v>1478</v>
      </c>
      <c r="H9" s="42">
        <f t="shared" ref="H9" si="37">D9-I9</f>
        <v>1072.5</v>
      </c>
      <c r="I9" s="42">
        <v>1184.5</v>
      </c>
      <c r="J9" s="21">
        <f t="shared" ref="J9" si="38" xml:space="preserve"> G9/D9</f>
        <v>0.6548515728843598</v>
      </c>
      <c r="K9" s="21">
        <f t="shared" ref="K9" si="39" xml:space="preserve"> H9/D9</f>
        <v>0.47518830305715554</v>
      </c>
      <c r="L9" s="43">
        <v>1190.5</v>
      </c>
      <c r="M9" s="48">
        <v>1400</v>
      </c>
      <c r="N9" s="42">
        <v>1130</v>
      </c>
      <c r="O9" s="42">
        <v>558.5</v>
      </c>
      <c r="P9" s="42">
        <f t="shared" ref="P9" si="40">L9-Q9</f>
        <v>447</v>
      </c>
      <c r="Q9" s="42">
        <v>743.5</v>
      </c>
      <c r="R9" s="21">
        <f t="shared" ref="R9" si="41" xml:space="preserve"> O9/L9</f>
        <v>0.46913061738765227</v>
      </c>
      <c r="S9" s="21">
        <f t="shared" ref="S9:S10" si="42" xml:space="preserve"> P9/L9</f>
        <v>0.375472490550189</v>
      </c>
      <c r="T9" s="41">
        <v>764</v>
      </c>
      <c r="U9" s="48">
        <v>700</v>
      </c>
      <c r="V9" s="42">
        <v>733</v>
      </c>
      <c r="W9" s="42">
        <v>682</v>
      </c>
      <c r="X9" s="42">
        <f t="shared" ref="X9" si="43">T9-Y9</f>
        <v>442.5</v>
      </c>
      <c r="Y9" s="42">
        <v>321.5</v>
      </c>
      <c r="Z9" s="21">
        <f t="shared" ref="Z9" si="44" xml:space="preserve"> W9/T9</f>
        <v>0.89267015706806285</v>
      </c>
      <c r="AA9" s="21">
        <f t="shared" ref="AA9" si="45">X9/T9</f>
        <v>0.57918848167539272</v>
      </c>
    </row>
    <row r="10" spans="1:28" ht="13.9" customHeight="1" x14ac:dyDescent="0.45">
      <c r="A10" t="s">
        <v>188</v>
      </c>
      <c r="B10" s="44">
        <v>43278</v>
      </c>
      <c r="C10" s="44">
        <v>43291</v>
      </c>
      <c r="D10" s="41">
        <v>2264.5</v>
      </c>
      <c r="E10" s="48">
        <v>2380</v>
      </c>
      <c r="F10" s="42">
        <v>2177</v>
      </c>
      <c r="G10" s="42">
        <v>1563.5</v>
      </c>
      <c r="H10" s="42">
        <f t="shared" ref="H10" si="46">D10-I10</f>
        <v>1263.5</v>
      </c>
      <c r="I10" s="42">
        <v>1001</v>
      </c>
      <c r="J10" s="21">
        <f t="shared" ref="J10" si="47" xml:space="preserve"> G10/D10</f>
        <v>0.6904393905939501</v>
      </c>
      <c r="K10" s="21">
        <f t="shared" ref="K10" si="48" xml:space="preserve"> H10/D10</f>
        <v>0.55795981452859356</v>
      </c>
      <c r="L10" s="43">
        <v>1171</v>
      </c>
      <c r="M10" s="48">
        <v>1400</v>
      </c>
      <c r="N10" s="42">
        <v>1113.5</v>
      </c>
      <c r="O10" s="42">
        <v>614</v>
      </c>
      <c r="P10" s="42">
        <f t="shared" ref="P10" si="49">L10-Q10</f>
        <v>537</v>
      </c>
      <c r="Q10" s="42">
        <v>634</v>
      </c>
      <c r="R10" s="21">
        <f t="shared" ref="R10" si="50" xml:space="preserve"> O10/L10</f>
        <v>0.52433817250213488</v>
      </c>
      <c r="S10" s="21">
        <f t="shared" si="42"/>
        <v>0.45858240819812124</v>
      </c>
      <c r="T10" s="41">
        <v>777</v>
      </c>
      <c r="U10" s="48">
        <v>700</v>
      </c>
      <c r="V10" s="42">
        <v>755</v>
      </c>
      <c r="W10" s="42">
        <v>704</v>
      </c>
      <c r="X10" s="42">
        <f t="shared" ref="X10" si="51">T10-Y10</f>
        <v>527.5</v>
      </c>
      <c r="Y10" s="42">
        <v>249.5</v>
      </c>
      <c r="Z10" s="21">
        <f t="shared" ref="Z10" si="52" xml:space="preserve"> W10/T10</f>
        <v>0.90604890604890609</v>
      </c>
      <c r="AA10" s="21">
        <f t="shared" ref="AA10" si="53">X10/T10</f>
        <v>0.67889317889317891</v>
      </c>
    </row>
    <row r="11" spans="1:28" x14ac:dyDescent="0.45">
      <c r="A11" t="s">
        <v>189</v>
      </c>
      <c r="B11" s="44">
        <v>43292</v>
      </c>
      <c r="C11" s="44">
        <v>43298</v>
      </c>
      <c r="D11" s="41">
        <v>2220.5</v>
      </c>
      <c r="E11" s="48">
        <v>2380</v>
      </c>
      <c r="F11" s="42">
        <v>2144</v>
      </c>
      <c r="G11" s="42">
        <v>1699.5</v>
      </c>
      <c r="H11" s="42">
        <f t="shared" ref="H11:H12" si="54">D11-I11</f>
        <v>1310.5</v>
      </c>
      <c r="I11" s="42">
        <v>910</v>
      </c>
      <c r="J11" s="21">
        <f t="shared" ref="J11" si="55" xml:space="preserve"> G11/D11</f>
        <v>0.76536816032425126</v>
      </c>
      <c r="K11" s="21">
        <f t="shared" ref="K11" si="56" xml:space="preserve"> H11/D11</f>
        <v>0.59018239135329875</v>
      </c>
      <c r="L11" s="43">
        <v>1106</v>
      </c>
      <c r="M11" s="48">
        <v>1400</v>
      </c>
      <c r="N11" s="42">
        <v>1050.5</v>
      </c>
      <c r="O11" s="42">
        <v>709</v>
      </c>
      <c r="P11" s="42">
        <f t="shared" ref="P11" si="57">L11-Q11</f>
        <v>579.5</v>
      </c>
      <c r="Q11" s="42">
        <v>526.5</v>
      </c>
      <c r="R11" s="21">
        <f t="shared" ref="R11" si="58" xml:space="preserve"> O11/L11</f>
        <v>0.6410488245931284</v>
      </c>
      <c r="S11" s="21">
        <f t="shared" ref="S11" si="59" xml:space="preserve"> P11/L11</f>
        <v>0.52396021699819173</v>
      </c>
      <c r="T11" s="41">
        <v>787</v>
      </c>
      <c r="U11" s="48">
        <v>700</v>
      </c>
      <c r="V11" s="42">
        <v>777</v>
      </c>
      <c r="W11" s="42">
        <v>734</v>
      </c>
      <c r="X11" s="42">
        <f t="shared" ref="X11" si="60">T11-Y11</f>
        <v>527.5</v>
      </c>
      <c r="Y11" s="42">
        <v>259.5</v>
      </c>
      <c r="Z11" s="21">
        <f t="shared" ref="Z11" si="61" xml:space="preserve"> W11/T11</f>
        <v>0.93265565438373565</v>
      </c>
      <c r="AA11" s="21">
        <f t="shared" ref="AA11" si="62">X11/T11</f>
        <v>0.67026683608640403</v>
      </c>
    </row>
    <row r="12" spans="1:28" x14ac:dyDescent="0.45">
      <c r="A12" t="s">
        <v>190</v>
      </c>
      <c r="B12" s="44">
        <v>43299</v>
      </c>
      <c r="C12" s="44">
        <v>43312</v>
      </c>
      <c r="D12" s="41">
        <v>2306.5</v>
      </c>
      <c r="E12" s="48">
        <v>2380</v>
      </c>
      <c r="F12" s="42">
        <v>2212</v>
      </c>
      <c r="G12" s="42">
        <v>1865.5</v>
      </c>
      <c r="H12" s="42">
        <f t="shared" si="54"/>
        <v>1513.5</v>
      </c>
      <c r="I12" s="42">
        <v>793</v>
      </c>
      <c r="J12" s="21">
        <f t="shared" ref="J12" si="63" xml:space="preserve"> G12/D12</f>
        <v>0.80880121396054627</v>
      </c>
      <c r="K12" s="21">
        <f t="shared" ref="K12" si="64" xml:space="preserve"> H12/D12</f>
        <v>0.65618903099934967</v>
      </c>
      <c r="L12" s="43">
        <v>1077</v>
      </c>
      <c r="M12" s="48">
        <v>1400</v>
      </c>
      <c r="N12" s="42">
        <v>1053.5</v>
      </c>
      <c r="O12" s="42">
        <v>827.5</v>
      </c>
      <c r="P12" s="42">
        <f t="shared" ref="P12" si="65">L12-Q12</f>
        <v>675.5</v>
      </c>
      <c r="Q12" s="42">
        <v>401.5</v>
      </c>
      <c r="R12" s="21">
        <f t="shared" ref="R12" si="66" xml:space="preserve"> O12/L12</f>
        <v>0.76833797585886721</v>
      </c>
      <c r="S12" s="21">
        <f t="shared" ref="S12" si="67" xml:space="preserve"> P12/L12</f>
        <v>0.627205199628598</v>
      </c>
      <c r="T12" s="41">
        <v>872.5</v>
      </c>
      <c r="U12" s="48">
        <v>700</v>
      </c>
      <c r="V12" s="42">
        <v>822.5</v>
      </c>
      <c r="W12" s="42">
        <v>751.5</v>
      </c>
      <c r="X12" s="42">
        <f t="shared" ref="X12" si="68">T12-Y12</f>
        <v>615.5</v>
      </c>
      <c r="Y12" s="42">
        <v>257</v>
      </c>
      <c r="Z12" s="21">
        <f t="shared" ref="Z12" si="69" xml:space="preserve"> W12/T12</f>
        <v>0.86131805157593122</v>
      </c>
      <c r="AA12" s="21">
        <f t="shared" ref="AA12" si="70">X12/T12</f>
        <v>0.70544412607449858</v>
      </c>
    </row>
    <row r="13" spans="1:28" x14ac:dyDescent="0.45">
      <c r="A13" t="s">
        <v>191</v>
      </c>
      <c r="B13" s="44">
        <v>43313</v>
      </c>
      <c r="C13" s="44">
        <v>43326</v>
      </c>
      <c r="D13" s="41">
        <v>2432.5</v>
      </c>
      <c r="E13" s="48">
        <v>2380</v>
      </c>
      <c r="F13" s="42">
        <v>2284.5</v>
      </c>
      <c r="G13" s="42">
        <v>2016.5</v>
      </c>
      <c r="H13" s="42">
        <f t="shared" ref="H13" si="71">D13-I13</f>
        <v>1707</v>
      </c>
      <c r="I13" s="42">
        <v>725.5</v>
      </c>
      <c r="J13" s="21">
        <f t="shared" ref="J13" si="72" xml:space="preserve"> G13/D13</f>
        <v>0.82898252826310381</v>
      </c>
      <c r="K13" s="21">
        <f t="shared" ref="K13" si="73" xml:space="preserve"> H13/D13</f>
        <v>0.7017471736896197</v>
      </c>
      <c r="L13" s="43">
        <v>1086.5</v>
      </c>
      <c r="M13" s="48">
        <v>1400</v>
      </c>
      <c r="N13" s="42">
        <v>1064.5</v>
      </c>
      <c r="O13" s="42">
        <v>885</v>
      </c>
      <c r="P13" s="42">
        <f t="shared" ref="P13" si="74">L13-Q13</f>
        <v>776.5</v>
      </c>
      <c r="Q13" s="42">
        <v>310</v>
      </c>
      <c r="R13" s="21">
        <f t="shared" ref="R13" si="75" xml:space="preserve"> O13/L13</f>
        <v>0.81454210768522783</v>
      </c>
      <c r="S13" s="21">
        <f t="shared" ref="S13" si="76" xml:space="preserve"> P13/L13</f>
        <v>0.71468016566958126</v>
      </c>
      <c r="T13" s="41">
        <v>944</v>
      </c>
      <c r="U13" s="48">
        <v>700</v>
      </c>
      <c r="V13" s="42">
        <v>874</v>
      </c>
      <c r="W13" s="42">
        <v>822.5</v>
      </c>
      <c r="X13" s="42">
        <f t="shared" ref="X13" si="77">T13-Y13</f>
        <v>693.5</v>
      </c>
      <c r="Y13" s="42">
        <v>250.5</v>
      </c>
      <c r="Z13" s="21">
        <f t="shared" ref="Z13" si="78" xml:space="preserve"> W13/T13</f>
        <v>0.87129237288135597</v>
      </c>
      <c r="AA13" s="21">
        <f t="shared" ref="AA13" si="79">X13/T13</f>
        <v>0.73463983050847459</v>
      </c>
    </row>
    <row r="14" spans="1:28" x14ac:dyDescent="0.45">
      <c r="A14" t="s">
        <v>193</v>
      </c>
      <c r="B14" s="44">
        <v>43327</v>
      </c>
      <c r="C14" s="44">
        <v>43340</v>
      </c>
      <c r="D14" s="41" t="e">
        <f>GETPIVOTDATA("Epic Total Estimate", Features!$A$5, "Type", "Epic")</f>
        <v>#REF!</v>
      </c>
      <c r="E14" s="48">
        <v>2380</v>
      </c>
      <c r="F14" s="42" t="e">
        <f>GETPIVOTDATA("Stories Estimate", Features!$A$5, "Type", "Epic")</f>
        <v>#REF!</v>
      </c>
      <c r="G14" s="42" t="e">
        <f>GETPIVOTDATA("Epic Decomposed", Features!$A$5, "Type", "Epic")</f>
        <v>#REF!</v>
      </c>
      <c r="H14" s="42" t="e">
        <f t="shared" ref="H14" si="80">D14-I14</f>
        <v>#REF!</v>
      </c>
      <c r="I14" s="42" t="e">
        <f>GETPIVOTDATA("Epic Remaining Estimate", Features!$A$5, "Type", "Epic")</f>
        <v>#REF!</v>
      </c>
      <c r="J14" s="21" t="e">
        <f t="shared" ref="J14" si="81" xml:space="preserve"> G14/D14</f>
        <v>#REF!</v>
      </c>
      <c r="K14" s="21" t="e">
        <f t="shared" ref="K14" si="82" xml:space="preserve"> H14/D14</f>
        <v>#REF!</v>
      </c>
      <c r="L14" s="43" t="e">
        <f>GETPIVOTDATA("Epic Total Estimate", Features!$A$5, "Type", "Epic", "ST:Components", "Diagram Editor")</f>
        <v>#REF!</v>
      </c>
      <c r="M14" s="48">
        <v>1400</v>
      </c>
      <c r="N14" s="42" t="e">
        <f>GETPIVOTDATA("Stories Estimate", Features!$A$5, "Type", "Epic", "ST:Components", "Diagram Editor")</f>
        <v>#REF!</v>
      </c>
      <c r="O14" s="42" t="e">
        <f>GETPIVOTDATA("Epic Decomposed", Features!$A$5, "Type", "Epic", "ST:Components", "Diagram Editor")</f>
        <v>#REF!</v>
      </c>
      <c r="P14" s="42" t="e">
        <f t="shared" ref="P14" si="83">L14-Q14</f>
        <v>#REF!</v>
      </c>
      <c r="Q14" s="42" t="e">
        <f>GETPIVOTDATA("Epic Remaining Estimate", Features!$A$5, "Type", "Epic", "ST:Components", "Diagram Editor")</f>
        <v>#REF!</v>
      </c>
      <c r="R14" s="21" t="e">
        <f t="shared" ref="R14" si="84" xml:space="preserve"> O14/L14</f>
        <v>#REF!</v>
      </c>
      <c r="S14" s="21" t="e">
        <f t="shared" ref="S14" si="85" xml:space="preserve"> P14/L14</f>
        <v>#REF!</v>
      </c>
      <c r="T14" s="41" t="e">
        <f>GETPIVOTDATA("Epic Total Estimate", Features!$A$5, "Type", "Epic", "ST:Components", "Artifact List")</f>
        <v>#REF!</v>
      </c>
      <c r="U14" s="48">
        <v>700</v>
      </c>
      <c r="V14" s="42" t="e">
        <f>GETPIVOTDATA("Stories Estimate", Features!$A$5, "Type", "Epic", "ST:Components", "Artifact List")</f>
        <v>#REF!</v>
      </c>
      <c r="W14" s="42" t="e">
        <f>GETPIVOTDATA("Epic Decomposed", Features!$A$5, "Type", "Epic", "ST:Components", "Artifact List")</f>
        <v>#REF!</v>
      </c>
      <c r="X14" s="42" t="e">
        <f t="shared" ref="X14" si="86">T14-Y14</f>
        <v>#REF!</v>
      </c>
      <c r="Y14" s="42" t="e">
        <f>GETPIVOTDATA("Epic Remaining Estimate", Features!$A$5, "Type", "Epic", "ST:Components", "Artifact List")</f>
        <v>#REF!</v>
      </c>
      <c r="Z14" s="21" t="e">
        <f t="shared" ref="Z14" si="87" xml:space="preserve"> W14/T14</f>
        <v>#REF!</v>
      </c>
      <c r="AA14" s="21" t="e">
        <f t="shared" ref="AA14" si="88">X14/T14</f>
        <v>#REF!</v>
      </c>
    </row>
    <row r="15" spans="1:28" x14ac:dyDescent="0.45">
      <c r="A15" t="s">
        <v>192</v>
      </c>
      <c r="B15" s="44">
        <v>43341</v>
      </c>
      <c r="C15" s="44">
        <v>43354</v>
      </c>
      <c r="E15" s="48">
        <v>2380</v>
      </c>
      <c r="M15" s="48">
        <v>1400</v>
      </c>
      <c r="U15" s="48">
        <v>700</v>
      </c>
    </row>
    <row r="16" spans="1:28" x14ac:dyDescent="0.45">
      <c r="A16" t="s">
        <v>194</v>
      </c>
      <c r="B16" s="44">
        <v>43355</v>
      </c>
      <c r="C16" s="44">
        <v>43368</v>
      </c>
      <c r="E16" s="48">
        <v>2380</v>
      </c>
      <c r="M16" s="48">
        <v>1400</v>
      </c>
      <c r="U16" s="48">
        <v>700</v>
      </c>
    </row>
    <row r="17" spans="1:21" x14ac:dyDescent="0.45">
      <c r="A17" t="s">
        <v>195</v>
      </c>
      <c r="B17" s="46">
        <v>43369</v>
      </c>
      <c r="C17" s="46">
        <v>43382</v>
      </c>
      <c r="E17" s="48">
        <v>2380</v>
      </c>
      <c r="M17" s="48">
        <v>1400</v>
      </c>
      <c r="U17" s="48">
        <v>700</v>
      </c>
    </row>
    <row r="18" spans="1:21" x14ac:dyDescent="0.45">
      <c r="B18" s="45"/>
    </row>
  </sheetData>
  <mergeCells count="4">
    <mergeCell ref="A1:C1"/>
    <mergeCell ref="D1:K1"/>
    <mergeCell ref="L1:S1"/>
    <mergeCell ref="T1:AA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4" sqref="G4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Bugs</vt:lpstr>
      <vt:lpstr>Development</vt:lpstr>
      <vt:lpstr>Features</vt:lpstr>
      <vt:lpstr>Issues</vt:lpstr>
      <vt:lpstr>Sprint Metrics</vt:lpstr>
      <vt:lpstr>Progress Charts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2018-08-22T12:00:12Z</dcterms:modified>
</cp:coreProperties>
</file>