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folomechine\Documents\BLUEPRINT\JIRA\"/>
    </mc:Choice>
  </mc:AlternateContent>
  <bookViews>
    <workbookView xWindow="0" yWindow="0" windowWidth="21600" windowHeight="8715" tabRatio="688" activeTab="3"/>
  </bookViews>
  <sheets>
    <sheet name="Notes" sheetId="6" r:id="rId1"/>
    <sheet name="Bugs" sheetId="5" r:id="rId2"/>
    <sheet name="Development" sheetId="3" r:id="rId3"/>
    <sheet name="Features" sheetId="4" r:id="rId4"/>
    <sheet name="Issues" sheetId="2" r:id="rId5"/>
    <sheet name="Sprint Metrics" sheetId="7" r:id="rId6"/>
    <sheet name="Progress Charts" sheetId="8" r:id="rId7"/>
  </sheets>
  <definedNames>
    <definedName name="issues">OFFSET(Issues!$A$1,0,0,COUNTA(Issues!$A$1:$A$9999),COUNTA(Issues!$A$1:$AAH$1) - 1)</definedName>
  </definedNames>
  <calcPr calcId="171027"/>
  <pivotCaches>
    <pivotCache cacheId="95" r:id="rId8"/>
  </pivotCaches>
  <fileRecoveryPr autoRecover="0"/>
</workbook>
</file>

<file path=xl/calcChain.xml><?xml version="1.0" encoding="utf-8"?>
<calcChain xmlns="http://schemas.openxmlformats.org/spreadsheetml/2006/main">
  <c r="J9" i="7" l="1"/>
  <c r="I9" i="7"/>
  <c r="Q9" i="7" l="1"/>
  <c r="P9" i="7"/>
  <c r="X9" i="7" l="1"/>
  <c r="W9" i="7"/>
  <c r="X8" i="7" l="1"/>
  <c r="W8" i="7"/>
  <c r="J8" i="7"/>
  <c r="I8" i="7"/>
  <c r="M10" i="7"/>
  <c r="T10" i="7"/>
  <c r="K10" i="7"/>
  <c r="F10" i="7"/>
  <c r="O10" i="7"/>
  <c r="S10" i="7"/>
  <c r="D10" i="7"/>
  <c r="V10" i="7"/>
  <c r="H10" i="7"/>
  <c r="R10" i="7"/>
  <c r="E10" i="7"/>
  <c r="L10" i="7"/>
  <c r="W10" i="7" l="1"/>
  <c r="U10" i="7"/>
  <c r="X10" i="7" s="1"/>
  <c r="G10" i="7"/>
  <c r="J10" i="7" s="1"/>
  <c r="N10" i="7"/>
  <c r="Q10" i="7" s="1"/>
  <c r="P10" i="7"/>
  <c r="I10" i="7"/>
  <c r="P8" i="7"/>
  <c r="Q8" i="7"/>
  <c r="X7" i="7" l="1"/>
  <c r="W7" i="7"/>
  <c r="Q7" i="7"/>
  <c r="P7" i="7"/>
  <c r="J7" i="7"/>
  <c r="I7" i="7"/>
  <c r="M17" i="3" l="1"/>
  <c r="W2" i="7" l="1"/>
  <c r="U2" i="7"/>
  <c r="X2" i="7" s="1"/>
  <c r="P2" i="7"/>
  <c r="N2" i="7"/>
  <c r="Q2" i="7" s="1"/>
  <c r="I2" i="7"/>
  <c r="G2" i="7"/>
  <c r="J2" i="7" s="1"/>
  <c r="X6" i="7" l="1"/>
  <c r="X5" i="7"/>
  <c r="X4" i="7"/>
  <c r="X3" i="7"/>
  <c r="U6" i="7"/>
  <c r="U5" i="7"/>
  <c r="U4" i="7"/>
  <c r="U3" i="7"/>
  <c r="Q6" i="7"/>
  <c r="Q5" i="7"/>
  <c r="Q4" i="7"/>
  <c r="Q3" i="7"/>
  <c r="N6" i="7"/>
  <c r="N5" i="7"/>
  <c r="N4" i="7"/>
  <c r="N3" i="7"/>
  <c r="J6" i="7"/>
  <c r="J5" i="7"/>
  <c r="J4" i="7"/>
  <c r="J3" i="7"/>
  <c r="G6" i="7"/>
  <c r="G5" i="7"/>
  <c r="G4" i="7"/>
  <c r="G3" i="7"/>
  <c r="W6" i="7" l="1"/>
  <c r="P6" i="7"/>
  <c r="I6" i="7"/>
  <c r="W5" i="7" l="1"/>
  <c r="P5" i="7"/>
  <c r="I5" i="7"/>
  <c r="W4" i="7" l="1"/>
  <c r="P4" i="7"/>
  <c r="I4" i="7"/>
  <c r="W3" i="7" l="1"/>
  <c r="P3" i="7"/>
  <c r="I3" i="7"/>
</calcChain>
</file>

<file path=xl/sharedStrings.xml><?xml version="1.0" encoding="utf-8"?>
<sst xmlns="http://schemas.openxmlformats.org/spreadsheetml/2006/main" count="382" uniqueCount="217">
  <si>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</si>
  <si>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</si>
  <si>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</si>
  <si>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</si>
  <si>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</si>
  <si>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</si>
  <si>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</si>
  <si>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</si>
  <si>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</si>
  <si>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</si>
  <si>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</si>
  <si>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</si>
  <si>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</si>
  <si>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</si>
  <si>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</si>
  <si>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</si>
  <si>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</si>
  <si>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</si>
  <si>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</si>
  <si>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</si>
  <si>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</si>
  <si>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</si>
  <si>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</si>
  <si>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</si>
  <si>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</si>
  <si>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</si>
  <si>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</si>
  <si>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</si>
  <si>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</si>
  <si>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</si>
  <si>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</si>
  <si>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</si>
  <si>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</si>
  <si>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</si>
  <si>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</si>
  <si>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</si>
  <si>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</si>
  <si>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</si>
  <si>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</si>
  <si>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</si>
  <si>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</si>
  <si>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</si>
  <si>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</si>
  <si>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</si>
  <si>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</si>
  <si>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</si>
  <si>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</si>
  <si>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</si>
  <si>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</si>
  <si>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</si>
  <si>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Column Labels</t>
  </si>
  <si>
    <t>Grand Total</t>
  </si>
  <si>
    <t>Sum of Estimate in Days</t>
  </si>
  <si>
    <t>key</t>
  </si>
  <si>
    <t>Titan</t>
  </si>
  <si>
    <t>QA</t>
  </si>
  <si>
    <t>NW</t>
  </si>
  <si>
    <t>&lt;jt:forEach items="${issues.subList(0, 0)}" var="issue" where="${issue.key = ''}"&gt;</t>
  </si>
  <si>
    <t>ngStars</t>
  </si>
  <si>
    <t>SoftTeco</t>
  </si>
  <si>
    <t>Alpha</t>
  </si>
  <si>
    <t>Unassigned</t>
  </si>
  <si>
    <t>TechComm</t>
  </si>
  <si>
    <t>DevOps</t>
  </si>
  <si>
    <t>Evolution</t>
  </si>
  <si>
    <t>No Pasaran</t>
  </si>
  <si>
    <t>Status200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</si>
  <si>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</si>
  <si>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</si>
  <si>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</si>
  <si>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</si>
  <si>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</si>
  <si>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</si>
  <si>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</si>
  <si>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</si>
  <si>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(Multiple Items)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</si>
  <si>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</si>
  <si>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</si>
  <si>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</si>
  <si>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</si>
  <si>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</si>
  <si>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</si>
  <si>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</si>
  <si>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</si>
  <si>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</si>
  <si>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</si>
  <si>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</si>
  <si>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</si>
  <si>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</si>
  <si>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</si>
  <si>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</si>
  <si>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</si>
  <si>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</si>
  <si>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</si>
  <si>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</si>
  <si>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</si>
  <si>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</si>
  <si>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</si>
  <si>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</si>
  <si>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</si>
  <si>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</si>
  <si>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</si>
  <si>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</si>
  <si>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</si>
  <si>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</si>
  <si>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</si>
  <si>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</si>
  <si>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</si>
  <si>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</si>
  <si>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</si>
  <si>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</si>
  <si>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</si>
  <si>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</si>
  <si>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</si>
  <si>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</si>
  <si>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</si>
  <si>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</si>
  <si>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</si>
  <si>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</si>
  <si>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</si>
  <si>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(blank)</t>
  </si>
  <si>
    <t>Sum of Epic Remaining Estimate</t>
  </si>
  <si>
    <t>(All)</t>
  </si>
  <si>
    <t>Sum of Story Points</t>
  </si>
  <si>
    <t>Sum of Epic Total Estimate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</si>
  <si>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</si>
  <si>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</si>
  <si>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</si>
  <si>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</si>
  <si>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</si>
  <si>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</si>
  <si>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</si>
  <si>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$[IF(OR(B2="Bug", B2="Epic"),"",IF(D2=V2, 0, N2))]&lt;/jt:forEach&gt;</t>
  </si>
  <si>
    <t>Component</t>
  </si>
  <si>
    <t>Remaining Estimate</t>
  </si>
  <si>
    <t>Total Estimate</t>
  </si>
  <si>
    <t>Decomposition Progress</t>
  </si>
  <si>
    <t>Development Progress</t>
  </si>
  <si>
    <t>Total Count</t>
  </si>
  <si>
    <t>Total SPs</t>
  </si>
  <si>
    <t>Story Points In</t>
  </si>
  <si>
    <t>Sum of Different Story Points</t>
  </si>
  <si>
    <t>Story Points Out</t>
  </si>
  <si>
    <r>
      <t xml:space="preserve">1. The remaining scope based on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pessimistic because some Stories/Spikes/Tech Debts that are already closed are not taken into account.</t>
    </r>
  </si>
  <si>
    <r>
      <t xml:space="preserve">2. The remaining scope based on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Stories/Spikes/Tech Debts</t>
    </r>
    <r>
      <rPr>
        <sz val="11"/>
        <color theme="1"/>
        <rFont val="Calibri"/>
        <family val="2"/>
        <scheme val="minor"/>
      </rPr>
      <t xml:space="preserve"> is optimistic because not all Epics are decomposed.</t>
    </r>
  </si>
  <si>
    <r>
      <t xml:space="preserve">3. The remaining scope based on </t>
    </r>
    <r>
      <rPr>
        <b/>
        <sz val="11"/>
        <color theme="1"/>
        <rFont val="Calibri"/>
        <family val="2"/>
        <scheme val="minor"/>
      </rPr>
      <t>Epic Remaining Estimate</t>
    </r>
    <r>
      <rPr>
        <sz val="11"/>
        <color theme="1"/>
        <rFont val="Calibri"/>
        <family val="2"/>
        <scheme val="minor"/>
      </rPr>
      <t xml:space="preserve"> (a script field)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more realistic. The Epic Remaining Estimate field is calculated as follows:</t>
    </r>
  </si>
  <si>
    <t>* 0  for closed Epics.</t>
  </si>
  <si>
    <r>
      <t xml:space="preserve">* The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closed Stories/Spikes/Tech Debts are deducted from the </t>
    </r>
    <r>
      <rPr>
        <b/>
        <sz val="11"/>
        <color theme="1"/>
        <rFont val="Calibri"/>
        <family val="2"/>
        <scheme val="minor"/>
      </rPr>
      <t>Epic Total Estimate</t>
    </r>
    <r>
      <rPr>
        <sz val="11"/>
        <color theme="1"/>
        <rFont val="Calibri"/>
        <family val="2"/>
        <scheme val="minor"/>
      </rPr>
      <t xml:space="preserve"> (another script field), which is calculated as:</t>
    </r>
  </si>
  <si>
    <t>Remaining Scope based on Epics - Estimate in Days (see Notes - 1)</t>
  </si>
  <si>
    <t>Remaining Scope based on Stories/Spikes/Tech Debts - Story Points (see Notes - 2)</t>
  </si>
  <si>
    <t>Remaining Scope based on Epics - Epic Remaining and Total Estimate (see Notes - 3)</t>
  </si>
  <si>
    <t>Backlog Health - Stories in Ready status</t>
  </si>
  <si>
    <r>
      <t xml:space="preserve">* For Epics in Ready status or further, except Done -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 Here we assume that the Epic is decomposed and the cost of Stories/Spikes/Tech Debts has precedence over the cost of the Epic itself.</t>
    </r>
  </si>
  <si>
    <r>
      <t xml:space="preserve">4. Stories/Spikes/Tech Debt are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if they are in Ready status or further.</t>
    </r>
  </si>
  <si>
    <t>Feature Decomposition and Development progress (see Notes - 4)</t>
  </si>
  <si>
    <t>Bug Count</t>
  </si>
  <si>
    <t>Not Closed Bugs (TechComm excluded)</t>
  </si>
  <si>
    <t>Commitment Sprint</t>
  </si>
  <si>
    <t>${bpHelper.getLastCommitmentSprint(issue)}</t>
  </si>
  <si>
    <t>Story Estimate
(incl. Tech Debt &amp; Spikes)</t>
  </si>
  <si>
    <t>Decomposed 
(Ready, In Dev, Closed)</t>
  </si>
  <si>
    <t>Remaining Estimate
(Not Closed/ Not Decomposed)</t>
  </si>
  <si>
    <t>Epic Fully Decomposed</t>
  </si>
  <si>
    <t>$[IF(B2="Epic", IF(AND(IFERROR(VALUE(P2), 0)&gt;0, P2=W2), "Yes", "No"), "")]</t>
  </si>
  <si>
    <t>Sprint</t>
  </si>
  <si>
    <t>P1</t>
  </si>
  <si>
    <t>P2</t>
  </si>
  <si>
    <t>P3</t>
  </si>
  <si>
    <t>P4</t>
  </si>
  <si>
    <t>P5</t>
  </si>
  <si>
    <t>P6</t>
  </si>
  <si>
    <t>P7</t>
  </si>
  <si>
    <t>P8</t>
  </si>
  <si>
    <t>Start Date</t>
  </si>
  <si>
    <t>End Date</t>
  </si>
  <si>
    <t>Story Estimate</t>
  </si>
  <si>
    <t>Decomposed</t>
  </si>
  <si>
    <t>Angular 4 Migration Story Estimate</t>
  </si>
  <si>
    <t>Angular 4 Migration Decomposed</t>
  </si>
  <si>
    <t>Angular 4 Migration Development Progress</t>
  </si>
  <si>
    <t>Artifact List Story Estimate</t>
  </si>
  <si>
    <t>Artifact List Decomposed</t>
  </si>
  <si>
    <t>Artifact List Development Progress</t>
  </si>
  <si>
    <t>Angular 4 Migration Total Estimate</t>
  </si>
  <si>
    <t>Artifact List Total Estimate</t>
  </si>
  <si>
    <t>Angular 4 Migration Remaining Estimate</t>
  </si>
  <si>
    <t>Artifact List Remaining Estimate</t>
  </si>
  <si>
    <t>Completed</t>
  </si>
  <si>
    <t>Angular 4 Migration Completed</t>
  </si>
  <si>
    <t>Artifact List Completed</t>
  </si>
  <si>
    <t>O7</t>
  </si>
  <si>
    <t>Angular 4 Migration Decomposition Progress</t>
  </si>
  <si>
    <t>Artifact List Decomposition Progress</t>
  </si>
  <si>
    <r>
      <t xml:space="preserve">* For Epics before Ready status -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the Epic and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</t>
    </r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</si>
  <si>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</si>
  <si>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</si>
  <si>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</si>
  <si>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</si>
  <si>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</si>
  <si>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</si>
  <si>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</si>
  <si>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</si>
  <si>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</si>
  <si>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</si>
  <si>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</si>
  <si>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t>Pegasus</t>
  </si>
  <si>
    <t>Quasar</t>
  </si>
  <si>
    <t>$[K8 + IFERROR(GETPIVOTDATA("Different Story Points", $A$41, "Team Grouped", J8), 0) - IFERROR(GETPIVOTDATA("Different Story Points", $G$41, "Epic Team Grouped", J8), 0)]</t>
  </si>
  <si>
    <t>$[K9 + IFERROR(GETPIVOTDATA("Different Story Points", $A$41, "Team Grouped", J9), 0) - IFERROR(GETPIVOTDATA("Different Story Points", $G$41, "Epic Team Grouped", J9), 0)]</t>
  </si>
  <si>
    <t>$[K10 + IFERROR(GETPIVOTDATA("Different Story Points", $A$41, "Team Grouped", J10), 0) - IFERROR(GETPIVOTDATA("Different Story Points", $G$41, "Epic Team Grouped", J10), 0)]</t>
  </si>
  <si>
    <t>$[K11 + IFERROR(GETPIVOTDATA("Different Story Points", $A$41, "Team Grouped", J11), 0) - IFERROR(GETPIVOTDATA("Different Story Points", $G$41, "Epic Team Grouped", J11), 0)]</t>
  </si>
  <si>
    <t>$[K12 + IFERROR(GETPIVOTDATA("Different Story Points", $A$41, "Team Grouped", J12), 0) - IFERROR(GETPIVOTDATA("Different Story Points", $G$41, "Epic Team Grouped", J12), 0)]</t>
  </si>
  <si>
    <t>$[K13 + IFERROR(GETPIVOTDATA("Different Story Points", $A$41, "Team Grouped", J13), 0) - IFERROR(GETPIVOTDATA("Different Story Points", $G$41, "Epic Team Grouped", J13), 0)]</t>
  </si>
  <si>
    <t>$[K14 + IFERROR(GETPIVOTDATA("Different Story Points", $A$41, "Team Grouped", J14), 0) - IFERROR(GETPIVOTDATA("Different Story Points", $G$41, "Epic Team Grouped", J14), 0)]</t>
  </si>
  <si>
    <t>$[K15 + IFERROR(GETPIVOTDATA("Different Story Points", $A$41, "Team Grouped", J15), 0) - IFERROR(GETPIVOTDATA("Different Story Points", $G$41, "Epic Team Grouped", J15), 0)]</t>
  </si>
  <si>
    <t>$[K16 + IFERROR(GETPIVOTDATA("Different Story Points", $A$41, "Team Grouped", J16), 0) - IFERROR(GETPIVOTDATA("Different Story Points", $G$41, "Epic Team Grouped", J16), 0)]</t>
  </si>
  <si>
    <t>&lt;mt:execute script="field-helper-tool.groovy"/&gt;&lt;mt:execute script="blueprint-helper.groovy"/&gt;&lt;mt:execute script="blueprint-release-planning-helper.groovy"/&gt;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</si>
</sst>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[$-409]d\-mmm\-yy;@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double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/>
      <top/>
      <bottom/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</cellStyleXfs>
  <cellXfs count="49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9" fontId="0" fillId="0" borderId="0" xfId="0" applyNumberFormat="1"/>
    <xf numFmtId="0" fontId="6" fillId="3" borderId="0" xfId="1" applyFont="1"/>
    <xf numFmtId="0" fontId="7" fillId="4" borderId="0" xfId="0" applyFont="1" applyFill="1"/>
    <xf numFmtId="0" fontId="7" fillId="4" borderId="2" xfId="0" applyFont="1" applyFill="1" applyBorder="1"/>
    <xf numFmtId="0" fontId="7" fillId="4" borderId="3" xfId="0" applyNumberFormat="1" applyFont="1" applyFill="1" applyBorder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indent="8"/>
    </xf>
    <xf numFmtId="0" fontId="8" fillId="3" borderId="0" xfId="2" applyFill="1"/>
    <xf numFmtId="0" fontId="0" fillId="0" borderId="0" xfId="0" applyAlignment="1">
      <alignment wrapText="1"/>
    </xf>
    <xf numFmtId="165" fontId="0" fillId="0" borderId="0" xfId="0" applyNumberFormat="1"/>
    <xf numFmtId="0" fontId="10" fillId="6" borderId="5" xfId="4" applyAlignment="1">
      <alignment wrapText="1"/>
    </xf>
    <xf numFmtId="0" fontId="9" fillId="5" borderId="4" xfId="3" applyAlignment="1">
      <alignment wrapText="1"/>
    </xf>
    <xf numFmtId="0" fontId="9" fillId="5" borderId="6" xfId="3" applyBorder="1" applyAlignment="1">
      <alignment wrapText="1"/>
    </xf>
    <xf numFmtId="0" fontId="9" fillId="5" borderId="7" xfId="3" applyBorder="1" applyAlignment="1">
      <alignment wrapText="1"/>
    </xf>
    <xf numFmtId="0" fontId="0" fillId="0" borderId="8" xfId="0" applyBorder="1"/>
    <xf numFmtId="0" fontId="10" fillId="6" borderId="9" xfId="4" applyBorder="1" applyAlignment="1">
      <alignment wrapText="1"/>
    </xf>
    <xf numFmtId="0" fontId="9" fillId="5" borderId="10" xfId="3" applyBorder="1" applyAlignment="1">
      <alignment wrapText="1"/>
    </xf>
    <xf numFmtId="0" fontId="0" fillId="0" borderId="11" xfId="0" applyBorder="1"/>
    <xf numFmtId="0" fontId="0" fillId="0" borderId="8" xfId="0" applyBorder="1" applyAlignment="1">
      <alignment wrapText="1"/>
    </xf>
    <xf numFmtId="166" fontId="0" fillId="0" borderId="11" xfId="0" applyNumberFormat="1" applyBorder="1"/>
    <xf numFmtId="166" fontId="0" fillId="0" borderId="0" xfId="0" applyNumberFormat="1"/>
    <xf numFmtId="166" fontId="0" fillId="0" borderId="8" xfId="0" applyNumberFormat="1" applyBorder="1"/>
    <xf numFmtId="166" fontId="0" fillId="0" borderId="0" xfId="0" applyNumberFormat="1" applyFill="1" applyBorder="1"/>
    <xf numFmtId="166" fontId="2" fillId="0" borderId="11" xfId="0" applyNumberFormat="1" applyFont="1" applyBorder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</cellXfs>
  <cellStyles count="5">
    <cellStyle name="Hyperlink" xfId="2" builtinId="8"/>
    <cellStyle name="Input" xfId="3" builtinId="20"/>
    <cellStyle name="Neutral" xfId="1" builtinId="28"/>
    <cellStyle name="Normal" xfId="0" builtinId="0"/>
    <cellStyle name="Output" xfId="4" builtinId="21"/>
  </cellStyles>
  <dxfs count="8">
    <dxf>
      <numFmt numFmtId="13" formatCode="0%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3" formatCode="0%"/>
    </dxf>
  </dxfs>
  <tableStyles count="0" defaultTableStyle="TableStyleMedium9" defaultPivotStyle="PivotStyleLight16"/>
  <colors>
    <mruColors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Pegasus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'Sprint Metrics'!$D$1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'Sprint Metrics'!$A$2:$A$10</c:f>
              <c:strCache>
                <c:ptCount val="9"/>
                <c:pt idx="0">
                  <c:v>O7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</c:strCache>
            </c:strRef>
          </c:cat>
          <c:val>
            <c:numRef>
              <c:f>'Sprint Metrics'!$D$2:$D$10</c:f>
              <c:numCache>
                <c:formatCode>0.0</c:formatCode>
                <c:ptCount val="9"/>
                <c:pt idx="0">
                  <c:v>1744.5</c:v>
                </c:pt>
                <c:pt idx="1">
                  <c:v>1782.5</c:v>
                </c:pt>
                <c:pt idx="2">
                  <c:v>1633</c:v>
                </c:pt>
                <c:pt idx="3">
                  <c:v>1835.6</c:v>
                </c:pt>
                <c:pt idx="4">
                  <c:v>1924</c:v>
                </c:pt>
                <c:pt idx="5">
                  <c:v>1783</c:v>
                </c:pt>
                <c:pt idx="6">
                  <c:v>1721.5</c:v>
                </c:pt>
                <c:pt idx="7">
                  <c:v>1711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5-454C-BED4-0E0D25DA0FFC}"/>
            </c:ext>
          </c:extLst>
        </c:ser>
        <c:ser>
          <c:idx val="1"/>
          <c:order val="1"/>
          <c:tx>
            <c:strRef>
              <c:f>'Sprint Metrics'!$F$1</c:f>
              <c:strCache>
                <c:ptCount val="1"/>
                <c:pt idx="0">
                  <c:v>Decomposed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'Sprint Metrics'!$A$2:$A$10</c:f>
              <c:strCache>
                <c:ptCount val="9"/>
                <c:pt idx="0">
                  <c:v>O7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</c:strCache>
            </c:strRef>
          </c:cat>
          <c:val>
            <c:numRef>
              <c:f>'Sprint Metrics'!$F$2:$F$10</c:f>
              <c:numCache>
                <c:formatCode>0.0</c:formatCode>
                <c:ptCount val="9"/>
                <c:pt idx="0">
                  <c:v>280.5</c:v>
                </c:pt>
                <c:pt idx="1">
                  <c:v>488</c:v>
                </c:pt>
                <c:pt idx="2">
                  <c:v>647</c:v>
                </c:pt>
                <c:pt idx="3">
                  <c:v>1064.5999999999999</c:v>
                </c:pt>
                <c:pt idx="4">
                  <c:v>1421</c:v>
                </c:pt>
                <c:pt idx="5">
                  <c:v>1431</c:v>
                </c:pt>
                <c:pt idx="6">
                  <c:v>1565.5</c:v>
                </c:pt>
                <c:pt idx="7">
                  <c:v>1665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C1-4513-8B6E-8B697B18EACA}"/>
            </c:ext>
          </c:extLst>
        </c:ser>
        <c:ser>
          <c:idx val="2"/>
          <c:order val="2"/>
          <c:tx>
            <c:strRef>
              <c:f>'Sprint Metrics'!$G$1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'Sprint Metrics'!$A$2:$A$10</c:f>
              <c:strCache>
                <c:ptCount val="9"/>
                <c:pt idx="0">
                  <c:v>O7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</c:strCache>
            </c:strRef>
          </c:cat>
          <c:val>
            <c:numRef>
              <c:f>'Sprint Metrics'!$G$2:$G$10</c:f>
              <c:numCache>
                <c:formatCode>0.0</c:formatCode>
                <c:ptCount val="9"/>
                <c:pt idx="0">
                  <c:v>5</c:v>
                </c:pt>
                <c:pt idx="1">
                  <c:v>112</c:v>
                </c:pt>
                <c:pt idx="2">
                  <c:v>290.5</c:v>
                </c:pt>
                <c:pt idx="3">
                  <c:v>533.09999999999991</c:v>
                </c:pt>
                <c:pt idx="4">
                  <c:v>815</c:v>
                </c:pt>
                <c:pt idx="5">
                  <c:v>982.5</c:v>
                </c:pt>
                <c:pt idx="6">
                  <c:v>1225.5</c:v>
                </c:pt>
                <c:pt idx="7">
                  <c:v>1442.5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C1-4513-8B6E-8B697B18E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30623"/>
        <c:axId val="1864528639"/>
      </c:areaChart>
      <c:catAx>
        <c:axId val="191123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528639"/>
        <c:crosses val="autoZero"/>
        <c:auto val="1"/>
        <c:lblAlgn val="ctr"/>
        <c:lblOffset val="100"/>
        <c:noMultiLvlLbl val="0"/>
      </c:catAx>
      <c:valAx>
        <c:axId val="186452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30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Angular</a:t>
            </a:r>
            <a:r>
              <a:rPr lang="en-US" baseline="0"/>
              <a:t> 4 Migration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'Sprint Metrics'!$K$1</c:f>
              <c:strCache>
                <c:ptCount val="1"/>
                <c:pt idx="0">
                  <c:v>Angular 4 Migration 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'Sprint Metrics'!$A$2:$A$10</c:f>
              <c:strCache>
                <c:ptCount val="9"/>
                <c:pt idx="0">
                  <c:v>O7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</c:strCache>
            </c:strRef>
          </c:cat>
          <c:val>
            <c:numRef>
              <c:f>'Sprint Metrics'!$K$2:$K$10</c:f>
              <c:numCache>
                <c:formatCode>0.0</c:formatCode>
                <c:ptCount val="9"/>
                <c:pt idx="0">
                  <c:v>716</c:v>
                </c:pt>
                <c:pt idx="1">
                  <c:v>740</c:v>
                </c:pt>
                <c:pt idx="2">
                  <c:v>528</c:v>
                </c:pt>
                <c:pt idx="3">
                  <c:v>671.5</c:v>
                </c:pt>
                <c:pt idx="4">
                  <c:v>778</c:v>
                </c:pt>
                <c:pt idx="5">
                  <c:v>769.5</c:v>
                </c:pt>
                <c:pt idx="6">
                  <c:v>770.5</c:v>
                </c:pt>
                <c:pt idx="7">
                  <c:v>790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11-4640-A031-EFD2763A469A}"/>
            </c:ext>
          </c:extLst>
        </c:ser>
        <c:ser>
          <c:idx val="1"/>
          <c:order val="1"/>
          <c:tx>
            <c:strRef>
              <c:f>'Sprint Metrics'!$M$1</c:f>
              <c:strCache>
                <c:ptCount val="1"/>
                <c:pt idx="0">
                  <c:v>Angular 4 Migration Decomposed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'Sprint Metrics'!$A$2:$A$10</c:f>
              <c:strCache>
                <c:ptCount val="9"/>
                <c:pt idx="0">
                  <c:v>O7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</c:strCache>
            </c:strRef>
          </c:cat>
          <c:val>
            <c:numRef>
              <c:f>'Sprint Metrics'!$M$2:$M$10</c:f>
              <c:numCache>
                <c:formatCode>0.0</c:formatCode>
                <c:ptCount val="9"/>
                <c:pt idx="0">
                  <c:v>161</c:v>
                </c:pt>
                <c:pt idx="1">
                  <c:v>213</c:v>
                </c:pt>
                <c:pt idx="2">
                  <c:v>267</c:v>
                </c:pt>
                <c:pt idx="3">
                  <c:v>440</c:v>
                </c:pt>
                <c:pt idx="4">
                  <c:v>604</c:v>
                </c:pt>
                <c:pt idx="5">
                  <c:v>675</c:v>
                </c:pt>
                <c:pt idx="6">
                  <c:v>749.5</c:v>
                </c:pt>
                <c:pt idx="7">
                  <c:v>786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2-466D-940A-FA1DBF369E0B}"/>
            </c:ext>
          </c:extLst>
        </c:ser>
        <c:ser>
          <c:idx val="2"/>
          <c:order val="2"/>
          <c:tx>
            <c:strRef>
              <c:f>'Sprint Metrics'!$N$1</c:f>
              <c:strCache>
                <c:ptCount val="1"/>
                <c:pt idx="0">
                  <c:v>Angular 4 Migration Completed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'Sprint Metrics'!$A$2:$A$10</c:f>
              <c:strCache>
                <c:ptCount val="9"/>
                <c:pt idx="0">
                  <c:v>O7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</c:strCache>
            </c:strRef>
          </c:cat>
          <c:val>
            <c:numRef>
              <c:f>'Sprint Metrics'!$N$2:$N$10</c:f>
              <c:numCache>
                <c:formatCode>0.0</c:formatCode>
                <c:ptCount val="9"/>
                <c:pt idx="0">
                  <c:v>5</c:v>
                </c:pt>
                <c:pt idx="1">
                  <c:v>61</c:v>
                </c:pt>
                <c:pt idx="2">
                  <c:v>141</c:v>
                </c:pt>
                <c:pt idx="3">
                  <c:v>224.5</c:v>
                </c:pt>
                <c:pt idx="4">
                  <c:v>358.5</c:v>
                </c:pt>
                <c:pt idx="5">
                  <c:v>447.5</c:v>
                </c:pt>
                <c:pt idx="6">
                  <c:v>576.5</c:v>
                </c:pt>
                <c:pt idx="7">
                  <c:v>681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62-466D-940A-FA1DBF369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935776"/>
        <c:axId val="1035148320"/>
      </c:areaChart>
      <c:catAx>
        <c:axId val="108193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148320"/>
        <c:crosses val="autoZero"/>
        <c:auto val="1"/>
        <c:lblAlgn val="ctr"/>
        <c:lblOffset val="100"/>
        <c:noMultiLvlLbl val="0"/>
      </c:catAx>
      <c:valAx>
        <c:axId val="103514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3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Artifact</a:t>
            </a:r>
            <a:r>
              <a:rPr lang="en-US" baseline="0"/>
              <a:t> List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'Sprint Metrics'!$R$1</c:f>
              <c:strCache>
                <c:ptCount val="1"/>
                <c:pt idx="0">
                  <c:v>Artifact List 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'Sprint Metrics'!$A$2:$A$10</c:f>
              <c:strCache>
                <c:ptCount val="9"/>
                <c:pt idx="0">
                  <c:v>O7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</c:strCache>
            </c:strRef>
          </c:cat>
          <c:val>
            <c:numRef>
              <c:f>'Sprint Metrics'!$R$2:$R$10</c:f>
              <c:numCache>
                <c:formatCode>0.0</c:formatCode>
                <c:ptCount val="9"/>
                <c:pt idx="0">
                  <c:v>460</c:v>
                </c:pt>
                <c:pt idx="1">
                  <c:v>497</c:v>
                </c:pt>
                <c:pt idx="2">
                  <c:v>471</c:v>
                </c:pt>
                <c:pt idx="3">
                  <c:v>574</c:v>
                </c:pt>
                <c:pt idx="4">
                  <c:v>586.5</c:v>
                </c:pt>
                <c:pt idx="5">
                  <c:v>457.5</c:v>
                </c:pt>
                <c:pt idx="6">
                  <c:v>423.5</c:v>
                </c:pt>
                <c:pt idx="7">
                  <c:v>396.5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8-47CC-94A8-7A43E9717AF1}"/>
            </c:ext>
          </c:extLst>
        </c:ser>
        <c:ser>
          <c:idx val="1"/>
          <c:order val="1"/>
          <c:tx>
            <c:strRef>
              <c:f>'Sprint Metrics'!$T$1</c:f>
              <c:strCache>
                <c:ptCount val="1"/>
                <c:pt idx="0">
                  <c:v>Artifact List Decomposed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'Sprint Metrics'!$A$2:$A$10</c:f>
              <c:strCache>
                <c:ptCount val="9"/>
                <c:pt idx="0">
                  <c:v>O7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</c:strCache>
            </c:strRef>
          </c:cat>
          <c:val>
            <c:numRef>
              <c:f>'Sprint Metrics'!$T$2:$T$10</c:f>
              <c:numCache>
                <c:formatCode>0.0</c:formatCode>
                <c:ptCount val="9"/>
                <c:pt idx="0">
                  <c:v>45</c:v>
                </c:pt>
                <c:pt idx="1">
                  <c:v>172</c:v>
                </c:pt>
                <c:pt idx="2">
                  <c:v>216</c:v>
                </c:pt>
                <c:pt idx="3">
                  <c:v>351</c:v>
                </c:pt>
                <c:pt idx="4">
                  <c:v>459</c:v>
                </c:pt>
                <c:pt idx="5">
                  <c:v>362.5</c:v>
                </c:pt>
                <c:pt idx="6">
                  <c:v>386.5</c:v>
                </c:pt>
                <c:pt idx="7">
                  <c:v>393.5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C-4FCE-993C-E01CE54A9E22}"/>
            </c:ext>
          </c:extLst>
        </c:ser>
        <c:ser>
          <c:idx val="2"/>
          <c:order val="2"/>
          <c:tx>
            <c:strRef>
              <c:f>'Sprint Metrics'!$U$1</c:f>
              <c:strCache>
                <c:ptCount val="1"/>
                <c:pt idx="0">
                  <c:v>Artifact List Completed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'Sprint Metrics'!$A$2:$A$10</c:f>
              <c:strCache>
                <c:ptCount val="9"/>
                <c:pt idx="0">
                  <c:v>O7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</c:strCache>
            </c:strRef>
          </c:cat>
          <c:val>
            <c:numRef>
              <c:f>'Sprint Metrics'!$U$2:$U$10</c:f>
              <c:numCache>
                <c:formatCode>0.0</c:formatCode>
                <c:ptCount val="9"/>
                <c:pt idx="0">
                  <c:v>0</c:v>
                </c:pt>
                <c:pt idx="1">
                  <c:v>36</c:v>
                </c:pt>
                <c:pt idx="2">
                  <c:v>84</c:v>
                </c:pt>
                <c:pt idx="3">
                  <c:v>169.5</c:v>
                </c:pt>
                <c:pt idx="4">
                  <c:v>236.5</c:v>
                </c:pt>
                <c:pt idx="5">
                  <c:v>264</c:v>
                </c:pt>
                <c:pt idx="6">
                  <c:v>316.5</c:v>
                </c:pt>
                <c:pt idx="7">
                  <c:v>333.5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8C-4FCE-993C-E01CE54A9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369135"/>
        <c:axId val="526866767"/>
      </c:areaChart>
      <c:catAx>
        <c:axId val="138436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66767"/>
        <c:crosses val="autoZero"/>
        <c:auto val="1"/>
        <c:lblAlgn val="ctr"/>
        <c:lblOffset val="100"/>
        <c:noMultiLvlLbl val="0"/>
      </c:catAx>
      <c:valAx>
        <c:axId val="52686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369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645318</xdr:colOff>
      <xdr:row>0</xdr:row>
      <xdr:rowOff>35719</xdr:rowOff>
    </xdr:from>
    <xdr:to>
      <xdr:col>12</xdr:col>
      <xdr:colOff>35718</xdr:colOff>
      <xdr:row>15</xdr:row>
      <xdr:rowOff>64294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E454A-357B-4529-AE09-B1B49BE9C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173829</xdr:colOff>
      <xdr:row>15</xdr:row>
      <xdr:rowOff>126207</xdr:rowOff>
    </xdr:from>
    <xdr:to>
      <xdr:col>8</xdr:col>
      <xdr:colOff>211929</xdr:colOff>
      <xdr:row>30</xdr:row>
      <xdr:rowOff>154782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21405F-E048-4E8E-AF75-C4125A319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321468</xdr:colOff>
      <xdr:row>15</xdr:row>
      <xdr:rowOff>140494</xdr:rowOff>
    </xdr:from>
    <xdr:to>
      <xdr:col>15</xdr:col>
      <xdr:colOff>359568</xdr:colOff>
      <xdr:row>30</xdr:row>
      <xdr:rowOff>169069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64CF07-6EBC-4BC7-8E25-89DDD6FA6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lex Folomechine" refreshedDate="43198.898532754632" missingItemsLimit="0" createdVersion="6" refreshedVersion="6" minRefreshableVersion="3" recordCount="46">
  <cacheSource type="worksheet">
    <worksheetSource name="issues"/>
  </cacheSource>
  <cacheFields count="39">
    <cacheField name="Key" numFmtId="0">
      <sharedItems/>
    </cacheField>
    <cacheField name="Type" numFmtId="0">
      <sharedItems containsBlank="1" count="7">
        <s v="${issue.issueType.name}"/>
        <m/>
        <s v="Epic"/>
        <s v="Story"/>
        <s v="Spike"/>
        <s v="Tech Debt"/>
        <s v="Bug"/>
      </sharedItems>
    </cacheField>
    <cacheField name="Summary" numFmtId="0">
      <sharedItems containsBlank="1"/>
    </cacheField>
    <cacheField name="Team" numFmtId="0">
      <sharedItems containsBlank="1" count="14">
        <s v="${fieldHelper.getFieldValueByName(issue, &quot;Team&quot;)}"/>
        <m/>
        <s v="ngStars"/>
        <s v="NW"/>
        <s v="SoftTeco"/>
        <s v="Titan"/>
        <s v="Alpha"/>
        <s v="Unassigned"/>
        <s v="TechComm"/>
        <s v="QA"/>
        <s v="DevOps"/>
        <s v="Evolution"/>
        <s v="No Pasaran"/>
        <s v="Status200"/>
      </sharedItems>
    </cacheField>
    <cacheField name="Status" numFmtId="0">
      <sharedItems containsBlank="1" count="46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2">
        <s v="${fieldHelper.getFieldValueByName(issue, &quot;ST:Components&quot;)}"/>
        <m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/>
    </cacheField>
    <cacheField name="Stories Estimate" numFmtId="0">
      <sharedItems containsBlank="1"/>
    </cacheField>
    <cacheField name="Epic Total Estimate" numFmtId="0">
      <sharedItems containsBlank="1"/>
    </cacheField>
    <cacheField name="Epic Remaining Estimate" numFmtId="0">
      <sharedItems containsBlank="1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Release" numFmtId="0">
      <sharedItems containsBlank="1" count="4">
        <s v="${issue.fixVersions.name}"/>
        <m/>
        <s v="Pegasus"/>
        <s v="Quasar"/>
      </sharedItems>
    </cacheField>
    <cacheField name="Priority" numFmtId="0">
      <sharedItems containsBlank="1"/>
    </cacheField>
    <cacheField name="Customer" numFmtId="0">
      <sharedItems containsBlank="1"/>
    </cacheField>
    <cacheField name="Team Grouped" numFmtId="0">
      <sharedItems containsBlank="1" count="11">
        <s v="${bpHelper.getGroupedTeam(fieldHelper.getFieldValueByName(issue, &quot;Team&quot;))}"/>
        <m/>
        <s v="ngStars"/>
        <s v="NW"/>
        <s v="SoftTeco"/>
        <s v="Titan"/>
        <s v="Alpha"/>
        <s v="Unassigned"/>
        <s v="TechComm"/>
        <s v="QA"/>
        <s v="DevOps"/>
      </sharedItems>
    </cacheField>
    <cacheField name="Epic Team Grouped" numFmtId="0">
      <sharedItems containsBlank="1" count="11">
        <s v="${bpHelper.getGroupedTeam(fieldHelper.getFieldValueByName(issue, &quot;Epic Team&quot;))}"/>
        <m/>
        <s v="ngStars"/>
        <s v="NW"/>
        <s v="SoftTeco"/>
        <s v="Titan"/>
        <s v="Alpha"/>
        <s v="Unassigned"/>
        <s v="TechComm"/>
        <s v="QA"/>
        <s v="DevOps"/>
      </sharedItems>
    </cacheField>
    <cacheField name="Epic Fully Decomposed" numFmtId="0">
      <sharedItems containsBlank="1"/>
    </cacheField>
    <cacheField name="Different Story Points" numFmtId="0">
      <sharedItems containsBlank="1"/>
    </cacheField>
    <cacheField name="Component Progress" numFmtId="0" formula=" IFERROR(1 - SUM('Epic Remaining Estimate')/SUM('Epic Total Estimate'),1)" databaseField="0"/>
    <cacheField name="Component Decomposition Progress" numFmtId="0" formula=" IFERROR(SUM('Epic Decomposed')/SUM('Epic Total Estimate'),1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">
  <r>
    <s v="&lt;jt:forEach items=&quot;${issues}&quot; var=&quot;issue&quot;&gt;&lt;jt:hyperlink address=&quot;${requestContext.canonicalBaseUrl}/browse/${issue.key}&quot; value=&quot;${issue.key}&quot;/&gt;"/>
    <x v="0"/>
    <s v="&lt;jt:hyperlink address=&quot;${requestContext.canonicalBaseUrl}/browse/${issue.key}&quot; value=&quot;${issue.summary}&quot;/&gt;"/>
    <x v="0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s v="${issue.priority.name}"/>
    <s v="${fieldHelper.getFieldValueByName(issue, &quot;Customer&quot;)}"/>
    <x v="0"/>
    <x v="0"/>
    <s v="$[IF(B2=&quot;Epic&quot;, IF(AND(IFERROR(VALUE(P2), 0)&gt;0, P2=W2), &quot;Yes&quot;, &quot;No&quot;), &quot;&quot;)]"/>
    <s v="$[IF(OR(B2=&quot;Bug&quot;, B2=&quot;Epic&quot;),&quot;&quot;,IF(D2=V2, 0, N2))]&lt;/jt:forEach&gt;"/>
  </r>
  <r>
    <s v="&lt;jt:forEach items=&quot;${issues.subList(0, 0)}&quot; var=&quot;issue&quot; where=&quot;${issue.key = ''}&quot;&gt;"/>
    <x v="1"/>
    <m/>
    <x v="1"/>
    <x v="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2"/>
    <m/>
    <x v="2"/>
    <x v="2"/>
    <m/>
    <m/>
    <m/>
    <m/>
    <m/>
    <x v="1"/>
    <m/>
    <m/>
    <m/>
    <m/>
    <m/>
    <m/>
    <m/>
    <m/>
    <m/>
    <m/>
    <s v="ngStars"/>
    <m/>
    <m/>
    <m/>
    <m/>
    <m/>
    <m/>
    <m/>
    <m/>
    <x v="2"/>
    <m/>
    <m/>
    <x v="2"/>
    <x v="2"/>
    <m/>
    <m/>
  </r>
  <r>
    <s v="key"/>
    <x v="3"/>
    <m/>
    <x v="3"/>
    <x v="3"/>
    <m/>
    <m/>
    <m/>
    <m/>
    <m/>
    <x v="1"/>
    <m/>
    <m/>
    <m/>
    <m/>
    <m/>
    <m/>
    <m/>
    <m/>
    <m/>
    <m/>
    <s v="NW"/>
    <m/>
    <m/>
    <m/>
    <m/>
    <m/>
    <m/>
    <m/>
    <m/>
    <x v="3"/>
    <m/>
    <m/>
    <x v="3"/>
    <x v="3"/>
    <m/>
    <m/>
  </r>
  <r>
    <s v="key"/>
    <x v="4"/>
    <s v="NEEDS FOR FILTERING IN PIVOT TABLES"/>
    <x v="4"/>
    <x v="4"/>
    <m/>
    <m/>
    <m/>
    <m/>
    <m/>
    <x v="1"/>
    <m/>
    <m/>
    <m/>
    <m/>
    <m/>
    <m/>
    <m/>
    <m/>
    <m/>
    <m/>
    <s v="SoftTeco"/>
    <m/>
    <m/>
    <m/>
    <m/>
    <m/>
    <m/>
    <m/>
    <m/>
    <x v="1"/>
    <m/>
    <m/>
    <x v="4"/>
    <x v="4"/>
    <m/>
    <m/>
  </r>
  <r>
    <s v="key"/>
    <x v="5"/>
    <m/>
    <x v="5"/>
    <x v="5"/>
    <m/>
    <m/>
    <m/>
    <m/>
    <m/>
    <x v="1"/>
    <m/>
    <m/>
    <m/>
    <m/>
    <m/>
    <m/>
    <m/>
    <m/>
    <m/>
    <m/>
    <s v="Titan"/>
    <m/>
    <m/>
    <m/>
    <m/>
    <m/>
    <m/>
    <m/>
    <m/>
    <x v="1"/>
    <m/>
    <m/>
    <x v="5"/>
    <x v="5"/>
    <m/>
    <m/>
  </r>
  <r>
    <s v="key"/>
    <x v="6"/>
    <m/>
    <x v="6"/>
    <x v="6"/>
    <m/>
    <m/>
    <m/>
    <m/>
    <m/>
    <x v="1"/>
    <m/>
    <m/>
    <m/>
    <m/>
    <m/>
    <m/>
    <m/>
    <m/>
    <m/>
    <m/>
    <s v="Alpha"/>
    <m/>
    <m/>
    <m/>
    <m/>
    <m/>
    <m/>
    <m/>
    <m/>
    <x v="1"/>
    <m/>
    <m/>
    <x v="6"/>
    <x v="6"/>
    <m/>
    <m/>
  </r>
  <r>
    <s v="key"/>
    <x v="1"/>
    <m/>
    <x v="7"/>
    <x v="7"/>
    <m/>
    <m/>
    <m/>
    <m/>
    <m/>
    <x v="1"/>
    <m/>
    <m/>
    <m/>
    <m/>
    <m/>
    <m/>
    <m/>
    <m/>
    <m/>
    <m/>
    <s v="Unassigned"/>
    <m/>
    <m/>
    <m/>
    <m/>
    <m/>
    <m/>
    <m/>
    <m/>
    <x v="1"/>
    <m/>
    <m/>
    <x v="7"/>
    <x v="7"/>
    <m/>
    <m/>
  </r>
  <r>
    <s v="key"/>
    <x v="1"/>
    <m/>
    <x v="8"/>
    <x v="8"/>
    <m/>
    <m/>
    <m/>
    <m/>
    <m/>
    <x v="1"/>
    <m/>
    <m/>
    <m/>
    <m/>
    <m/>
    <m/>
    <m/>
    <m/>
    <m/>
    <m/>
    <s v="TechComm"/>
    <m/>
    <m/>
    <m/>
    <m/>
    <m/>
    <m/>
    <m/>
    <m/>
    <x v="1"/>
    <m/>
    <m/>
    <x v="8"/>
    <x v="8"/>
    <m/>
    <m/>
  </r>
  <r>
    <s v="key"/>
    <x v="1"/>
    <m/>
    <x v="9"/>
    <x v="9"/>
    <m/>
    <m/>
    <m/>
    <m/>
    <m/>
    <x v="1"/>
    <m/>
    <m/>
    <m/>
    <m/>
    <m/>
    <m/>
    <m/>
    <m/>
    <m/>
    <m/>
    <s v="QA"/>
    <m/>
    <m/>
    <m/>
    <m/>
    <m/>
    <m/>
    <m/>
    <m/>
    <x v="1"/>
    <m/>
    <m/>
    <x v="9"/>
    <x v="9"/>
    <m/>
    <m/>
  </r>
  <r>
    <s v="key"/>
    <x v="1"/>
    <m/>
    <x v="10"/>
    <x v="10"/>
    <m/>
    <m/>
    <m/>
    <m/>
    <m/>
    <x v="1"/>
    <m/>
    <m/>
    <m/>
    <m/>
    <m/>
    <m/>
    <m/>
    <m/>
    <m/>
    <m/>
    <s v="DevOps"/>
    <m/>
    <m/>
    <m/>
    <m/>
    <m/>
    <m/>
    <m/>
    <m/>
    <x v="1"/>
    <m/>
    <m/>
    <x v="10"/>
    <x v="10"/>
    <m/>
    <m/>
  </r>
  <r>
    <s v="key"/>
    <x v="1"/>
    <m/>
    <x v="11"/>
    <x v="11"/>
    <m/>
    <m/>
    <m/>
    <m/>
    <m/>
    <x v="1"/>
    <m/>
    <m/>
    <m/>
    <m/>
    <m/>
    <m/>
    <m/>
    <m/>
    <m/>
    <m/>
    <s v="Evolution"/>
    <m/>
    <m/>
    <m/>
    <m/>
    <m/>
    <m/>
    <m/>
    <m/>
    <x v="1"/>
    <m/>
    <m/>
    <x v="1"/>
    <x v="1"/>
    <m/>
    <m/>
  </r>
  <r>
    <s v="key"/>
    <x v="1"/>
    <m/>
    <x v="12"/>
    <x v="12"/>
    <m/>
    <m/>
    <m/>
    <m/>
    <m/>
    <x v="1"/>
    <m/>
    <m/>
    <m/>
    <m/>
    <m/>
    <m/>
    <m/>
    <m/>
    <m/>
    <m/>
    <s v="No Pasaran"/>
    <m/>
    <m/>
    <m/>
    <m/>
    <m/>
    <m/>
    <m/>
    <m/>
    <x v="1"/>
    <m/>
    <m/>
    <x v="1"/>
    <x v="1"/>
    <m/>
    <m/>
  </r>
  <r>
    <s v="key"/>
    <x v="1"/>
    <m/>
    <x v="13"/>
    <x v="13"/>
    <m/>
    <m/>
    <m/>
    <m/>
    <m/>
    <x v="1"/>
    <m/>
    <m/>
    <m/>
    <m/>
    <m/>
    <m/>
    <m/>
    <m/>
    <m/>
    <m/>
    <s v="Status200"/>
    <m/>
    <m/>
    <m/>
    <m/>
    <m/>
    <m/>
    <m/>
    <m/>
    <x v="1"/>
    <m/>
    <m/>
    <x v="1"/>
    <x v="1"/>
    <m/>
    <m/>
  </r>
  <r>
    <s v="key"/>
    <x v="1"/>
    <m/>
    <x v="1"/>
    <x v="1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1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1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1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1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1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2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3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4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4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4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4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4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</r>
  <r>
    <s v="key"/>
    <x v="1"/>
    <m/>
    <x v="1"/>
    <x v="4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s v="&lt;/jt:forEach&g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5:C6" firstHeaderRow="0" firstDataRow="1" firstDataCol="1" rowPageCount="2" colPageCount="1"/>
  <pivotFields count="39">
    <pivotField dataField="1" subtotalTop="0" showAll="0"/>
    <pivotField axis="axisPage" subtotalTop="0" multipleItemSelectionAllowed="1" showAll="0">
      <items count="8">
        <item h="1" x="0"/>
        <item x="6"/>
        <item h="1"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Row" subtotalTop="0" multipleItemSelectionAllowed="1" showAll="0">
      <items count="47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2"/>
        <item h="1" x="3"/>
        <item h="1" x="1"/>
        <item t="default"/>
      </items>
    </pivotField>
    <pivotField subtotalTop="0" showAll="0"/>
    <pivotField subtotalTop="0" showAll="0"/>
    <pivotField axis="axisRow" subtotalTop="0" showAll="0" sortType="ascending">
      <items count="12">
        <item h="1" x="0"/>
        <item x="6"/>
        <item x="10"/>
        <item x="2"/>
        <item x="3"/>
        <item x="9"/>
        <item x="4"/>
        <item h="1" x="8"/>
        <item x="5"/>
        <item x="7"/>
        <item x="1"/>
        <item t="default"/>
      </items>
    </pivotField>
    <pivotField subtotalTop="0" showAll="0" sortType="ascending"/>
    <pivotField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2">
    <field x="33"/>
    <field x="4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30" hier="-1"/>
    <pageField fld="1" hier="-1"/>
  </pageFields>
  <dataFields count="2">
    <dataField name="Bug Count" fld="0" subtotal="count" baseField="0" baseItem="0"/>
    <dataField name="Sum of Story Points" fld="13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7" cacheId="9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G41:H43" firstHeaderRow="1" firstDataRow="2" firstDataCol="1" rowPageCount="2" colPageCount="1"/>
  <pivotFields count="39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2"/>
        <item h="1" x="3"/>
        <item h="1" x="1"/>
        <item t="default"/>
      </items>
    </pivotField>
    <pivotField subtotalTop="0" showAll="0"/>
    <pivotField subtotalTop="0" showAll="0"/>
    <pivotField subtotalTop="0" sortType="ascending"/>
    <pivotField axis="axisRow" subtotalTop="0" showAll="0" sortType="ascending">
      <items count="12">
        <item h="1" x="0"/>
        <item x="6"/>
        <item x="10"/>
        <item x="2"/>
        <item x="3"/>
        <item x="9"/>
        <item x="4"/>
        <item x="8"/>
        <item x="5"/>
        <item x="7"/>
        <item x="1"/>
        <item t="default"/>
      </items>
    </pivotField>
    <pivotField showAll="0"/>
    <pivotField dataField="1"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4"/>
  </rowFields>
  <rowItems count="1">
    <i t="grand">
      <x/>
    </i>
  </rowItems>
  <colFields count="1">
    <field x="1"/>
  </colFields>
  <colItems count="1">
    <i t="grand">
      <x/>
    </i>
  </colItems>
  <pageFields count="2">
    <pageField fld="30" hier="-1"/>
    <pageField fld="4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9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24:C27" firstHeaderRow="1" firstDataRow="3" firstDataCol="1" rowPageCount="2" colPageCount="1"/>
  <pivotFields count="39">
    <pivotField subtotalTop="0" showAll="0"/>
    <pivotField axis="axisCol" subtotalTop="0" showAll="0">
      <items count="8">
        <item h="1" x="0"/>
        <item h="1" x="6"/>
        <item h="1" x="2"/>
        <item h="1"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x="25"/>
        <item h="1" x="33"/>
        <item h="1" x="24"/>
        <item h="1" x="27"/>
        <item h="1"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2"/>
        <item h="1" x="3"/>
        <item h="1" x="1"/>
        <item t="default"/>
      </items>
    </pivotField>
    <pivotField subtotalTop="0" showAll="0"/>
    <pivotField subtotalTop="0" showAll="0"/>
    <pivotField axis="axisRow" subtotalTop="0" showAll="0" sortType="ascending">
      <items count="12">
        <item h="1" x="0"/>
        <item x="6"/>
        <item x="10"/>
        <item x="2"/>
        <item x="3"/>
        <item x="9"/>
        <item x="4"/>
        <item x="8"/>
        <item x="5"/>
        <item x="7"/>
        <item x="1"/>
        <item t="default"/>
      </items>
    </pivotField>
    <pivotField subtotalTop="0" showAll="0"/>
    <pivotField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3"/>
  </rowFields>
  <rowItems count="1">
    <i t="grand">
      <x/>
    </i>
  </rowItems>
  <colFields count="2">
    <field x="1"/>
    <field x="-2"/>
  </colFields>
  <colItems count="2">
    <i t="grand">
      <x/>
    </i>
    <i t="grand" i="1">
      <x v="1"/>
    </i>
  </colItems>
  <pageFields count="2">
    <pageField fld="30" hier="-1"/>
    <pageField fld="4" hier="-1"/>
  </pageFields>
  <dataFields count="2">
    <dataField name="Count" fld="13" subtotal="count" baseField="26" baseItem="0"/>
    <dataField name="SPs" fld="13" baseField="2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9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41:B43" firstHeaderRow="1" firstDataRow="2" firstDataCol="1" rowPageCount="2" colPageCount="1"/>
  <pivotFields count="39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2"/>
        <item h="1" x="3"/>
        <item h="1" x="1"/>
        <item t="default"/>
      </items>
    </pivotField>
    <pivotField subtotalTop="0" showAll="0"/>
    <pivotField subtotalTop="0" showAll="0"/>
    <pivotField axis="axisRow" subtotalTop="0" showAll="0" sortType="ascending">
      <items count="12">
        <item h="1" x="0"/>
        <item x="6"/>
        <item x="10"/>
        <item x="2"/>
        <item x="3"/>
        <item x="9"/>
        <item x="4"/>
        <item x="8"/>
        <item x="5"/>
        <item x="7"/>
        <item x="1"/>
        <item t="default"/>
      </items>
    </pivotField>
    <pivotField subtotalTop="0" showAll="0"/>
    <pivotField showAll="0"/>
    <pivotField dataField="1"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3"/>
  </rowFields>
  <rowItems count="1">
    <i t="grand">
      <x/>
    </i>
  </rowItems>
  <colFields count="1">
    <field x="1"/>
  </colFields>
  <colItems count="1">
    <i t="grand">
      <x/>
    </i>
  </colItems>
  <pageFields count="2">
    <pageField fld="30" hier="-1"/>
    <pageField fld="4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4" cacheId="9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D5:E17" firstHeaderRow="1" firstDataRow="2" firstDataCol="1" rowPageCount="2" colPageCount="1"/>
  <pivotFields count="39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2"/>
        <item h="1" x="3"/>
        <item h="1" x="1"/>
        <item t="default"/>
      </items>
    </pivotField>
    <pivotField subtotalTop="0" showAll="0"/>
    <pivotField subtotalTop="0" showAll="0"/>
    <pivotField axis="axisRow" sortType="ascending">
      <items count="12">
        <item h="1" x="0"/>
        <item x="6"/>
        <item x="10"/>
        <item x="2"/>
        <item x="3"/>
        <item x="9"/>
        <item x="4"/>
        <item x="8"/>
        <item x="5"/>
        <item x="7"/>
        <item x="1"/>
        <item t="default"/>
      </items>
    </pivotField>
    <pivotField showAll="0"/>
    <pivotField showAll="0"/>
    <pivotField showAll="0"/>
    <pivotField subtotalTop="0" dragToRow="0" dragToCol="0" dragToPage="0" showAll="0" defaultSubtotal="0"/>
    <pivotField dragToRow="0" dragToCol="0" dragToPage="0" showAll="0"/>
  </pivotFields>
  <rowFields count="1">
    <field x="3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1">
    <i t="grand">
      <x/>
    </i>
  </colItems>
  <pageFields count="2">
    <pageField fld="30" hier="-1"/>
    <pageField fld="4" hier="-1"/>
  </pageFields>
  <dataFields count="1">
    <dataField name="Sum of Story Points" fld="1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95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Team">
  <location ref="A5:B17" firstHeaderRow="1" firstDataRow="2" firstDataCol="1" rowPageCount="2" colPageCount="1"/>
  <pivotFields count="39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1"/>
        <item x="2"/>
        <item x="3"/>
        <item x="4"/>
        <item x="5"/>
        <item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2"/>
        <item h="1" x="3"/>
        <item h="1" x="1"/>
        <item t="default"/>
      </items>
    </pivotField>
    <pivotField subtotalTop="0" showAll="0"/>
    <pivotField subtotalTop="0" showAll="0"/>
    <pivotField axis="axisRow" sortType="ascending">
      <items count="12">
        <item h="1" x="0"/>
        <item x="6"/>
        <item x="10"/>
        <item x="2"/>
        <item x="3"/>
        <item x="9"/>
        <item x="4"/>
        <item x="8"/>
        <item x="5"/>
        <item x="7"/>
        <item x="1"/>
        <item t="default"/>
      </items>
    </pivotField>
    <pivotField showAll="0"/>
    <pivotField showAll="0"/>
    <pivotField showAll="0"/>
    <pivotField dragToRow="0" dragToCol="0" dragToPage="0" showAll="0"/>
    <pivotField dragToRow="0" dragToCol="0" dragToPage="0" showAll="0"/>
  </pivotFields>
  <rowFields count="1">
    <field x="3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1">
    <i>
      <x v="2"/>
    </i>
  </colItems>
  <pageFields count="2">
    <pageField fld="30" hier="-1"/>
    <pageField fld="4" hier="-1"/>
  </pageFields>
  <dataFields count="1">
    <dataField name="Sum of Estimate in Days" fld="12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3" cacheId="95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Team">
  <location ref="J5:L17" firstHeaderRow="1" firstDataRow="3" firstDataCol="1" rowPageCount="2" colPageCount="1"/>
  <pivotFields count="39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47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x="3"/>
        <item x="9"/>
        <item x="7"/>
        <item x="6"/>
        <item x="2"/>
        <item x="5"/>
        <item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2"/>
        <item h="1" x="3"/>
        <item h="1" x="1"/>
        <item t="default"/>
      </items>
    </pivotField>
    <pivotField subtotalTop="0" showAll="0"/>
    <pivotField subtotalTop="0" showAll="0"/>
    <pivotField axis="axisRow" sortType="ascending">
      <items count="12">
        <item h="1" x="0"/>
        <item x="6"/>
        <item x="10"/>
        <item x="2"/>
        <item x="3"/>
        <item x="9"/>
        <item x="4"/>
        <item x="8"/>
        <item x="5"/>
        <item x="7"/>
        <item h="1" x="1"/>
        <item t="default"/>
      </items>
    </pivotField>
    <pivotField showAll="0"/>
    <pivotField showAll="0"/>
    <pivotField showAll="0"/>
    <pivotField subtotalTop="0" dragToRow="0" dragToCol="0" dragToPage="0" showAll="0" defaultSubtotal="0"/>
    <pivotField dragToRow="0" dragToCol="0" dragToPage="0" showAll="0"/>
  </pivotFields>
  <rowFields count="1">
    <field x="33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"/>
    <field x="-2"/>
  </colFields>
  <colItems count="2">
    <i>
      <x v="2"/>
      <x/>
    </i>
    <i r="1" i="1">
      <x v="1"/>
    </i>
  </colItems>
  <pageFields count="2">
    <pageField fld="30" hier="-1"/>
    <pageField fld="4" hier="-1"/>
  </pageFields>
  <dataFields count="2">
    <dataField name="Sum of Epic Remaining Estimate" fld="16" baseField="3" baseItem="4"/>
    <dataField name="Sum of Epic Total Estimate" fld="15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95" applyNumberFormats="0" applyBorderFormats="0" applyFontFormats="0" applyPatternFormats="0" applyAlignmentFormats="0" applyWidthHeightFormats="1" dataCaption="Values" missingCaption="0" updatedVersion="6" minRefreshableVersion="3" useAutoFormatting="1" colGrandTotals="0" itemPrintTitles="1" createdVersion="6" indent="0" outline="1" outlineData="1" multipleFieldFilters="0" rowHeaderCaption="Component">
  <location ref="A5:G9" firstHeaderRow="1" firstDataRow="3" firstDataCol="1" rowPageCount="2" colPageCount="1"/>
  <pivotFields count="39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axis="axisPage" subtotalTop="0" multipleItemSelectionAllowed="1" showAll="0">
      <items count="15">
        <item x="0"/>
        <item x="6"/>
        <item x="10"/>
        <item x="11"/>
        <item x="2"/>
        <item x="12"/>
        <item x="3"/>
        <item x="9"/>
        <item x="4"/>
        <item x="13"/>
        <item x="8"/>
        <item x="5"/>
        <item x="7"/>
        <item x="1"/>
        <item t="default"/>
      </items>
    </pivotField>
    <pivotField subtotalTop="0" multipleItemSelectionAllowed="1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ascending">
      <items count="3">
        <item x="0"/>
        <item x="1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subtotalTop="0" showAll="0"/>
    <pivotField subtotalTop="0" showAll="0"/>
    <pivotField showAll="0"/>
    <pivotField showAll="0"/>
    <pivotField showAll="0"/>
    <pivotField showAll="0"/>
    <pivotField dataField="1" dragToRow="0" dragToCol="0" dragToPage="0" showAll="0"/>
    <pivotField dataField="1" dragToRow="0" dragToCol="0" dragToPage="0" showAll="0"/>
  </pivotFields>
  <rowFields count="1">
    <field x="10"/>
  </rowFields>
  <rowItems count="2">
    <i>
      <x v="1"/>
    </i>
    <i t="grand">
      <x/>
    </i>
  </rowItems>
  <colFields count="2">
    <field x="1"/>
    <field x="-2"/>
  </colFields>
  <colItems count="6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</colItems>
  <pageFields count="2">
    <pageField fld="30" hier="-1"/>
    <pageField fld="3" hier="-1"/>
  </pageFields>
  <dataFields count="6">
    <dataField name="Total Estimate" fld="15" baseField="10" baseItem="1"/>
    <dataField name="Story Estimate_x000a_(incl. Tech Debt &amp; Spikes)" fld="14" baseField="10" baseItem="1"/>
    <dataField name="Decomposed _x000a_(Ready, In Dev, Closed)" fld="22" baseField="10" baseItem="1"/>
    <dataField name="Remaining Estimate_x000a_(Not Closed/ Not Decomposed)" fld="16" baseField="10" baseItem="1"/>
    <dataField name="Decomposition Progress" fld="38" subtotal="count" baseField="10" baseItem="1"/>
    <dataField name="Development Progress" fld="37" subtotal="count" baseField="10" baseItem="1" numFmtId="9"/>
  </dataFields>
  <formats count="4">
    <format dxfId="7">
      <pivotArea outline="0" collapsedLevelsAreSubtotals="1" fieldPosition="0">
        <references count="2">
          <reference field="4294967294" count="1" selected="0">
            <x v="4"/>
          </reference>
          <reference field="1" count="0" selected="0"/>
        </references>
      </pivotArea>
    </format>
    <format dxfId="6">
      <pivotArea dataOnly="0" labelOnly="1" outline="0" fieldPosition="0">
        <references count="2">
          <reference field="4294967294" count="1">
            <x v="1"/>
          </reference>
          <reference field="1" count="0" selected="0"/>
        </references>
      </pivotArea>
    </format>
    <format dxfId="5">
      <pivotArea dataOnly="0" labelOnly="1" outline="0" fieldPosition="0">
        <references count="2">
          <reference field="4294967294" count="1">
            <x v="2"/>
          </reference>
          <reference field="1" count="0" selected="0"/>
        </references>
      </pivotArea>
    </format>
    <format dxfId="4">
      <pivotArea dataOnly="0" labelOnly="1" outline="0" fieldPosition="0">
        <references count="2">
          <reference field="4294967294" count="1">
            <x v="3"/>
          </reference>
          <reference field="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25" x14ac:dyDescent="0.45"/>
  <sheetData>
    <row r="1" spans="1:1" x14ac:dyDescent="0.45">
      <c r="A1" s="26" t="s">
        <v>143</v>
      </c>
    </row>
    <row r="2" spans="1:1" x14ac:dyDescent="0.45">
      <c r="A2" s="27" t="s">
        <v>144</v>
      </c>
    </row>
    <row r="3" spans="1:1" x14ac:dyDescent="0.45">
      <c r="A3" s="27" t="s">
        <v>145</v>
      </c>
    </row>
    <row r="4" spans="1:1" x14ac:dyDescent="0.45">
      <c r="A4" s="28" t="s">
        <v>146</v>
      </c>
    </row>
    <row r="5" spans="1:1" x14ac:dyDescent="0.45">
      <c r="A5" s="28" t="s">
        <v>147</v>
      </c>
    </row>
    <row r="6" spans="1:1" x14ac:dyDescent="0.45">
      <c r="A6" s="29" t="s">
        <v>193</v>
      </c>
    </row>
    <row r="7" spans="1:1" x14ac:dyDescent="0.45">
      <c r="A7" s="30" t="s">
        <v>152</v>
      </c>
    </row>
    <row r="8" spans="1:1" x14ac:dyDescent="0.45">
      <c r="A8" s="27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4.25" x14ac:dyDescent="0.45"/>
  <cols>
    <col min="1" max="1" width="10.19921875" bestFit="1" customWidth="1"/>
    <col min="2" max="2" width="9.19921875" bestFit="1" customWidth="1"/>
    <col min="3" max="3" width="16.86328125" bestFit="1" customWidth="1"/>
  </cols>
  <sheetData>
    <row r="1" spans="1:3" x14ac:dyDescent="0.45">
      <c r="A1" s="22" t="s">
        <v>156</v>
      </c>
      <c r="B1" s="22"/>
      <c r="C1" s="22"/>
    </row>
    <row r="2" spans="1:3" x14ac:dyDescent="0.45">
      <c r="A2" s="16" t="s">
        <v>203</v>
      </c>
      <c r="B2" t="s">
        <v>205</v>
      </c>
    </row>
    <row r="3" spans="1:3" x14ac:dyDescent="0.45">
      <c r="A3" s="16" t="s">
        <v>9</v>
      </c>
      <c r="B3" t="s">
        <v>74</v>
      </c>
    </row>
    <row r="5" spans="1:3" x14ac:dyDescent="0.45">
      <c r="A5" s="16" t="s">
        <v>45</v>
      </c>
      <c r="B5" t="s">
        <v>155</v>
      </c>
      <c r="C5" t="s">
        <v>123</v>
      </c>
    </row>
    <row r="6" spans="1:3" x14ac:dyDescent="0.45">
      <c r="A6" s="17" t="s">
        <v>51</v>
      </c>
      <c r="B6" s="20"/>
      <c r="C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E1" workbookViewId="0">
      <selection activeCell="M17" sqref="M17"/>
    </sheetView>
  </sheetViews>
  <sheetFormatPr defaultRowHeight="14.25" x14ac:dyDescent="0.45"/>
  <cols>
    <col min="1" max="1" width="20.46484375" bestFit="1" customWidth="1"/>
    <col min="2" max="2" width="15.6640625" bestFit="1" customWidth="1"/>
    <col min="3" max="3" width="8" bestFit="1" customWidth="1"/>
    <col min="4" max="4" width="16.86328125" bestFit="1" customWidth="1"/>
    <col min="5" max="5" width="15.6640625" bestFit="1" customWidth="1"/>
    <col min="6" max="6" width="22.73046875" bestFit="1" customWidth="1"/>
    <col min="7" max="7" width="24.6640625" bestFit="1" customWidth="1"/>
    <col min="8" max="8" width="15.6640625" bestFit="1" customWidth="1"/>
    <col min="9" max="9" width="24.6640625" bestFit="1" customWidth="1"/>
    <col min="10" max="10" width="10.19921875" bestFit="1" customWidth="1"/>
    <col min="11" max="11" width="27.06640625" bestFit="1" customWidth="1"/>
    <col min="12" max="12" width="22.46484375" bestFit="1" customWidth="1"/>
    <col min="13" max="13" width="19.19921875" customWidth="1"/>
    <col min="14" max="14" width="27.06640625" bestFit="1" customWidth="1"/>
    <col min="15" max="15" width="15.6640625" bestFit="1" customWidth="1"/>
    <col min="16" max="16" width="10.19921875" bestFit="1" customWidth="1"/>
  </cols>
  <sheetData>
    <row r="1" spans="1:13" x14ac:dyDescent="0.45">
      <c r="A1" s="31" t="s">
        <v>148</v>
      </c>
      <c r="B1" s="22"/>
      <c r="D1" s="31" t="s">
        <v>149</v>
      </c>
      <c r="E1" s="22"/>
      <c r="F1" s="22"/>
      <c r="G1" s="22"/>
      <c r="H1" s="22"/>
      <c r="J1" s="31" t="s">
        <v>150</v>
      </c>
      <c r="K1" s="22"/>
      <c r="L1" s="22"/>
      <c r="M1" s="22"/>
    </row>
    <row r="2" spans="1:13" x14ac:dyDescent="0.45">
      <c r="A2" s="16" t="s">
        <v>203</v>
      </c>
      <c r="B2" t="s">
        <v>205</v>
      </c>
      <c r="D2" s="16" t="s">
        <v>203</v>
      </c>
      <c r="E2" t="s">
        <v>205</v>
      </c>
      <c r="J2" s="16" t="s">
        <v>203</v>
      </c>
      <c r="K2" t="s">
        <v>205</v>
      </c>
    </row>
    <row r="3" spans="1:13" x14ac:dyDescent="0.45">
      <c r="A3" s="16" t="s">
        <v>0</v>
      </c>
      <c r="B3" t="s">
        <v>75</v>
      </c>
      <c r="D3" s="16" t="s">
        <v>0</v>
      </c>
      <c r="E3" t="s">
        <v>75</v>
      </c>
      <c r="J3" s="16" t="s">
        <v>0</v>
      </c>
      <c r="K3" t="s">
        <v>75</v>
      </c>
    </row>
    <row r="5" spans="1:13" x14ac:dyDescent="0.45">
      <c r="A5" s="16" t="s">
        <v>52</v>
      </c>
      <c r="B5" s="16" t="s">
        <v>50</v>
      </c>
      <c r="D5" s="16" t="s">
        <v>123</v>
      </c>
      <c r="E5" s="16" t="s">
        <v>50</v>
      </c>
      <c r="K5" s="16" t="s">
        <v>50</v>
      </c>
      <c r="M5" s="23"/>
    </row>
    <row r="6" spans="1:13" x14ac:dyDescent="0.45">
      <c r="A6" s="16" t="s">
        <v>45</v>
      </c>
      <c r="B6" t="s">
        <v>70</v>
      </c>
      <c r="D6" s="16" t="s">
        <v>45</v>
      </c>
      <c r="E6" t="s">
        <v>51</v>
      </c>
      <c r="K6" t="s">
        <v>70</v>
      </c>
      <c r="M6" s="23"/>
    </row>
    <row r="7" spans="1:13" x14ac:dyDescent="0.45">
      <c r="A7" s="17" t="s">
        <v>60</v>
      </c>
      <c r="B7" s="20"/>
      <c r="D7" s="17" t="s">
        <v>60</v>
      </c>
      <c r="E7" s="20"/>
      <c r="J7" s="16" t="s">
        <v>45</v>
      </c>
      <c r="K7" t="s">
        <v>121</v>
      </c>
      <c r="L7" t="s">
        <v>124</v>
      </c>
      <c r="M7" s="24" t="s">
        <v>134</v>
      </c>
    </row>
    <row r="8" spans="1:13" x14ac:dyDescent="0.45">
      <c r="A8" s="17" t="s">
        <v>63</v>
      </c>
      <c r="B8" s="20"/>
      <c r="D8" s="17" t="s">
        <v>63</v>
      </c>
      <c r="E8" s="20"/>
      <c r="J8" s="17" t="s">
        <v>60</v>
      </c>
      <c r="K8" s="20"/>
      <c r="L8" s="20"/>
      <c r="M8" t="s">
        <v>207</v>
      </c>
    </row>
    <row r="9" spans="1:13" x14ac:dyDescent="0.45">
      <c r="A9" s="17" t="s">
        <v>58</v>
      </c>
      <c r="B9" s="20"/>
      <c r="D9" s="17" t="s">
        <v>58</v>
      </c>
      <c r="E9" s="20"/>
      <c r="J9" s="17" t="s">
        <v>63</v>
      </c>
      <c r="K9" s="20"/>
      <c r="L9" s="20"/>
      <c r="M9" t="s">
        <v>208</v>
      </c>
    </row>
    <row r="10" spans="1:13" x14ac:dyDescent="0.45">
      <c r="A10" s="17" t="s">
        <v>56</v>
      </c>
      <c r="B10" s="20"/>
      <c r="D10" s="17" t="s">
        <v>56</v>
      </c>
      <c r="E10" s="20"/>
      <c r="J10" s="17" t="s">
        <v>58</v>
      </c>
      <c r="K10" s="20"/>
      <c r="L10" s="20"/>
      <c r="M10" t="s">
        <v>209</v>
      </c>
    </row>
    <row r="11" spans="1:13" x14ac:dyDescent="0.45">
      <c r="A11" s="17" t="s">
        <v>55</v>
      </c>
      <c r="B11" s="20"/>
      <c r="D11" s="17" t="s">
        <v>55</v>
      </c>
      <c r="E11" s="20"/>
      <c r="J11" s="17" t="s">
        <v>56</v>
      </c>
      <c r="K11" s="20"/>
      <c r="L11" s="20"/>
      <c r="M11" t="s">
        <v>210</v>
      </c>
    </row>
    <row r="12" spans="1:13" x14ac:dyDescent="0.45">
      <c r="A12" s="17" t="s">
        <v>59</v>
      </c>
      <c r="B12" s="20"/>
      <c r="D12" s="17" t="s">
        <v>59</v>
      </c>
      <c r="E12" s="20"/>
      <c r="J12" s="17" t="s">
        <v>55</v>
      </c>
      <c r="K12" s="20"/>
      <c r="L12" s="20"/>
      <c r="M12" t="s">
        <v>211</v>
      </c>
    </row>
    <row r="13" spans="1:13" x14ac:dyDescent="0.45">
      <c r="A13" s="17" t="s">
        <v>62</v>
      </c>
      <c r="B13" s="20"/>
      <c r="D13" s="17" t="s">
        <v>62</v>
      </c>
      <c r="E13" s="20"/>
      <c r="J13" s="17" t="s">
        <v>59</v>
      </c>
      <c r="K13" s="20"/>
      <c r="L13" s="20"/>
      <c r="M13" t="s">
        <v>212</v>
      </c>
    </row>
    <row r="14" spans="1:13" x14ac:dyDescent="0.45">
      <c r="A14" s="17" t="s">
        <v>54</v>
      </c>
      <c r="B14" s="20"/>
      <c r="D14" s="17" t="s">
        <v>54</v>
      </c>
      <c r="E14" s="20"/>
      <c r="J14" s="17" t="s">
        <v>62</v>
      </c>
      <c r="K14" s="20"/>
      <c r="L14" s="20"/>
      <c r="M14" t="s">
        <v>213</v>
      </c>
    </row>
    <row r="15" spans="1:13" x14ac:dyDescent="0.45">
      <c r="A15" s="17" t="s">
        <v>61</v>
      </c>
      <c r="B15" s="20"/>
      <c r="D15" s="17" t="s">
        <v>61</v>
      </c>
      <c r="E15" s="20"/>
      <c r="J15" s="17" t="s">
        <v>54</v>
      </c>
      <c r="K15" s="20"/>
      <c r="L15" s="20"/>
      <c r="M15" t="s">
        <v>214</v>
      </c>
    </row>
    <row r="16" spans="1:13" x14ac:dyDescent="0.45">
      <c r="A16" s="17" t="s">
        <v>120</v>
      </c>
      <c r="B16" s="20"/>
      <c r="D16" s="17" t="s">
        <v>120</v>
      </c>
      <c r="E16" s="20"/>
      <c r="J16" s="17" t="s">
        <v>61</v>
      </c>
      <c r="K16" s="20"/>
      <c r="L16" s="20"/>
      <c r="M16" t="s">
        <v>215</v>
      </c>
    </row>
    <row r="17" spans="1:13" x14ac:dyDescent="0.45">
      <c r="A17" s="17" t="s">
        <v>51</v>
      </c>
      <c r="B17" s="20"/>
      <c r="D17" s="17" t="s">
        <v>51</v>
      </c>
      <c r="E17" s="20"/>
      <c r="J17" s="17" t="s">
        <v>51</v>
      </c>
      <c r="K17" s="20"/>
      <c r="L17" s="20"/>
      <c r="M17" s="25">
        <f>SUM(M8:M16)</f>
        <v>0</v>
      </c>
    </row>
    <row r="20" spans="1:13" x14ac:dyDescent="0.45">
      <c r="A20" s="22" t="s">
        <v>151</v>
      </c>
      <c r="B20" s="22"/>
      <c r="C20" s="22"/>
      <c r="D20" s="22"/>
      <c r="E20" s="22"/>
    </row>
    <row r="21" spans="1:13" x14ac:dyDescent="0.45">
      <c r="A21" s="16" t="s">
        <v>203</v>
      </c>
      <c r="B21" t="s">
        <v>205</v>
      </c>
    </row>
    <row r="22" spans="1:13" x14ac:dyDescent="0.45">
      <c r="A22" s="16" t="s">
        <v>0</v>
      </c>
      <c r="B22" t="s">
        <v>75</v>
      </c>
    </row>
    <row r="24" spans="1:13" x14ac:dyDescent="0.45">
      <c r="B24" s="16" t="s">
        <v>50</v>
      </c>
    </row>
    <row r="25" spans="1:13" x14ac:dyDescent="0.45">
      <c r="B25" t="s">
        <v>138</v>
      </c>
      <c r="C25" t="s">
        <v>139</v>
      </c>
    </row>
    <row r="26" spans="1:13" x14ac:dyDescent="0.45">
      <c r="A26" s="16" t="s">
        <v>45</v>
      </c>
    </row>
    <row r="27" spans="1:13" x14ac:dyDescent="0.45">
      <c r="A27" s="17" t="s">
        <v>51</v>
      </c>
      <c r="B27" s="20"/>
      <c r="C27" s="20"/>
    </row>
    <row r="37" spans="1:9" x14ac:dyDescent="0.45">
      <c r="A37" s="22" t="s">
        <v>140</v>
      </c>
      <c r="B37" s="22"/>
      <c r="C37" s="22"/>
      <c r="G37" s="22" t="s">
        <v>142</v>
      </c>
      <c r="H37" s="22"/>
      <c r="I37" s="22"/>
    </row>
    <row r="38" spans="1:9" x14ac:dyDescent="0.45">
      <c r="A38" s="16" t="s">
        <v>203</v>
      </c>
      <c r="B38" t="s">
        <v>205</v>
      </c>
      <c r="G38" s="16" t="s">
        <v>203</v>
      </c>
      <c r="H38" t="s">
        <v>205</v>
      </c>
    </row>
    <row r="39" spans="1:9" x14ac:dyDescent="0.45">
      <c r="A39" s="16" t="s">
        <v>0</v>
      </c>
      <c r="B39" t="s">
        <v>75</v>
      </c>
      <c r="G39" s="16" t="s">
        <v>0</v>
      </c>
      <c r="H39" t="s">
        <v>75</v>
      </c>
    </row>
    <row r="41" spans="1:9" x14ac:dyDescent="0.45">
      <c r="A41" s="16" t="s">
        <v>141</v>
      </c>
      <c r="B41" s="16" t="s">
        <v>50</v>
      </c>
      <c r="G41" s="16" t="s">
        <v>141</v>
      </c>
      <c r="H41" s="16" t="s">
        <v>50</v>
      </c>
    </row>
    <row r="42" spans="1:9" x14ac:dyDescent="0.45">
      <c r="A42" s="16" t="s">
        <v>45</v>
      </c>
      <c r="B42" t="s">
        <v>51</v>
      </c>
      <c r="G42" s="16" t="s">
        <v>45</v>
      </c>
      <c r="H42" t="s">
        <v>51</v>
      </c>
    </row>
    <row r="43" spans="1:9" x14ac:dyDescent="0.45">
      <c r="A43" s="17" t="s">
        <v>51</v>
      </c>
      <c r="B43" s="20"/>
      <c r="G43" s="17" t="s">
        <v>51</v>
      </c>
      <c r="H43" s="20"/>
    </row>
  </sheetData>
  <hyperlinks>
    <hyperlink ref="A1" location="Notes!1:1" display="Remaining Scope based on Epics - Estimate in Days (see Notes - 1)"/>
    <hyperlink ref="D1" location="Notes!2:2" display="Remaining Scope based on Stories/Spikes/Tech Debts - Story Points (see Notes - 2)"/>
    <hyperlink ref="J1" location="Notes!3:7" display="Remaining Scope based on Epics - Epic Remaining and Total Estimate (see Notes - 3)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4.25" x14ac:dyDescent="0.45"/>
  <cols>
    <col min="1" max="1" width="12.53125" bestFit="1" customWidth="1"/>
    <col min="2" max="2" width="14.73046875" bestFit="1" customWidth="1"/>
    <col min="3" max="3" width="13.3984375" bestFit="1" customWidth="1"/>
    <col min="4" max="4" width="11.3984375" bestFit="1" customWidth="1"/>
    <col min="5" max="5" width="17" bestFit="1" customWidth="1"/>
    <col min="6" max="6" width="20.59765625" bestFit="1" customWidth="1"/>
    <col min="7" max="7" width="19.33203125" bestFit="1" customWidth="1"/>
    <col min="8" max="8" width="6.3984375" bestFit="1" customWidth="1"/>
  </cols>
  <sheetData>
    <row r="1" spans="1:7" x14ac:dyDescent="0.45">
      <c r="A1" s="31" t="s">
        <v>154</v>
      </c>
      <c r="B1" s="22"/>
      <c r="C1" s="22"/>
      <c r="D1" s="22"/>
    </row>
    <row r="2" spans="1:7" x14ac:dyDescent="0.45">
      <c r="A2" s="16" t="s">
        <v>203</v>
      </c>
      <c r="B2" t="s">
        <v>205</v>
      </c>
    </row>
    <row r="3" spans="1:7" x14ac:dyDescent="0.45">
      <c r="A3" s="16" t="s">
        <v>45</v>
      </c>
      <c r="B3" t="s">
        <v>122</v>
      </c>
    </row>
    <row r="5" spans="1:7" x14ac:dyDescent="0.45">
      <c r="B5" s="16" t="s">
        <v>50</v>
      </c>
    </row>
    <row r="6" spans="1:7" x14ac:dyDescent="0.45">
      <c r="B6" t="s">
        <v>70</v>
      </c>
    </row>
    <row r="7" spans="1:7" ht="42.75" x14ac:dyDescent="0.45">
      <c r="A7" s="16" t="s">
        <v>133</v>
      </c>
      <c r="B7" t="s">
        <v>135</v>
      </c>
      <c r="C7" s="32" t="s">
        <v>159</v>
      </c>
      <c r="D7" s="32" t="s">
        <v>160</v>
      </c>
      <c r="E7" s="32" t="s">
        <v>161</v>
      </c>
      <c r="F7" t="s">
        <v>136</v>
      </c>
      <c r="G7" t="s">
        <v>137</v>
      </c>
    </row>
    <row r="8" spans="1:7" x14ac:dyDescent="0.45">
      <c r="A8" s="17" t="s">
        <v>120</v>
      </c>
      <c r="B8" s="20">
        <v>0</v>
      </c>
      <c r="C8" s="20">
        <v>0</v>
      </c>
      <c r="D8" s="20">
        <v>0</v>
      </c>
      <c r="E8" s="20">
        <v>0</v>
      </c>
      <c r="F8" s="21">
        <v>1</v>
      </c>
      <c r="G8" s="21">
        <v>1</v>
      </c>
    </row>
    <row r="9" spans="1:7" x14ac:dyDescent="0.45">
      <c r="A9" s="17" t="s">
        <v>51</v>
      </c>
      <c r="B9" s="20">
        <v>0</v>
      </c>
      <c r="C9" s="20">
        <v>0</v>
      </c>
      <c r="D9" s="20">
        <v>0</v>
      </c>
      <c r="E9" s="20">
        <v>0</v>
      </c>
      <c r="F9" s="21">
        <v>1</v>
      </c>
      <c r="G9" s="21">
        <v>1</v>
      </c>
    </row>
  </sheetData>
  <hyperlinks>
    <hyperlink ref="A1" location="Notes!8:8" display="Feature Decomposition and Development progress (see Notes - 4)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47"/>
  <sheetViews>
    <sheetView zoomScaleNormal="100" workbookViewId="0">
      <pane ySplit="1" topLeftCell="A2" activePane="bottomLeft" state="frozen"/>
      <selection activeCell="C3" sqref="C3"/>
      <selection pane="bottomLeft"/>
    </sheetView>
  </sheetViews>
  <sheetFormatPr defaultColWidth="9.1328125" defaultRowHeight="14.25" x14ac:dyDescent="0.45"/>
  <cols>
    <col min="1" max="1" width="11.265625" style="3" customWidth="1"/>
    <col min="2" max="2" width="9.796875" style="3" customWidth="1"/>
    <col min="3" max="3" width="38.59765625" style="4" customWidth="1"/>
    <col min="4" max="4" width="23.46484375" style="4" customWidth="1"/>
    <col min="5" max="5" width="18.9296875" style="3" customWidth="1"/>
    <col min="6" max="6" width="18.9296875" style="5" customWidth="1"/>
    <col min="7" max="7" width="24.1328125" style="3" customWidth="1"/>
    <col min="8" max="8" width="23.796875" style="5" customWidth="1"/>
    <col min="9" max="9" width="20.86328125" style="5" customWidth="1"/>
    <col min="10" max="10" width="17.796875" style="3" customWidth="1"/>
    <col min="11" max="11" width="17.796875" style="5" customWidth="1"/>
    <col min="12" max="12" width="18.9296875" style="5" customWidth="1"/>
    <col min="13" max="13" width="16.86328125" style="3" customWidth="1"/>
    <col min="14" max="14" width="16.86328125" style="5" customWidth="1"/>
    <col min="15" max="15" width="16.19921875" style="5" customWidth="1"/>
    <col min="16" max="16" width="16.86328125" style="5" customWidth="1"/>
    <col min="17" max="17" width="21.06640625" style="5" customWidth="1"/>
    <col min="18" max="18" width="19.86328125" style="5" customWidth="1"/>
    <col min="19" max="19" width="19.265625" style="5" customWidth="1"/>
    <col min="20" max="20" width="12.9296875" style="5" customWidth="1"/>
    <col min="21" max="21" width="27.73046875" style="5" customWidth="1"/>
    <col min="22" max="22" width="13.265625" style="5" customWidth="1"/>
    <col min="23" max="23" width="17.19921875" style="5" customWidth="1"/>
    <col min="24" max="24" width="13.265625" style="5" customWidth="1"/>
    <col min="25" max="25" width="18.06640625" style="5" customWidth="1"/>
    <col min="26" max="26" width="16.86328125" style="5" customWidth="1"/>
    <col min="27" max="27" width="23.6640625" style="5" customWidth="1"/>
    <col min="28" max="28" width="29.19921875" style="5" customWidth="1"/>
    <col min="29" max="29" width="20.3984375" style="5" customWidth="1"/>
    <col min="30" max="31" width="22.06640625" style="5" customWidth="1"/>
    <col min="32" max="32" width="13.53125" style="5" customWidth="1"/>
    <col min="33" max="34" width="16.73046875" style="5" customWidth="1"/>
    <col min="35" max="35" width="18.86328125" style="5" customWidth="1"/>
    <col min="36" max="36" width="19.86328125" style="5" customWidth="1"/>
    <col min="37" max="37" width="18.796875" style="5" customWidth="1"/>
    <col min="38" max="16384" width="9.1328125" style="3"/>
  </cols>
  <sheetData>
    <row r="1" spans="1:38" x14ac:dyDescent="0.45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129</v>
      </c>
      <c r="X1" s="1" t="s">
        <v>21</v>
      </c>
      <c r="Y1" s="1" t="s">
        <v>157</v>
      </c>
      <c r="Z1" s="1" t="s">
        <v>194</v>
      </c>
      <c r="AA1" s="1" t="s">
        <v>196</v>
      </c>
      <c r="AB1" s="1" t="s">
        <v>198</v>
      </c>
      <c r="AC1" s="1" t="s">
        <v>200</v>
      </c>
      <c r="AD1" s="1" t="s">
        <v>202</v>
      </c>
      <c r="AE1" s="1" t="s">
        <v>203</v>
      </c>
      <c r="AF1" s="1" t="s">
        <v>43</v>
      </c>
      <c r="AG1" s="1" t="s">
        <v>44</v>
      </c>
      <c r="AH1" s="1" t="s">
        <v>125</v>
      </c>
      <c r="AI1" s="1" t="s">
        <v>126</v>
      </c>
      <c r="AJ1" s="1" t="s">
        <v>162</v>
      </c>
      <c r="AK1" s="1" t="s">
        <v>48</v>
      </c>
      <c r="AL1" s="3" t="s">
        <v>216</v>
      </c>
    </row>
    <row r="2" spans="1:38" s="5" customFormat="1" ht="85.5" x14ac:dyDescent="0.45">
      <c r="A2" s="6" t="s">
        <v>69</v>
      </c>
      <c r="B2" s="5" t="s">
        <v>68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130</v>
      </c>
      <c r="X2" s="10" t="s">
        <v>42</v>
      </c>
      <c r="Y2" s="10" t="s">
        <v>158</v>
      </c>
      <c r="Z2" s="11" t="s">
        <v>195</v>
      </c>
      <c r="AA2" s="11" t="s">
        <v>197</v>
      </c>
      <c r="AB2" s="11" t="s">
        <v>199</v>
      </c>
      <c r="AC2" s="15" t="s">
        <v>201</v>
      </c>
      <c r="AD2" s="15" t="s">
        <v>158</v>
      </c>
      <c r="AE2" s="15" t="s">
        <v>204</v>
      </c>
      <c r="AF2" s="10" t="s">
        <v>46</v>
      </c>
      <c r="AG2" s="14" t="s">
        <v>49</v>
      </c>
      <c r="AH2" s="14" t="s">
        <v>128</v>
      </c>
      <c r="AI2" s="14" t="s">
        <v>127</v>
      </c>
      <c r="AJ2" s="15" t="s">
        <v>163</v>
      </c>
      <c r="AK2" s="15" t="s">
        <v>132</v>
      </c>
      <c r="AL2" s="5" t="s">
        <v>11</v>
      </c>
    </row>
    <row r="3" spans="1:38" x14ac:dyDescent="0.45">
      <c r="A3" s="3" t="s">
        <v>57</v>
      </c>
    </row>
    <row r="4" spans="1:38" x14ac:dyDescent="0.45">
      <c r="A4" s="5" t="s">
        <v>53</v>
      </c>
      <c r="B4" s="3" t="s">
        <v>70</v>
      </c>
      <c r="D4" s="4" t="s">
        <v>58</v>
      </c>
      <c r="E4" s="19" t="s">
        <v>95</v>
      </c>
      <c r="V4" s="4" t="s">
        <v>58</v>
      </c>
      <c r="W4" s="4"/>
      <c r="AE4" s="5" t="s">
        <v>205</v>
      </c>
      <c r="AH4" s="4" t="s">
        <v>58</v>
      </c>
      <c r="AI4" s="4" t="s">
        <v>58</v>
      </c>
      <c r="AJ4" s="4"/>
    </row>
    <row r="5" spans="1:38" x14ac:dyDescent="0.45">
      <c r="A5" s="5" t="s">
        <v>53</v>
      </c>
      <c r="B5" s="5" t="s">
        <v>73</v>
      </c>
      <c r="D5" s="4" t="s">
        <v>56</v>
      </c>
      <c r="E5" s="19" t="s">
        <v>96</v>
      </c>
      <c r="G5" s="5"/>
      <c r="J5" s="5"/>
      <c r="V5" s="4" t="s">
        <v>56</v>
      </c>
      <c r="W5" s="4"/>
      <c r="AE5" s="5" t="s">
        <v>206</v>
      </c>
      <c r="AH5" s="4" t="s">
        <v>56</v>
      </c>
      <c r="AI5" s="4" t="s">
        <v>56</v>
      </c>
      <c r="AJ5" s="4"/>
    </row>
    <row r="6" spans="1:38" x14ac:dyDescent="0.45">
      <c r="A6" s="3" t="s">
        <v>53</v>
      </c>
      <c r="B6" s="5" t="s">
        <v>71</v>
      </c>
      <c r="C6" s="18" t="s">
        <v>67</v>
      </c>
      <c r="D6" s="4" t="s">
        <v>59</v>
      </c>
      <c r="E6" s="19" t="s">
        <v>97</v>
      </c>
      <c r="V6" s="4" t="s">
        <v>59</v>
      </c>
      <c r="W6" s="4"/>
      <c r="AH6" s="4" t="s">
        <v>59</v>
      </c>
      <c r="AI6" s="4" t="s">
        <v>59</v>
      </c>
      <c r="AJ6" s="4"/>
    </row>
    <row r="7" spans="1:38" x14ac:dyDescent="0.45">
      <c r="A7" s="5" t="s">
        <v>53</v>
      </c>
      <c r="B7" s="5" t="s">
        <v>72</v>
      </c>
      <c r="D7" s="4" t="s">
        <v>54</v>
      </c>
      <c r="E7" s="19" t="s">
        <v>98</v>
      </c>
      <c r="V7" s="4" t="s">
        <v>54</v>
      </c>
      <c r="W7" s="4"/>
      <c r="AH7" s="4" t="s">
        <v>54</v>
      </c>
      <c r="AI7" s="4" t="s">
        <v>54</v>
      </c>
      <c r="AJ7" s="4"/>
    </row>
    <row r="8" spans="1:38" x14ac:dyDescent="0.45">
      <c r="A8" s="5" t="s">
        <v>53</v>
      </c>
      <c r="B8" s="5" t="s">
        <v>74</v>
      </c>
      <c r="D8" s="4" t="s">
        <v>60</v>
      </c>
      <c r="E8" s="19" t="s">
        <v>99</v>
      </c>
      <c r="V8" s="4" t="s">
        <v>60</v>
      </c>
      <c r="W8" s="4"/>
      <c r="AH8" s="4" t="s">
        <v>60</v>
      </c>
      <c r="AI8" s="4" t="s">
        <v>60</v>
      </c>
      <c r="AJ8" s="4"/>
    </row>
    <row r="9" spans="1:38" x14ac:dyDescent="0.45">
      <c r="A9" s="5" t="s">
        <v>53</v>
      </c>
      <c r="B9" s="5"/>
      <c r="D9" s="4" t="s">
        <v>61</v>
      </c>
      <c r="E9" s="19" t="s">
        <v>100</v>
      </c>
      <c r="V9" s="4" t="s">
        <v>61</v>
      </c>
      <c r="W9" s="4"/>
      <c r="AH9" s="4" t="s">
        <v>61</v>
      </c>
      <c r="AI9" s="4" t="s">
        <v>61</v>
      </c>
      <c r="AJ9" s="4"/>
    </row>
    <row r="10" spans="1:38" x14ac:dyDescent="0.45">
      <c r="A10" s="5" t="s">
        <v>53</v>
      </c>
      <c r="B10" s="5"/>
      <c r="D10" s="4" t="s">
        <v>62</v>
      </c>
      <c r="E10" s="19" t="s">
        <v>101</v>
      </c>
      <c r="V10" s="4" t="s">
        <v>62</v>
      </c>
      <c r="W10" s="4"/>
      <c r="AH10" s="4" t="s">
        <v>62</v>
      </c>
      <c r="AI10" s="4" t="s">
        <v>62</v>
      </c>
      <c r="AJ10" s="4"/>
    </row>
    <row r="11" spans="1:38" x14ac:dyDescent="0.45">
      <c r="A11" s="5" t="s">
        <v>53</v>
      </c>
      <c r="B11" s="5"/>
      <c r="D11" s="4" t="s">
        <v>55</v>
      </c>
      <c r="E11" s="19" t="s">
        <v>102</v>
      </c>
      <c r="V11" s="4" t="s">
        <v>55</v>
      </c>
      <c r="W11" s="4"/>
      <c r="AH11" s="4" t="s">
        <v>55</v>
      </c>
      <c r="AI11" s="4" t="s">
        <v>55</v>
      </c>
      <c r="AJ11" s="4"/>
    </row>
    <row r="12" spans="1:38" x14ac:dyDescent="0.45">
      <c r="A12" s="5" t="s">
        <v>53</v>
      </c>
      <c r="B12" s="5"/>
      <c r="D12" s="4" t="s">
        <v>63</v>
      </c>
      <c r="E12" s="19" t="s">
        <v>103</v>
      </c>
      <c r="V12" s="4" t="s">
        <v>63</v>
      </c>
      <c r="W12" s="4"/>
      <c r="AH12" s="4" t="s">
        <v>63</v>
      </c>
      <c r="AI12" s="4" t="s">
        <v>63</v>
      </c>
      <c r="AJ12" s="4"/>
    </row>
    <row r="13" spans="1:38" x14ac:dyDescent="0.45">
      <c r="A13" s="5" t="s">
        <v>53</v>
      </c>
      <c r="B13" s="5"/>
      <c r="D13" s="4" t="s">
        <v>64</v>
      </c>
      <c r="E13" s="19" t="s">
        <v>104</v>
      </c>
      <c r="V13" s="4" t="s">
        <v>64</v>
      </c>
      <c r="W13" s="4"/>
      <c r="AH13" s="4"/>
      <c r="AI13" s="4"/>
      <c r="AJ13" s="4"/>
    </row>
    <row r="14" spans="1:38" x14ac:dyDescent="0.45">
      <c r="A14" s="5" t="s">
        <v>53</v>
      </c>
      <c r="B14" s="5"/>
      <c r="D14" s="4" t="s">
        <v>65</v>
      </c>
      <c r="E14" s="19" t="s">
        <v>105</v>
      </c>
      <c r="V14" s="4" t="s">
        <v>65</v>
      </c>
      <c r="W14" s="4"/>
      <c r="AH14" s="4"/>
      <c r="AI14" s="4"/>
      <c r="AJ14" s="4"/>
    </row>
    <row r="15" spans="1:38" ht="26.25" x14ac:dyDescent="0.45">
      <c r="A15" s="5" t="s">
        <v>53</v>
      </c>
      <c r="B15" s="5"/>
      <c r="D15" s="4" t="s">
        <v>66</v>
      </c>
      <c r="E15" s="19" t="s">
        <v>106</v>
      </c>
      <c r="V15" s="4" t="s">
        <v>66</v>
      </c>
      <c r="W15" s="4"/>
      <c r="AH15" s="4"/>
      <c r="AI15" s="4"/>
      <c r="AJ15" s="4"/>
    </row>
    <row r="16" spans="1:38" x14ac:dyDescent="0.45">
      <c r="A16" s="5" t="s">
        <v>53</v>
      </c>
      <c r="E16" s="19" t="s">
        <v>107</v>
      </c>
    </row>
    <row r="17" spans="1:5" ht="26.25" x14ac:dyDescent="0.45">
      <c r="A17" s="5" t="s">
        <v>53</v>
      </c>
      <c r="E17" s="19" t="s">
        <v>108</v>
      </c>
    </row>
    <row r="18" spans="1:5" x14ac:dyDescent="0.45">
      <c r="A18" s="5" t="s">
        <v>53</v>
      </c>
      <c r="E18" s="19" t="s">
        <v>109</v>
      </c>
    </row>
    <row r="19" spans="1:5" ht="39.4" x14ac:dyDescent="0.45">
      <c r="A19" s="5" t="s">
        <v>53</v>
      </c>
      <c r="E19" s="19" t="s">
        <v>110</v>
      </c>
    </row>
    <row r="20" spans="1:5" ht="26.25" x14ac:dyDescent="0.45">
      <c r="A20" s="5" t="s">
        <v>53</v>
      </c>
      <c r="E20" s="19" t="s">
        <v>111</v>
      </c>
    </row>
    <row r="21" spans="1:5" ht="26.25" x14ac:dyDescent="0.45">
      <c r="A21" s="5" t="s">
        <v>53</v>
      </c>
      <c r="E21" s="19" t="s">
        <v>112</v>
      </c>
    </row>
    <row r="22" spans="1:5" ht="26.25" x14ac:dyDescent="0.45">
      <c r="A22" s="5" t="s">
        <v>53</v>
      </c>
      <c r="E22" s="19" t="s">
        <v>113</v>
      </c>
    </row>
    <row r="23" spans="1:5" ht="26.25" x14ac:dyDescent="0.45">
      <c r="A23" s="5" t="s">
        <v>53</v>
      </c>
      <c r="E23" s="19" t="s">
        <v>114</v>
      </c>
    </row>
    <row r="24" spans="1:5" x14ac:dyDescent="0.45">
      <c r="A24" s="5" t="s">
        <v>53</v>
      </c>
      <c r="E24" s="19" t="s">
        <v>115</v>
      </c>
    </row>
    <row r="25" spans="1:5" x14ac:dyDescent="0.45">
      <c r="A25" s="5" t="s">
        <v>53</v>
      </c>
      <c r="E25" s="19" t="s">
        <v>116</v>
      </c>
    </row>
    <row r="26" spans="1:5" x14ac:dyDescent="0.45">
      <c r="A26" s="5" t="s">
        <v>53</v>
      </c>
      <c r="E26" s="19" t="s">
        <v>117</v>
      </c>
    </row>
    <row r="27" spans="1:5" x14ac:dyDescent="0.45">
      <c r="A27" s="5" t="s">
        <v>53</v>
      </c>
      <c r="E27" s="19" t="s">
        <v>118</v>
      </c>
    </row>
    <row r="28" spans="1:5" ht="26.25" x14ac:dyDescent="0.45">
      <c r="A28" s="5" t="s">
        <v>53</v>
      </c>
      <c r="E28" s="19" t="s">
        <v>119</v>
      </c>
    </row>
    <row r="29" spans="1:5" x14ac:dyDescent="0.45">
      <c r="A29" s="5" t="s">
        <v>53</v>
      </c>
      <c r="E29" s="19" t="s">
        <v>76</v>
      </c>
    </row>
    <row r="30" spans="1:5" ht="26.25" x14ac:dyDescent="0.45">
      <c r="A30" s="5" t="s">
        <v>53</v>
      </c>
      <c r="E30" s="19" t="s">
        <v>77</v>
      </c>
    </row>
    <row r="31" spans="1:5" x14ac:dyDescent="0.45">
      <c r="A31" s="5" t="s">
        <v>53</v>
      </c>
      <c r="E31" s="19" t="s">
        <v>78</v>
      </c>
    </row>
    <row r="32" spans="1:5" ht="39.4" x14ac:dyDescent="0.45">
      <c r="A32" s="5" t="s">
        <v>53</v>
      </c>
      <c r="E32" s="19" t="s">
        <v>79</v>
      </c>
    </row>
    <row r="33" spans="1:37" ht="26.25" x14ac:dyDescent="0.45">
      <c r="A33" s="5" t="s">
        <v>53</v>
      </c>
      <c r="E33" s="19" t="s">
        <v>80</v>
      </c>
    </row>
    <row r="34" spans="1:37" ht="26.25" x14ac:dyDescent="0.45">
      <c r="A34" s="5" t="s">
        <v>53</v>
      </c>
      <c r="E34" s="19" t="s">
        <v>81</v>
      </c>
    </row>
    <row r="35" spans="1:37" ht="26.25" x14ac:dyDescent="0.45">
      <c r="A35" s="5" t="s">
        <v>53</v>
      </c>
      <c r="E35" s="19" t="s">
        <v>82</v>
      </c>
    </row>
    <row r="36" spans="1:37" ht="26.25" x14ac:dyDescent="0.45">
      <c r="A36" s="5" t="s">
        <v>53</v>
      </c>
      <c r="E36" s="19" t="s">
        <v>83</v>
      </c>
    </row>
    <row r="37" spans="1:37" x14ac:dyDescent="0.45">
      <c r="A37" s="5" t="s">
        <v>53</v>
      </c>
      <c r="E37" s="19" t="s">
        <v>84</v>
      </c>
    </row>
    <row r="38" spans="1:37" x14ac:dyDescent="0.45">
      <c r="A38" s="5" t="s">
        <v>53</v>
      </c>
      <c r="E38" s="19" t="s">
        <v>85</v>
      </c>
    </row>
    <row r="39" spans="1:37" x14ac:dyDescent="0.45">
      <c r="A39" s="5" t="s">
        <v>53</v>
      </c>
      <c r="E39" s="19" t="s">
        <v>86</v>
      </c>
    </row>
    <row r="40" spans="1:37" x14ac:dyDescent="0.45">
      <c r="A40" s="5" t="s">
        <v>53</v>
      </c>
      <c r="E40" s="19" t="s">
        <v>87</v>
      </c>
    </row>
    <row r="41" spans="1:37" x14ac:dyDescent="0.45">
      <c r="A41" s="5" t="s">
        <v>53</v>
      </c>
      <c r="E41" s="19" t="s">
        <v>88</v>
      </c>
    </row>
    <row r="42" spans="1:37" x14ac:dyDescent="0.45">
      <c r="A42" s="5" t="s">
        <v>53</v>
      </c>
      <c r="E42" s="19" t="s">
        <v>89</v>
      </c>
    </row>
    <row r="43" spans="1:37" x14ac:dyDescent="0.45">
      <c r="A43" s="5" t="s">
        <v>53</v>
      </c>
      <c r="E43" s="19" t="s">
        <v>90</v>
      </c>
    </row>
    <row r="44" spans="1:37" x14ac:dyDescent="0.45">
      <c r="A44" s="5" t="s">
        <v>53</v>
      </c>
      <c r="E44" s="19" t="s">
        <v>91</v>
      </c>
    </row>
    <row r="45" spans="1:37" ht="26.25" x14ac:dyDescent="0.45">
      <c r="A45" s="5" t="s">
        <v>53</v>
      </c>
      <c r="E45" s="19" t="s">
        <v>92</v>
      </c>
    </row>
    <row r="46" spans="1:37" ht="26.25" x14ac:dyDescent="0.45">
      <c r="A46" s="5" t="s">
        <v>53</v>
      </c>
      <c r="E46" s="19" t="s">
        <v>93</v>
      </c>
    </row>
    <row r="47" spans="1:37" x14ac:dyDescent="0.45">
      <c r="A47" s="5" t="s">
        <v>53</v>
      </c>
      <c r="E47" s="19" t="s">
        <v>94</v>
      </c>
      <c r="AK47" s="5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0" sqref="A10"/>
    </sheetView>
  </sheetViews>
  <sheetFormatPr defaultRowHeight="14.25" x14ac:dyDescent="0.45"/>
  <cols>
    <col min="1" max="1" width="7.19921875" customWidth="1"/>
    <col min="2" max="2" width="10.19921875" customWidth="1"/>
    <col min="3" max="3" width="9.9296875" customWidth="1"/>
    <col min="4" max="4" width="8.06640625" style="41" customWidth="1"/>
    <col min="5" max="5" width="7.59765625" customWidth="1"/>
    <col min="6" max="6" width="11.33203125" customWidth="1"/>
    <col min="7" max="7" width="10" customWidth="1"/>
    <col min="8" max="8" width="9.33203125" customWidth="1"/>
    <col min="9" max="9" width="12.53125" customWidth="1"/>
    <col min="10" max="10" width="12.19921875" customWidth="1"/>
    <col min="11" max="11" width="9.06640625" style="38"/>
    <col min="13" max="13" width="11" customWidth="1"/>
    <col min="14" max="14" width="10.3984375" customWidth="1"/>
    <col min="15" max="15" width="9.9296875" customWidth="1"/>
    <col min="16" max="16" width="12.6640625" customWidth="1"/>
    <col min="17" max="17" width="12.33203125" customWidth="1"/>
    <col min="18" max="18" width="8" style="41" customWidth="1"/>
    <col min="19" max="19" width="8.06640625" customWidth="1"/>
    <col min="20" max="20" width="11.06640625" customWidth="1"/>
    <col min="21" max="22" width="10.265625" customWidth="1"/>
    <col min="23" max="23" width="12.73046875" customWidth="1"/>
    <col min="24" max="24" width="11.73046875" customWidth="1"/>
    <col min="25" max="25" width="9.06640625" style="38"/>
  </cols>
  <sheetData>
    <row r="1" spans="1:25" s="32" customFormat="1" ht="57" x14ac:dyDescent="0.45">
      <c r="A1" s="34" t="s">
        <v>164</v>
      </c>
      <c r="B1" s="34" t="s">
        <v>173</v>
      </c>
      <c r="C1" s="39" t="s">
        <v>174</v>
      </c>
      <c r="D1" s="40" t="s">
        <v>135</v>
      </c>
      <c r="E1" s="35" t="s">
        <v>175</v>
      </c>
      <c r="F1" s="35" t="s">
        <v>176</v>
      </c>
      <c r="G1" s="35" t="s">
        <v>187</v>
      </c>
      <c r="H1" s="35" t="s">
        <v>134</v>
      </c>
      <c r="I1" s="35" t="s">
        <v>136</v>
      </c>
      <c r="J1" s="36" t="s">
        <v>137</v>
      </c>
      <c r="K1" s="37" t="s">
        <v>183</v>
      </c>
      <c r="L1" s="35" t="s">
        <v>177</v>
      </c>
      <c r="M1" s="35" t="s">
        <v>178</v>
      </c>
      <c r="N1" s="35" t="s">
        <v>188</v>
      </c>
      <c r="O1" s="35" t="s">
        <v>185</v>
      </c>
      <c r="P1" s="35" t="s">
        <v>191</v>
      </c>
      <c r="Q1" s="36" t="s">
        <v>179</v>
      </c>
      <c r="R1" s="40" t="s">
        <v>184</v>
      </c>
      <c r="S1" s="35" t="s">
        <v>180</v>
      </c>
      <c r="T1" s="35" t="s">
        <v>181</v>
      </c>
      <c r="U1" s="35" t="s">
        <v>189</v>
      </c>
      <c r="V1" s="35" t="s">
        <v>186</v>
      </c>
      <c r="W1" s="35" t="s">
        <v>192</v>
      </c>
      <c r="X1" s="36" t="s">
        <v>182</v>
      </c>
      <c r="Y1" s="42"/>
    </row>
    <row r="2" spans="1:25" x14ac:dyDescent="0.45">
      <c r="A2" t="s">
        <v>190</v>
      </c>
      <c r="B2" s="33"/>
      <c r="C2" s="33"/>
      <c r="D2" s="43">
        <v>1744.5</v>
      </c>
      <c r="E2" s="44">
        <v>916.5</v>
      </c>
      <c r="F2" s="44">
        <v>280.5</v>
      </c>
      <c r="G2" s="44">
        <f>D2-H2</f>
        <v>5</v>
      </c>
      <c r="H2" s="44">
        <v>1739.5</v>
      </c>
      <c r="I2" s="21">
        <f t="shared" ref="I2:I8" si="0" xml:space="preserve"> F2/D2</f>
        <v>0.16079105760963028</v>
      </c>
      <c r="J2" s="21">
        <f xml:space="preserve"> G2/D2</f>
        <v>2.8661507595299511E-3</v>
      </c>
      <c r="K2" s="45">
        <v>716</v>
      </c>
      <c r="L2" s="44">
        <v>366</v>
      </c>
      <c r="M2" s="44">
        <v>161</v>
      </c>
      <c r="N2" s="44">
        <f>K2-O2</f>
        <v>5</v>
      </c>
      <c r="O2" s="44">
        <v>711</v>
      </c>
      <c r="P2" s="21">
        <f t="shared" ref="P2:P8" si="1" xml:space="preserve"> M2/K2</f>
        <v>0.22486033519553073</v>
      </c>
      <c r="Q2" s="21">
        <f xml:space="preserve"> N2/K2</f>
        <v>6.9832402234636867E-3</v>
      </c>
      <c r="R2" s="43">
        <v>460</v>
      </c>
      <c r="S2" s="44">
        <v>305</v>
      </c>
      <c r="T2" s="44">
        <v>45</v>
      </c>
      <c r="U2" s="44">
        <f>R2-V2</f>
        <v>0</v>
      </c>
      <c r="V2" s="44">
        <v>460</v>
      </c>
      <c r="W2" s="21">
        <f t="shared" ref="W2:W8" si="2" xml:space="preserve"> T2/R2</f>
        <v>9.7826086956521743E-2</v>
      </c>
      <c r="X2" s="21">
        <f>U2/R2</f>
        <v>0</v>
      </c>
    </row>
    <row r="3" spans="1:25" x14ac:dyDescent="0.45">
      <c r="A3" t="s">
        <v>165</v>
      </c>
      <c r="B3" s="33">
        <v>43082</v>
      </c>
      <c r="C3" s="33">
        <v>43095</v>
      </c>
      <c r="D3" s="43">
        <v>1782.5</v>
      </c>
      <c r="E3" s="44">
        <v>1044.5</v>
      </c>
      <c r="F3" s="44">
        <v>488</v>
      </c>
      <c r="G3" s="44">
        <f>D3-H3</f>
        <v>112</v>
      </c>
      <c r="H3" s="44">
        <v>1670.5</v>
      </c>
      <c r="I3" s="21">
        <f t="shared" si="0"/>
        <v>0.27377279102384294</v>
      </c>
      <c r="J3" s="21">
        <f xml:space="preserve"> G3/D3</f>
        <v>6.2833099579242643E-2</v>
      </c>
      <c r="K3" s="45">
        <v>740</v>
      </c>
      <c r="L3" s="44">
        <v>435</v>
      </c>
      <c r="M3" s="44">
        <v>213</v>
      </c>
      <c r="N3" s="44">
        <f>K3-O3</f>
        <v>61</v>
      </c>
      <c r="O3" s="44">
        <v>679</v>
      </c>
      <c r="P3" s="21">
        <f t="shared" si="1"/>
        <v>0.28783783783783784</v>
      </c>
      <c r="Q3" s="21">
        <f xml:space="preserve"> N3/K3</f>
        <v>8.2432432432432437E-2</v>
      </c>
      <c r="R3" s="43">
        <v>497</v>
      </c>
      <c r="S3" s="44">
        <v>322</v>
      </c>
      <c r="T3" s="44">
        <v>172</v>
      </c>
      <c r="U3" s="44">
        <f>R3-V3</f>
        <v>36</v>
      </c>
      <c r="V3" s="44">
        <v>461</v>
      </c>
      <c r="W3" s="21">
        <f t="shared" si="2"/>
        <v>0.34607645875251508</v>
      </c>
      <c r="X3" s="21">
        <f>U3/R3</f>
        <v>7.2434607645875254E-2</v>
      </c>
    </row>
    <row r="4" spans="1:25" x14ac:dyDescent="0.45">
      <c r="A4" t="s">
        <v>166</v>
      </c>
      <c r="B4" s="33">
        <v>43096</v>
      </c>
      <c r="C4" s="33">
        <v>43109</v>
      </c>
      <c r="D4" s="43">
        <v>1633</v>
      </c>
      <c r="E4" s="44">
        <v>1220</v>
      </c>
      <c r="F4" s="44">
        <v>647</v>
      </c>
      <c r="G4" s="44">
        <f t="shared" ref="G4:G6" si="3">D4-H4</f>
        <v>290.5</v>
      </c>
      <c r="H4" s="44">
        <v>1342.5</v>
      </c>
      <c r="I4" s="21">
        <f t="shared" si="0"/>
        <v>0.39620330679730559</v>
      </c>
      <c r="J4" s="21">
        <f t="shared" ref="J4:J8" si="4" xml:space="preserve"> G4/D4</f>
        <v>0.177893447642376</v>
      </c>
      <c r="K4" s="45">
        <v>528</v>
      </c>
      <c r="L4" s="44">
        <v>484</v>
      </c>
      <c r="M4" s="44">
        <v>267</v>
      </c>
      <c r="N4" s="44">
        <f t="shared" ref="N4:N6" si="5">K4-O4</f>
        <v>141</v>
      </c>
      <c r="O4" s="44">
        <v>387</v>
      </c>
      <c r="P4" s="21">
        <f t="shared" si="1"/>
        <v>0.50568181818181823</v>
      </c>
      <c r="Q4" s="21">
        <f t="shared" ref="Q4:Q8" si="6" xml:space="preserve"> N4/K4</f>
        <v>0.26704545454545453</v>
      </c>
      <c r="R4" s="43">
        <v>471</v>
      </c>
      <c r="S4" s="44">
        <v>350</v>
      </c>
      <c r="T4" s="44">
        <v>216</v>
      </c>
      <c r="U4" s="44">
        <f t="shared" ref="U4:U6" si="7">R4-V4</f>
        <v>84</v>
      </c>
      <c r="V4" s="44">
        <v>387</v>
      </c>
      <c r="W4" s="21">
        <f t="shared" si="2"/>
        <v>0.45859872611464969</v>
      </c>
      <c r="X4" s="21">
        <f t="shared" ref="X4:X8" si="8">U4/R4</f>
        <v>0.17834394904458598</v>
      </c>
    </row>
    <row r="5" spans="1:25" x14ac:dyDescent="0.45">
      <c r="A5" t="s">
        <v>167</v>
      </c>
      <c r="B5" s="33">
        <v>43110</v>
      </c>
      <c r="C5" s="33">
        <v>43123</v>
      </c>
      <c r="D5" s="43">
        <v>1835.6</v>
      </c>
      <c r="E5" s="44">
        <v>1615.6</v>
      </c>
      <c r="F5" s="44">
        <v>1064.5999999999999</v>
      </c>
      <c r="G5" s="44">
        <f t="shared" si="3"/>
        <v>533.09999999999991</v>
      </c>
      <c r="H5" s="44">
        <v>1302.5</v>
      </c>
      <c r="I5" s="21">
        <f t="shared" si="0"/>
        <v>0.57997385051209416</v>
      </c>
      <c r="J5" s="21">
        <f t="shared" si="4"/>
        <v>0.29042275005447804</v>
      </c>
      <c r="K5" s="45">
        <v>671.5</v>
      </c>
      <c r="L5" s="44">
        <v>657.5</v>
      </c>
      <c r="M5" s="44">
        <v>440</v>
      </c>
      <c r="N5" s="44">
        <f t="shared" si="5"/>
        <v>224.5</v>
      </c>
      <c r="O5" s="44">
        <v>447</v>
      </c>
      <c r="P5" s="21">
        <f t="shared" si="1"/>
        <v>0.65524944154877141</v>
      </c>
      <c r="Q5" s="21">
        <f t="shared" si="6"/>
        <v>0.33432613551749812</v>
      </c>
      <c r="R5" s="43">
        <v>574</v>
      </c>
      <c r="S5" s="46">
        <v>510</v>
      </c>
      <c r="T5" s="44">
        <v>351</v>
      </c>
      <c r="U5" s="44">
        <f t="shared" si="7"/>
        <v>169.5</v>
      </c>
      <c r="V5" s="44">
        <v>404.5</v>
      </c>
      <c r="W5" s="21">
        <f t="shared" si="2"/>
        <v>0.61149825783972123</v>
      </c>
      <c r="X5" s="21">
        <f t="shared" si="8"/>
        <v>0.29529616724738678</v>
      </c>
    </row>
    <row r="6" spans="1:25" x14ac:dyDescent="0.45">
      <c r="A6" t="s">
        <v>168</v>
      </c>
      <c r="B6" s="33">
        <v>43124</v>
      </c>
      <c r="C6" s="33">
        <v>43137</v>
      </c>
      <c r="D6" s="43">
        <v>1924</v>
      </c>
      <c r="E6" s="44">
        <v>1756</v>
      </c>
      <c r="F6" s="44">
        <v>1421</v>
      </c>
      <c r="G6" s="44">
        <f t="shared" si="3"/>
        <v>815</v>
      </c>
      <c r="H6" s="44">
        <v>1109</v>
      </c>
      <c r="I6" s="21">
        <f t="shared" si="0"/>
        <v>0.73856548856548854</v>
      </c>
      <c r="J6" s="21">
        <f t="shared" si="4"/>
        <v>0.42359667359667358</v>
      </c>
      <c r="K6" s="45">
        <v>778</v>
      </c>
      <c r="L6" s="44">
        <v>778</v>
      </c>
      <c r="M6" s="44">
        <v>604</v>
      </c>
      <c r="N6" s="44">
        <f t="shared" si="5"/>
        <v>358.5</v>
      </c>
      <c r="O6" s="44">
        <v>419.5</v>
      </c>
      <c r="P6" s="21">
        <f t="shared" si="1"/>
        <v>0.7763496143958869</v>
      </c>
      <c r="Q6" s="21">
        <f t="shared" si="6"/>
        <v>0.46079691516709509</v>
      </c>
      <c r="R6" s="43">
        <v>586.5</v>
      </c>
      <c r="S6" s="44">
        <v>496.5</v>
      </c>
      <c r="T6" s="44">
        <v>459</v>
      </c>
      <c r="U6" s="44">
        <f t="shared" si="7"/>
        <v>236.5</v>
      </c>
      <c r="V6" s="44">
        <v>350</v>
      </c>
      <c r="W6" s="21">
        <f t="shared" si="2"/>
        <v>0.78260869565217395</v>
      </c>
      <c r="X6" s="21">
        <f t="shared" si="8"/>
        <v>0.4032395566922421</v>
      </c>
    </row>
    <row r="7" spans="1:25" x14ac:dyDescent="0.45">
      <c r="A7" t="s">
        <v>169</v>
      </c>
      <c r="B7" s="33">
        <v>43138</v>
      </c>
      <c r="C7" s="33">
        <v>43151</v>
      </c>
      <c r="D7" s="43">
        <v>1783</v>
      </c>
      <c r="E7" s="44">
        <v>1647</v>
      </c>
      <c r="F7" s="44">
        <v>1431</v>
      </c>
      <c r="G7" s="44">
        <v>982.5</v>
      </c>
      <c r="H7" s="44">
        <v>800.5</v>
      </c>
      <c r="I7" s="21">
        <f t="shared" si="0"/>
        <v>0.8025799214806506</v>
      </c>
      <c r="J7" s="21">
        <f t="shared" si="4"/>
        <v>0.55103757711721812</v>
      </c>
      <c r="K7" s="45">
        <v>769.5</v>
      </c>
      <c r="L7" s="44">
        <v>761.5</v>
      </c>
      <c r="M7" s="44">
        <v>675</v>
      </c>
      <c r="N7" s="44">
        <v>447.5</v>
      </c>
      <c r="O7" s="44">
        <v>322</v>
      </c>
      <c r="P7" s="21">
        <f t="shared" si="1"/>
        <v>0.8771929824561403</v>
      </c>
      <c r="Q7" s="21">
        <f t="shared" si="6"/>
        <v>0.58154645873944122</v>
      </c>
      <c r="R7" s="43">
        <v>457.5</v>
      </c>
      <c r="S7" s="44">
        <v>388.5</v>
      </c>
      <c r="T7" s="44">
        <v>362.5</v>
      </c>
      <c r="U7" s="46">
        <v>264</v>
      </c>
      <c r="V7" s="44">
        <v>193.5</v>
      </c>
      <c r="W7" s="21">
        <f t="shared" si="2"/>
        <v>0.79234972677595628</v>
      </c>
      <c r="X7" s="21">
        <f t="shared" si="8"/>
        <v>0.57704918032786889</v>
      </c>
    </row>
    <row r="8" spans="1:25" x14ac:dyDescent="0.45">
      <c r="A8" t="s">
        <v>170</v>
      </c>
      <c r="B8" s="33">
        <v>43152</v>
      </c>
      <c r="C8" s="33">
        <v>43165</v>
      </c>
      <c r="D8" s="47">
        <v>1721.5</v>
      </c>
      <c r="E8" s="48">
        <v>1669.5</v>
      </c>
      <c r="F8" s="48">
        <v>1565.5</v>
      </c>
      <c r="G8" s="48">
        <v>1225.5</v>
      </c>
      <c r="H8" s="48">
        <v>496</v>
      </c>
      <c r="I8" s="21">
        <f t="shared" si="0"/>
        <v>0.90938135347081039</v>
      </c>
      <c r="J8" s="21">
        <f t="shared" si="4"/>
        <v>0.71187917513796106</v>
      </c>
      <c r="K8" s="45">
        <v>770.5</v>
      </c>
      <c r="L8" s="44">
        <v>769.5</v>
      </c>
      <c r="M8" s="44">
        <v>749.5</v>
      </c>
      <c r="N8" s="44">
        <v>576.5</v>
      </c>
      <c r="O8" s="44">
        <v>194</v>
      </c>
      <c r="P8" s="21">
        <f t="shared" si="1"/>
        <v>0.97274497079818301</v>
      </c>
      <c r="Q8" s="21">
        <f t="shared" si="6"/>
        <v>0.74821544451654765</v>
      </c>
      <c r="R8" s="47">
        <v>423.5</v>
      </c>
      <c r="S8" s="48">
        <v>396.5</v>
      </c>
      <c r="T8" s="48">
        <v>386.5</v>
      </c>
      <c r="U8" s="48">
        <v>316.5</v>
      </c>
      <c r="V8" s="48">
        <v>107</v>
      </c>
      <c r="W8" s="21">
        <f t="shared" si="2"/>
        <v>0.91263282172373084</v>
      </c>
      <c r="X8" s="21">
        <f t="shared" si="8"/>
        <v>0.74734356552538372</v>
      </c>
    </row>
    <row r="9" spans="1:25" ht="13.9" customHeight="1" x14ac:dyDescent="0.45">
      <c r="A9" t="s">
        <v>171</v>
      </c>
      <c r="B9" s="33">
        <v>43166</v>
      </c>
      <c r="C9" s="33">
        <v>43179</v>
      </c>
      <c r="D9" s="43">
        <v>1711</v>
      </c>
      <c r="E9" s="44">
        <v>1711</v>
      </c>
      <c r="F9" s="44">
        <v>1665</v>
      </c>
      <c r="G9" s="44">
        <v>1442.5</v>
      </c>
      <c r="H9" s="44">
        <v>268.5</v>
      </c>
      <c r="I9" s="21">
        <f t="shared" ref="I9" si="9" xml:space="preserve"> F9/D9</f>
        <v>0.97311513734658095</v>
      </c>
      <c r="J9" s="21">
        <f t="shared" ref="J9" si="10" xml:space="preserve"> G9/D9</f>
        <v>0.84307422559906486</v>
      </c>
      <c r="K9" s="45">
        <v>790</v>
      </c>
      <c r="L9" s="44">
        <v>790</v>
      </c>
      <c r="M9" s="44">
        <v>786</v>
      </c>
      <c r="N9" s="44">
        <v>681</v>
      </c>
      <c r="O9" s="44">
        <v>109</v>
      </c>
      <c r="P9" s="21">
        <f t="shared" ref="P9" si="11" xml:space="preserve"> M9/K9</f>
        <v>0.99493670886075947</v>
      </c>
      <c r="Q9" s="21">
        <f t="shared" ref="Q9" si="12" xml:space="preserve"> N9/K9</f>
        <v>0.86202531645569624</v>
      </c>
      <c r="R9" s="43">
        <v>396.5</v>
      </c>
      <c r="S9" s="44">
        <v>396.5</v>
      </c>
      <c r="T9" s="44">
        <v>393.5</v>
      </c>
      <c r="U9" s="44">
        <v>333.5</v>
      </c>
      <c r="V9" s="44">
        <v>63</v>
      </c>
      <c r="W9" s="21">
        <f t="shared" ref="W9" si="13" xml:space="preserve"> T9/R9</f>
        <v>0.99243379571248425</v>
      </c>
      <c r="X9" s="21">
        <f t="shared" ref="X9" si="14">U9/R9</f>
        <v>0.84110970996216894</v>
      </c>
    </row>
    <row r="10" spans="1:25" x14ac:dyDescent="0.45">
      <c r="A10" t="s">
        <v>172</v>
      </c>
      <c r="B10" s="33">
        <v>43180</v>
      </c>
      <c r="C10" s="33">
        <v>43193</v>
      </c>
      <c r="D10" s="43">
        <f>GETPIVOTDATA("Epic Total Estimate", Features!$A$5, "Type", "Epic")</f>
        <v>0</v>
      </c>
      <c r="E10" s="44">
        <f>GETPIVOTDATA("Stories Estimate", Features!$A$5, "Type", "Epic")</f>
        <v>0</v>
      </c>
      <c r="F10" s="44">
        <f>GETPIVOTDATA("Epic Decomposed", Features!$A$5, "Type", "Epic")</f>
        <v>0</v>
      </c>
      <c r="G10" s="44">
        <f t="shared" ref="G10" si="15">D10-H10</f>
        <v>0</v>
      </c>
      <c r="H10" s="44">
        <f>GETPIVOTDATA("Epic Remaining Estimate", Features!$A$5, "Type", "Epic")</f>
        <v>0</v>
      </c>
      <c r="I10" s="21" t="e">
        <f t="shared" ref="I10" si="16" xml:space="preserve"> F10/D10</f>
        <v>#DIV/0!</v>
      </c>
      <c r="J10" s="21" t="e">
        <f t="shared" ref="J10" si="17" xml:space="preserve"> G10/D10</f>
        <v>#DIV/0!</v>
      </c>
      <c r="K10" s="45" t="e">
        <f>GETPIVOTDATA("Epic Total Estimate", Features!$A$5, "Type", "Epic", "ST:Components", "Angular4Migration")</f>
        <v>#REF!</v>
      </c>
      <c r="L10" s="44" t="e">
        <f>GETPIVOTDATA("Stories Estimate", Features!$A$5, "Type", "Epic", "ST:Components", "Angular4Migration")</f>
        <v>#REF!</v>
      </c>
      <c r="M10" s="44" t="e">
        <f>GETPIVOTDATA("Epic Decomposed", Features!$A$5, "Type", "Epic", "ST:Components", "Angular4Migration")</f>
        <v>#REF!</v>
      </c>
      <c r="N10" s="44" t="e">
        <f t="shared" ref="N10" si="18">K10-O10</f>
        <v>#REF!</v>
      </c>
      <c r="O10" s="44" t="e">
        <f>GETPIVOTDATA("Epic Remaining Estimate", Features!$A$5, "Type", "Epic", "ST:Components", "Angular4Migration")</f>
        <v>#REF!</v>
      </c>
      <c r="P10" s="21" t="e">
        <f t="shared" ref="P10" si="19" xml:space="preserve"> M10/K10</f>
        <v>#REF!</v>
      </c>
      <c r="Q10" s="21" t="e">
        <f t="shared" ref="Q10" si="20" xml:space="preserve"> N10/K10</f>
        <v>#REF!</v>
      </c>
      <c r="R10" s="43" t="e">
        <f>GETPIVOTDATA("Epic Total Estimate", Features!$A$5, "Type", "Epic", "ST:Components", "Artifact List")</f>
        <v>#REF!</v>
      </c>
      <c r="S10" s="44" t="e">
        <f>GETPIVOTDATA("Stories Estimate", Features!$A$5, "Type", "Epic", "ST:Components", "Artifact List")</f>
        <v>#REF!</v>
      </c>
      <c r="T10" s="44" t="e">
        <f>GETPIVOTDATA("Epic Decomposed", Features!$A$5, "Type", "Epic", "ST:Components", "Artifact List")</f>
        <v>#REF!</v>
      </c>
      <c r="U10" s="44" t="e">
        <f t="shared" ref="U10" si="21">R10-V10</f>
        <v>#REF!</v>
      </c>
      <c r="V10" s="44" t="e">
        <f>GETPIVOTDATA("Epic Remaining Estimate", Features!$A$5, "Type", "Epic", "ST:Components", "Artifact List")</f>
        <v>#REF!</v>
      </c>
      <c r="W10" s="21" t="e">
        <f t="shared" ref="W10" si="22" xml:space="preserve"> T10/R10</f>
        <v>#REF!</v>
      </c>
      <c r="X10" s="21" t="e">
        <f t="shared" ref="X10" si="23">U10/R10</f>
        <v>#REF!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1" sqref="O11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Bugs</vt:lpstr>
      <vt:lpstr>Development</vt:lpstr>
      <vt:lpstr>Features</vt:lpstr>
      <vt:lpstr>Issues</vt:lpstr>
      <vt:lpstr>Sprint Metrics</vt:lpstr>
      <vt:lpstr>Progress Charts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2018-04-09T01:34:08Z</dcterms:modified>
</cp:coreProperties>
</file>