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FA99E832-3077-4903-A66A-B9A78FF4F122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OFFSET(Issues!$A$1,0,0,COUNTA(Issues!$A$1:$A$9999),COUNTA(Issues!$A$1:$AAI$1)-1)</definedName>
  </definedNames>
  <calcPr calcId="179017"/>
  <pivotCaches>
    <pivotCache cacheId="10" r:id="rId8"/>
  </pivotCaches>
  <fileRecoveryPr autoRecover="0"/>
</workbook>
</file>

<file path=xl/calcChain.xml><?xml version="1.0" encoding="utf-8"?>
<calcChain xmlns="http://schemas.openxmlformats.org/spreadsheetml/2006/main">
  <c r="X10" i="7" l="1"/>
  <c r="G14" i="7"/>
  <c r="D14" i="7"/>
  <c r="O14" i="7"/>
  <c r="W14" i="7"/>
  <c r="Y14" i="7"/>
  <c r="T14" i="7"/>
  <c r="F14" i="7"/>
  <c r="V14" i="7"/>
  <c r="I14" i="7"/>
  <c r="L14" i="7"/>
  <c r="N14" i="7"/>
  <c r="Q14" i="7"/>
  <c r="P14" i="7" l="1"/>
  <c r="S14" i="7" s="1"/>
  <c r="X14" i="7"/>
  <c r="AA14" i="7" s="1"/>
  <c r="Z14" i="7"/>
  <c r="R14" i="7"/>
  <c r="H14" i="7"/>
  <c r="K14" i="7" s="1"/>
  <c r="J14" i="7"/>
  <c r="Z13" i="7"/>
  <c r="X13" i="7"/>
  <c r="AA13" i="7" s="1"/>
  <c r="P13" i="7"/>
  <c r="S13" i="7" s="1"/>
  <c r="R13" i="7"/>
  <c r="H13" i="7"/>
  <c r="K13" i="7" s="1"/>
  <c r="J13" i="7"/>
  <c r="H12" i="7"/>
  <c r="K12" i="7" s="1"/>
  <c r="J12" i="7"/>
  <c r="X12" i="7"/>
  <c r="AA12" i="7" s="1"/>
  <c r="Z12" i="7"/>
  <c r="P12" i="7"/>
  <c r="S12" i="7" s="1"/>
  <c r="R12" i="7"/>
  <c r="X7" i="7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<sst xmlns="http://schemas.openxmlformats.org/spreadsheetml/2006/main" count="397" uniqueCount="212">
  <si>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</si>
  <si>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</si>
  <si>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</si>
  <si>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</si>
  <si>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</si>
  <si>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</si>
  <si>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</si>
  <si>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</si>
  <si>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</si>
  <si>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</si>
  <si>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</si>
  <si>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</si>
  <si>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</si>
  <si>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</si>
  <si>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</si>
  <si>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</si>
  <si>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</si>
  <si>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</si>
  <si>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</si>
  <si>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</si>
  <si>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</si>
  <si>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</si>
  <si>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</si>
  <si>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</si>
  <si>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</si>
  <si>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</si>
  <si>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</si>
  <si>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</si>
  <si>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</si>
  <si>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</si>
  <si>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</si>
  <si>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</si>
  <si>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</si>
  <si>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</si>
  <si>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</si>
  <si>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</si>
  <si>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</si>
  <si>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</si>
  <si>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</si>
  <si>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</si>
  <si>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</si>
  <si>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</si>
  <si>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</si>
  <si>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</si>
  <si>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</si>
  <si>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</si>
  <si>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</si>
  <si>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</si>
  <si>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</si>
  <si>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</si>
  <si>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</si>
  <si>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</si>
  <si>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</si>
  <si>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</si>
  <si>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</si>
  <si>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</si>
  <si>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</si>
  <si>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</si>
  <si>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</si>
  <si>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</si>
  <si>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</si>
  <si>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</si>
  <si>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</si>
  <si>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</si>
  <si>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</si>
  <si>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</si>
  <si>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</si>
  <si>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</si>
  <si>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</si>
  <si>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</si>
  <si>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</si>
  <si>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</si>
  <si>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</si>
  <si>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</si>
  <si>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</si>
  <si>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</si>
  <si>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</si>
  <si>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</si>
  <si>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</si>
  <si>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</si>
  <si>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</si>
  <si>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</si>
  <si>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</si>
  <si>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</si>
  <si>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</si>
  <si>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</si>
  <si>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</si>
  <si>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</si>
  <si>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</si>
  <si>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</si>
  <si>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</si>
  <si>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</si>
  <si>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</si>
  <si>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</si>
  <si>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</si>
  <si>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</si>
  <si>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</si>
  <si>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</si>
  <si>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</si>
  <si>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</si>
  <si>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</si>
  <si>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</si>
  <si>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</si>
  <si>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</si>
  <si>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</si>
  <si>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</si>
  <si>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</si>
  <si>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</si>
  <si>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</si>
  <si>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</si>
  <si>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</si>
  <si>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</si>
  <si>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</si>
  <si>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</si>
  <si>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</si>
  <si>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</si>
  <si>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</si>
  <si>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</si>
  <si>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</si>
  <si>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</si>
  <si>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</si>
  <si>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</si>
  <si>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</si>
  <si>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</si>
  <si>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</si>
  <si>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</si>
  <si>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</si>
  <si>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</si>
  <si>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</si>
  <si>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</si>
  <si>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</si>
  <si>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</si>
  <si>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</si>
  <si>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</si>
  <si>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</si>
  <si>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</si>
  <si>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</si>
  <si>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</si>
  <si>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</si>
  <si>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</si>
  <si>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</si>
  <si>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</si>
  <si>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</si>
  <si>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</si>
  <si>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</si>
  <si>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</si>
  <si>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</si>
  <si>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</si>
  <si>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</si>
  <si>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</si>
  <si>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</si>
  <si>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</si>
  <si>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</si>
  <si>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</si>
  <si>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</si>
  <si>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</si>
  <si>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</si>
  <si>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</si>
  <si>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</si>
  <si>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</si>
  <si>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</si>
  <si>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</si>
  <si>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</si>
  <si>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</si>
  <si>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</si>
  <si>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</si>
  <si>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</si>
  <si>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</si>
  <si>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</si>
  <si>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</si>
  <si>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</si>
  <si>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</si>
  <si>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</si>
  <si>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</si>
  <si>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</si>
  <si>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</si>
  <si>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</si>
  <si>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</si>
  <si>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</si>
  <si>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</si>
  <si>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</si>
  <si>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</si>
  <si>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</si>
  <si>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</si>
  <si>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</si>
  <si>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</si>
  <si>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</si>
  <si>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</si>
  <si>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</si>
  <si>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</si>
  <si>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</si>
  <si>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</si>
  <si>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</si>
  <si>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</si>
  <si>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</si>
  <si>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</si>
  <si>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</si>
  <si>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</si>
  <si>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</si>
  <si>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</si>
  <si>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</si>
  <si>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</si>
  <si>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</si>
  <si>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</si>
  <si>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</si>
  <si>
    <t>Backlog Health</t>
  </si>
  <si>
    <t>$[IF(OR(B2="Bug", B2="Epic"),"",IF(D2=V2, 0, N2))]</t>
  </si>
  <si>
    <t>Rocket</t>
  </si>
  <si>
    <t>Yes</t>
  </si>
  <si>
    <t>Count</t>
  </si>
  <si>
    <t>SPs</t>
  </si>
  <si>
    <t>${bpHelper.isInBacklogHealth(issue)}&lt;/jt:forEach&gt;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</si>
</sst>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34.694266087965" missingItemsLimit="0" createdVersion="6" refreshedVersion="6" minRefreshableVersion="3" recordCount="46" xr:uid="{00000000-000A-0000-FFFF-FFFF13000000}">
  <cacheSource type="worksheet">
    <worksheetSource name="issues"/>
  </cacheSource>
  <cacheFields count="4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</r>
  <r>
    <s v="key"/>
    <x v="3"/>
    <m/>
    <x v="3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m/>
    <m/>
    <x v="3"/>
    <x v="3"/>
    <m/>
    <m/>
    <x v="2"/>
  </r>
  <r>
    <s v="key"/>
    <x v="4"/>
    <s v="NEEDS FOR FILTERING IN PIVOT TABLES"/>
    <x v="4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m/>
    <m/>
    <x v="4"/>
    <x v="4"/>
    <m/>
    <m/>
    <x v="2"/>
  </r>
  <r>
    <s v="key"/>
    <x v="5"/>
    <m/>
    <x v="5"/>
    <x v="5"/>
    <m/>
    <m/>
    <m/>
    <m/>
    <m/>
    <x v="1"/>
    <m/>
    <m/>
    <n v="20"/>
    <m/>
    <m/>
    <m/>
    <m/>
    <m/>
    <m/>
    <m/>
    <s v="Titan"/>
    <m/>
    <m/>
    <m/>
    <m/>
    <m/>
    <m/>
    <m/>
    <m/>
    <x v="1"/>
    <m/>
    <m/>
    <x v="5"/>
    <x v="5"/>
    <m/>
    <m/>
    <x v="2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2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2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1"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G29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4"/>
    </i>
    <i>
      <x v="6"/>
    </i>
    <i t="grand">
      <x/>
    </i>
  </rowItems>
  <colFields count="2">
    <field x="1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0" hier="-1"/>
    <pageField fld="37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0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0" baseField="10" baseItem="0" numFmtId="9"/>
    <dataField name="Story Decomposition Progress" fld="39" subtotal="count" baseField="10" baseItem="0"/>
    <dataField name="Development Progress" fld="38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25" x14ac:dyDescent="0.45"/>
  <sheetData>
    <row r="1" spans="1:1" x14ac:dyDescent="0.45">
      <c r="A1" s="26" t="s">
        <v>139</v>
      </c>
    </row>
    <row r="2" spans="1:1" x14ac:dyDescent="0.45">
      <c r="A2" s="27" t="s">
        <v>140</v>
      </c>
    </row>
    <row r="3" spans="1:1" x14ac:dyDescent="0.45">
      <c r="A3" s="27" t="s">
        <v>141</v>
      </c>
    </row>
    <row r="4" spans="1:1" x14ac:dyDescent="0.45">
      <c r="A4" s="28" t="s">
        <v>142</v>
      </c>
    </row>
    <row r="5" spans="1:1" x14ac:dyDescent="0.45">
      <c r="A5" s="28" t="s">
        <v>143</v>
      </c>
    </row>
    <row r="6" spans="1:1" x14ac:dyDescent="0.45">
      <c r="A6" s="29" t="s">
        <v>161</v>
      </c>
    </row>
    <row r="7" spans="1:1" x14ac:dyDescent="0.45">
      <c r="A7" s="30" t="s">
        <v>148</v>
      </c>
    </row>
    <row r="8" spans="1:1" x14ac:dyDescent="0.45">
      <c r="A8" s="27" t="s">
        <v>149</v>
      </c>
    </row>
    <row r="9" spans="1:1" x14ac:dyDescent="0.45">
      <c r="A9" s="27" t="s">
        <v>197</v>
      </c>
    </row>
    <row r="10" spans="1:1" x14ac:dyDescent="0.45">
      <c r="A10" s="27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8" sqref="C8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151</v>
      </c>
      <c r="B1" s="22"/>
      <c r="C1" s="22"/>
    </row>
    <row r="2" spans="1:3" x14ac:dyDescent="0.45">
      <c r="A2" s="16" t="s">
        <v>171</v>
      </c>
      <c r="B2" t="s">
        <v>174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150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workbookViewId="0">
      <selection activeCell="G29" sqref="G29"/>
    </sheetView>
  </sheetViews>
  <sheetFormatPr defaultRowHeight="14.25" x14ac:dyDescent="0.45"/>
  <cols>
    <col min="1" max="1" width="20.46484375" bestFit="1" customWidth="1"/>
    <col min="2" max="2" width="15.6640625" bestFit="1" customWidth="1"/>
    <col min="3" max="3" width="3.46484375" bestFit="1" customWidth="1"/>
    <col min="4" max="4" width="16.86328125" bestFit="1" customWidth="1"/>
    <col min="5" max="5" width="15.6640625" bestFit="1" customWidth="1"/>
    <col min="6" max="6" width="10.1328125" bestFit="1" customWidth="1"/>
    <col min="7" max="7" width="8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144</v>
      </c>
      <c r="B1" s="22"/>
      <c r="D1" s="31" t="s">
        <v>145</v>
      </c>
      <c r="E1" s="22"/>
      <c r="F1" s="22"/>
      <c r="G1" s="22"/>
      <c r="H1" s="22"/>
      <c r="J1" s="31" t="s">
        <v>146</v>
      </c>
      <c r="K1" s="22"/>
      <c r="L1" s="22"/>
      <c r="M1" s="22"/>
    </row>
    <row r="2" spans="1:13" x14ac:dyDescent="0.45">
      <c r="A2" s="16" t="s">
        <v>171</v>
      </c>
      <c r="B2" t="s">
        <v>174</v>
      </c>
      <c r="D2" s="16" t="s">
        <v>171</v>
      </c>
      <c r="E2" t="s">
        <v>174</v>
      </c>
      <c r="J2" s="16" t="s">
        <v>171</v>
      </c>
      <c r="K2" t="s">
        <v>174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131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175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176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177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178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179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180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181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7" x14ac:dyDescent="0.45">
      <c r="A17" s="17" t="s">
        <v>51</v>
      </c>
      <c r="D17" s="17" t="s">
        <v>51</v>
      </c>
      <c r="E17" s="20"/>
    </row>
    <row r="20" spans="1:7" x14ac:dyDescent="0.45">
      <c r="A20" s="22" t="s">
        <v>147</v>
      </c>
      <c r="B20" s="22"/>
      <c r="C20" s="22"/>
      <c r="D20" s="22"/>
      <c r="E20" s="22"/>
    </row>
    <row r="21" spans="1:7" x14ac:dyDescent="0.45">
      <c r="A21" s="16" t="s">
        <v>171</v>
      </c>
      <c r="B21" t="s">
        <v>75</v>
      </c>
    </row>
    <row r="22" spans="1:7" x14ac:dyDescent="0.45">
      <c r="A22" s="16" t="s">
        <v>205</v>
      </c>
      <c r="B22" t="s">
        <v>208</v>
      </c>
    </row>
    <row r="24" spans="1:7" x14ac:dyDescent="0.45">
      <c r="B24" s="16" t="s">
        <v>50</v>
      </c>
    </row>
    <row r="25" spans="1:7" x14ac:dyDescent="0.45">
      <c r="B25" t="s">
        <v>71</v>
      </c>
      <c r="D25" t="s">
        <v>73</v>
      </c>
      <c r="F25" t="s">
        <v>134</v>
      </c>
      <c r="G25" t="s">
        <v>135</v>
      </c>
    </row>
    <row r="26" spans="1:7" x14ac:dyDescent="0.45">
      <c r="A26" s="16" t="s">
        <v>45</v>
      </c>
      <c r="B26" t="s">
        <v>209</v>
      </c>
      <c r="C26" t="s">
        <v>210</v>
      </c>
      <c r="D26" t="s">
        <v>209</v>
      </c>
      <c r="E26" t="s">
        <v>210</v>
      </c>
    </row>
    <row r="27" spans="1:7" x14ac:dyDescent="0.45">
      <c r="A27" s="17" t="s">
        <v>56</v>
      </c>
      <c r="B27" s="20"/>
      <c r="C27" s="20"/>
      <c r="D27" s="20">
        <v>1</v>
      </c>
      <c r="E27" s="20">
        <v>5</v>
      </c>
      <c r="F27" s="20">
        <v>1</v>
      </c>
      <c r="G27" s="20">
        <v>5</v>
      </c>
    </row>
    <row r="28" spans="1:7" x14ac:dyDescent="0.45">
      <c r="A28" s="17" t="s">
        <v>59</v>
      </c>
      <c r="B28" s="20">
        <v>1</v>
      </c>
      <c r="C28" s="20">
        <v>10</v>
      </c>
      <c r="D28" s="20"/>
      <c r="E28" s="20"/>
      <c r="F28" s="20">
        <v>1</v>
      </c>
      <c r="G28" s="20">
        <v>10</v>
      </c>
    </row>
    <row r="29" spans="1:7" x14ac:dyDescent="0.45">
      <c r="A29" s="17" t="s">
        <v>51</v>
      </c>
      <c r="B29" s="20">
        <v>1</v>
      </c>
      <c r="C29" s="20">
        <v>10</v>
      </c>
      <c r="D29" s="20">
        <v>1</v>
      </c>
      <c r="E29" s="20">
        <v>5</v>
      </c>
      <c r="F29" s="20">
        <v>2</v>
      </c>
      <c r="G29" s="20">
        <v>15</v>
      </c>
    </row>
    <row r="37" spans="1:9" x14ac:dyDescent="0.45">
      <c r="A37" s="22" t="s">
        <v>136</v>
      </c>
      <c r="B37" s="22"/>
      <c r="C37" s="22"/>
      <c r="G37" s="22" t="s">
        <v>138</v>
      </c>
      <c r="H37" s="22"/>
      <c r="I37" s="22"/>
    </row>
    <row r="38" spans="1:9" x14ac:dyDescent="0.45">
      <c r="A38" s="16" t="s">
        <v>171</v>
      </c>
      <c r="B38" t="s">
        <v>174</v>
      </c>
      <c r="G38" s="16" t="s">
        <v>171</v>
      </c>
      <c r="H38" t="s">
        <v>174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137</v>
      </c>
      <c r="B41" s="16" t="s">
        <v>50</v>
      </c>
      <c r="G41" s="16" t="s">
        <v>137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199</v>
      </c>
      <c r="B1" s="22"/>
      <c r="C1" s="22"/>
      <c r="D1" s="22"/>
    </row>
    <row r="2" spans="1:4" x14ac:dyDescent="0.45">
      <c r="A2" s="16" t="s">
        <v>171</v>
      </c>
      <c r="B2" t="s">
        <v>174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130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M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7.53125" style="5" customWidth="1"/>
    <col min="39" max="16384" width="9.1328125" style="3"/>
  </cols>
  <sheetData>
    <row r="1" spans="1:39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152</v>
      </c>
      <c r="Z1" s="1" t="s">
        <v>162</v>
      </c>
      <c r="AA1" s="1" t="s">
        <v>164</v>
      </c>
      <c r="AB1" s="1" t="s">
        <v>166</v>
      </c>
      <c r="AC1" s="1" t="s">
        <v>168</v>
      </c>
      <c r="AD1" s="1" t="s">
        <v>170</v>
      </c>
      <c r="AE1" s="1" t="s">
        <v>171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154</v>
      </c>
      <c r="AK1" s="1" t="s">
        <v>48</v>
      </c>
      <c r="AL1" s="1" t="s">
        <v>205</v>
      </c>
      <c r="AM1" s="3" t="s">
        <v>196</v>
      </c>
    </row>
    <row r="2" spans="1:39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153</v>
      </c>
      <c r="Z2" s="11" t="s">
        <v>163</v>
      </c>
      <c r="AA2" s="11" t="s">
        <v>165</v>
      </c>
      <c r="AB2" s="11" t="s">
        <v>167</v>
      </c>
      <c r="AC2" s="15" t="s">
        <v>169</v>
      </c>
      <c r="AD2" s="15" t="s">
        <v>153</v>
      </c>
      <c r="AE2" s="15" t="s">
        <v>172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155</v>
      </c>
      <c r="AK2" s="15" t="s">
        <v>206</v>
      </c>
      <c r="AL2" s="15" t="s">
        <v>211</v>
      </c>
      <c r="AM2" s="5" t="s">
        <v>11</v>
      </c>
    </row>
    <row r="3" spans="1:39" x14ac:dyDescent="0.45">
      <c r="A3" s="3" t="s">
        <v>57</v>
      </c>
    </row>
    <row r="4" spans="1:39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173</v>
      </c>
      <c r="AH4" s="4" t="s">
        <v>58</v>
      </c>
      <c r="AI4" s="4" t="s">
        <v>58</v>
      </c>
      <c r="AJ4" s="4"/>
      <c r="AL4" s="5" t="s">
        <v>208</v>
      </c>
    </row>
    <row r="5" spans="1:39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N5" s="5">
        <v>5</v>
      </c>
      <c r="V5" s="4" t="s">
        <v>56</v>
      </c>
      <c r="W5" s="4"/>
      <c r="AE5" s="5" t="s">
        <v>174</v>
      </c>
      <c r="AH5" s="4" t="s">
        <v>56</v>
      </c>
      <c r="AI5" s="4" t="s">
        <v>56</v>
      </c>
      <c r="AJ5" s="4"/>
      <c r="AL5" s="5" t="s">
        <v>208</v>
      </c>
    </row>
    <row r="6" spans="1:39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N6" s="5">
        <v>10</v>
      </c>
      <c r="V6" s="4" t="s">
        <v>59</v>
      </c>
      <c r="W6" s="4"/>
      <c r="AE6" s="5" t="s">
        <v>207</v>
      </c>
      <c r="AH6" s="4" t="s">
        <v>59</v>
      </c>
      <c r="AI6" s="4" t="s">
        <v>59</v>
      </c>
      <c r="AJ6" s="4"/>
      <c r="AL6" s="5" t="s">
        <v>208</v>
      </c>
    </row>
    <row r="7" spans="1:39" x14ac:dyDescent="0.45">
      <c r="A7" s="5" t="s">
        <v>53</v>
      </c>
      <c r="B7" s="5" t="s">
        <v>72</v>
      </c>
      <c r="D7" s="4" t="s">
        <v>54</v>
      </c>
      <c r="E7" s="19" t="s">
        <v>98</v>
      </c>
      <c r="N7" s="5">
        <v>20</v>
      </c>
      <c r="V7" s="4" t="s">
        <v>54</v>
      </c>
      <c r="W7" s="4"/>
      <c r="AH7" s="4" t="s">
        <v>54</v>
      </c>
      <c r="AI7" s="4" t="s">
        <v>54</v>
      </c>
      <c r="AJ7" s="4"/>
      <c r="AL7" s="5" t="s">
        <v>208</v>
      </c>
    </row>
    <row r="8" spans="1:39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  <c r="AL8" s="5" t="s">
        <v>208</v>
      </c>
    </row>
    <row r="9" spans="1:39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  <c r="AL9" s="5" t="s">
        <v>208</v>
      </c>
    </row>
    <row r="10" spans="1:39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9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9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9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9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9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9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8" ht="26.25" x14ac:dyDescent="0.45">
      <c r="A33" s="5" t="s">
        <v>53</v>
      </c>
      <c r="E33" s="19" t="s">
        <v>80</v>
      </c>
    </row>
    <row r="34" spans="1:38" ht="26.25" x14ac:dyDescent="0.45">
      <c r="A34" s="5" t="s">
        <v>53</v>
      </c>
      <c r="E34" s="19" t="s">
        <v>81</v>
      </c>
    </row>
    <row r="35" spans="1:38" ht="26.25" x14ac:dyDescent="0.45">
      <c r="A35" s="5" t="s">
        <v>53</v>
      </c>
      <c r="E35" s="19" t="s">
        <v>82</v>
      </c>
    </row>
    <row r="36" spans="1:38" ht="26.25" x14ac:dyDescent="0.45">
      <c r="A36" s="5" t="s">
        <v>53</v>
      </c>
      <c r="E36" s="19" t="s">
        <v>83</v>
      </c>
    </row>
    <row r="37" spans="1:38" x14ac:dyDescent="0.45">
      <c r="A37" s="5" t="s">
        <v>53</v>
      </c>
      <c r="E37" s="19" t="s">
        <v>84</v>
      </c>
    </row>
    <row r="38" spans="1:38" x14ac:dyDescent="0.45">
      <c r="A38" s="5" t="s">
        <v>53</v>
      </c>
      <c r="E38" s="19" t="s">
        <v>85</v>
      </c>
    </row>
    <row r="39" spans="1:38" x14ac:dyDescent="0.45">
      <c r="A39" s="5" t="s">
        <v>53</v>
      </c>
      <c r="E39" s="19" t="s">
        <v>86</v>
      </c>
    </row>
    <row r="40" spans="1:38" x14ac:dyDescent="0.45">
      <c r="A40" s="5" t="s">
        <v>53</v>
      </c>
      <c r="E40" s="19" t="s">
        <v>87</v>
      </c>
    </row>
    <row r="41" spans="1:38" x14ac:dyDescent="0.45">
      <c r="A41" s="5" t="s">
        <v>53</v>
      </c>
      <c r="E41" s="19" t="s">
        <v>88</v>
      </c>
    </row>
    <row r="42" spans="1:38" x14ac:dyDescent="0.45">
      <c r="A42" s="5" t="s">
        <v>53</v>
      </c>
      <c r="E42" s="19" t="s">
        <v>89</v>
      </c>
    </row>
    <row r="43" spans="1:38" x14ac:dyDescent="0.45">
      <c r="A43" s="5" t="s">
        <v>53</v>
      </c>
      <c r="E43" s="19" t="s">
        <v>90</v>
      </c>
    </row>
    <row r="44" spans="1:38" x14ac:dyDescent="0.45">
      <c r="A44" s="5" t="s">
        <v>53</v>
      </c>
      <c r="E44" s="19" t="s">
        <v>91</v>
      </c>
    </row>
    <row r="45" spans="1:38" ht="26.25" x14ac:dyDescent="0.45">
      <c r="A45" s="5" t="s">
        <v>53</v>
      </c>
      <c r="E45" s="19" t="s">
        <v>92</v>
      </c>
    </row>
    <row r="46" spans="1:38" ht="26.25" x14ac:dyDescent="0.45">
      <c r="A46" s="5" t="s">
        <v>53</v>
      </c>
      <c r="E46" s="19" t="s">
        <v>93</v>
      </c>
    </row>
    <row r="47" spans="1:38" x14ac:dyDescent="0.45">
      <c r="A47" s="5" t="s">
        <v>53</v>
      </c>
      <c r="E47" s="19" t="s">
        <v>94</v>
      </c>
      <c r="AL47" s="5" t="s">
        <v>129</v>
      </c>
    </row>
    <row r="48" spans="1:38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14" sqref="A14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171</v>
      </c>
      <c r="E1" s="51"/>
      <c r="F1" s="51"/>
      <c r="G1" s="51"/>
      <c r="H1" s="51"/>
      <c r="I1" s="51"/>
      <c r="J1" s="51"/>
      <c r="K1" s="51"/>
      <c r="L1" s="51" t="s">
        <v>202</v>
      </c>
      <c r="M1" s="51"/>
      <c r="N1" s="51"/>
      <c r="O1" s="51"/>
      <c r="P1" s="51"/>
      <c r="Q1" s="51"/>
      <c r="R1" s="51"/>
      <c r="S1" s="51"/>
      <c r="T1" s="51" t="s">
        <v>203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156</v>
      </c>
      <c r="B2" s="49" t="s">
        <v>158</v>
      </c>
      <c r="C2" s="49" t="s">
        <v>159</v>
      </c>
      <c r="D2" s="36" t="s">
        <v>132</v>
      </c>
      <c r="E2" s="47" t="s">
        <v>200</v>
      </c>
      <c r="F2" s="34" t="s">
        <v>127</v>
      </c>
      <c r="G2" s="34" t="s">
        <v>201</v>
      </c>
      <c r="H2" s="34" t="s">
        <v>160</v>
      </c>
      <c r="I2" s="34" t="s">
        <v>131</v>
      </c>
      <c r="J2" s="34" t="s">
        <v>204</v>
      </c>
      <c r="K2" s="35" t="s">
        <v>133</v>
      </c>
      <c r="L2" s="36" t="s">
        <v>132</v>
      </c>
      <c r="M2" s="47" t="s">
        <v>200</v>
      </c>
      <c r="N2" s="34" t="s">
        <v>127</v>
      </c>
      <c r="O2" s="34" t="s">
        <v>201</v>
      </c>
      <c r="P2" s="34" t="s">
        <v>160</v>
      </c>
      <c r="Q2" s="34" t="s">
        <v>131</v>
      </c>
      <c r="R2" s="34" t="s">
        <v>204</v>
      </c>
      <c r="S2" s="35" t="s">
        <v>133</v>
      </c>
      <c r="T2" s="38" t="s">
        <v>132</v>
      </c>
      <c r="U2" s="47" t="s">
        <v>200</v>
      </c>
      <c r="V2" s="34" t="s">
        <v>127</v>
      </c>
      <c r="W2" s="34" t="s">
        <v>201</v>
      </c>
      <c r="X2" s="34" t="s">
        <v>160</v>
      </c>
      <c r="Y2" s="34" t="s">
        <v>131</v>
      </c>
      <c r="Z2" s="34" t="s">
        <v>204</v>
      </c>
      <c r="AA2" s="35" t="s">
        <v>133</v>
      </c>
      <c r="AB2" s="40"/>
    </row>
    <row r="3" spans="1:28" x14ac:dyDescent="0.45">
      <c r="A3" t="s">
        <v>157</v>
      </c>
      <c r="B3" s="33"/>
      <c r="C3" s="33"/>
      <c r="D3" s="41">
        <v>2023</v>
      </c>
      <c r="E3" s="48">
        <v>2380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700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182</v>
      </c>
      <c r="B4" s="44">
        <v>43194</v>
      </c>
      <c r="C4" s="44">
        <v>43207</v>
      </c>
      <c r="D4" s="41">
        <v>2442</v>
      </c>
      <c r="E4" s="48">
        <v>2380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700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183</v>
      </c>
      <c r="B5" s="44">
        <v>43208</v>
      </c>
      <c r="C5" s="44">
        <v>43221</v>
      </c>
      <c r="D5" s="41">
        <v>2743.8</v>
      </c>
      <c r="E5" s="48">
        <v>2380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700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184</v>
      </c>
      <c r="B6" s="44">
        <v>43222</v>
      </c>
      <c r="C6" s="44">
        <v>43235</v>
      </c>
      <c r="D6" s="41">
        <v>2412</v>
      </c>
      <c r="E6" s="48">
        <v>2380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700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185</v>
      </c>
      <c r="B7" s="44">
        <v>43236</v>
      </c>
      <c r="C7" s="44">
        <v>43249</v>
      </c>
      <c r="D7" s="41">
        <v>2437.5</v>
      </c>
      <c r="E7" s="48">
        <v>2380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700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186</v>
      </c>
      <c r="B8" s="44">
        <v>43250</v>
      </c>
      <c r="C8" s="44">
        <v>43263</v>
      </c>
      <c r="D8" s="41">
        <v>2462.5</v>
      </c>
      <c r="E8" s="48">
        <v>2380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700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187</v>
      </c>
      <c r="B9" s="44">
        <v>43264</v>
      </c>
      <c r="C9" s="44">
        <v>43277</v>
      </c>
      <c r="D9" s="41">
        <v>2257</v>
      </c>
      <c r="E9" s="48">
        <v>2380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700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188</v>
      </c>
      <c r="B10" s="44">
        <v>43278</v>
      </c>
      <c r="C10" s="44">
        <v>43291</v>
      </c>
      <c r="D10" s="41">
        <v>2264.5</v>
      </c>
      <c r="E10" s="48">
        <v>2380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700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189</v>
      </c>
      <c r="B11" s="44">
        <v>43292</v>
      </c>
      <c r="C11" s="44">
        <v>43298</v>
      </c>
      <c r="D11" s="41">
        <v>2220.5</v>
      </c>
      <c r="E11" s="48">
        <v>2380</v>
      </c>
      <c r="F11" s="42">
        <v>2144</v>
      </c>
      <c r="G11" s="42">
        <v>1699.5</v>
      </c>
      <c r="H11" s="42">
        <f t="shared" ref="H11:H12" si="54">D11-I11</f>
        <v>1310.5</v>
      </c>
      <c r="I11" s="42">
        <v>910</v>
      </c>
      <c r="J11" s="21">
        <f t="shared" ref="J11" si="55" xml:space="preserve"> G11/D11</f>
        <v>0.76536816032425126</v>
      </c>
      <c r="K11" s="21">
        <f t="shared" ref="K11" si="56" xml:space="preserve"> H11/D11</f>
        <v>0.59018239135329875</v>
      </c>
      <c r="L11" s="43">
        <v>1106</v>
      </c>
      <c r="M11" s="48">
        <v>1400</v>
      </c>
      <c r="N11" s="42">
        <v>1050.5</v>
      </c>
      <c r="O11" s="42">
        <v>709</v>
      </c>
      <c r="P11" s="42">
        <f t="shared" ref="P11" si="57">L11-Q11</f>
        <v>579.5</v>
      </c>
      <c r="Q11" s="42">
        <v>526.5</v>
      </c>
      <c r="R11" s="21">
        <f t="shared" ref="R11" si="58" xml:space="preserve"> O11/L11</f>
        <v>0.6410488245931284</v>
      </c>
      <c r="S11" s="21">
        <f t="shared" ref="S11" si="59" xml:space="preserve"> P11/L11</f>
        <v>0.52396021699819173</v>
      </c>
      <c r="T11" s="41">
        <v>787</v>
      </c>
      <c r="U11" s="48">
        <v>700</v>
      </c>
      <c r="V11" s="42">
        <v>777</v>
      </c>
      <c r="W11" s="42">
        <v>734</v>
      </c>
      <c r="X11" s="42">
        <f t="shared" ref="X11" si="60">T11-Y11</f>
        <v>527.5</v>
      </c>
      <c r="Y11" s="42">
        <v>259.5</v>
      </c>
      <c r="Z11" s="21">
        <f t="shared" ref="Z11" si="61" xml:space="preserve"> W11/T11</f>
        <v>0.93265565438373565</v>
      </c>
      <c r="AA11" s="21">
        <f t="shared" ref="AA11" si="62">X11/T11</f>
        <v>0.67026683608640403</v>
      </c>
    </row>
    <row r="12" spans="1:28" x14ac:dyDescent="0.45">
      <c r="A12" t="s">
        <v>190</v>
      </c>
      <c r="B12" s="44">
        <v>43299</v>
      </c>
      <c r="C12" s="44">
        <v>43312</v>
      </c>
      <c r="D12" s="41">
        <v>2306.5</v>
      </c>
      <c r="E12" s="48">
        <v>2380</v>
      </c>
      <c r="F12" s="42">
        <v>2212</v>
      </c>
      <c r="G12" s="42">
        <v>1865.5</v>
      </c>
      <c r="H12" s="42">
        <f t="shared" si="54"/>
        <v>1513.5</v>
      </c>
      <c r="I12" s="42">
        <v>793</v>
      </c>
      <c r="J12" s="21">
        <f t="shared" ref="J12" si="63" xml:space="preserve"> G12/D12</f>
        <v>0.80880121396054627</v>
      </c>
      <c r="K12" s="21">
        <f t="shared" ref="K12" si="64" xml:space="preserve"> H12/D12</f>
        <v>0.65618903099934967</v>
      </c>
      <c r="L12" s="43">
        <v>1077</v>
      </c>
      <c r="M12" s="48">
        <v>1400</v>
      </c>
      <c r="N12" s="42">
        <v>1053.5</v>
      </c>
      <c r="O12" s="42">
        <v>827.5</v>
      </c>
      <c r="P12" s="42">
        <f t="shared" ref="P12" si="65">L12-Q12</f>
        <v>675.5</v>
      </c>
      <c r="Q12" s="42">
        <v>401.5</v>
      </c>
      <c r="R12" s="21">
        <f t="shared" ref="R12" si="66" xml:space="preserve"> O12/L12</f>
        <v>0.76833797585886721</v>
      </c>
      <c r="S12" s="21">
        <f t="shared" ref="S12" si="67" xml:space="preserve"> P12/L12</f>
        <v>0.627205199628598</v>
      </c>
      <c r="T12" s="41">
        <v>872.5</v>
      </c>
      <c r="U12" s="48">
        <v>700</v>
      </c>
      <c r="V12" s="42">
        <v>822.5</v>
      </c>
      <c r="W12" s="42">
        <v>751.5</v>
      </c>
      <c r="X12" s="42">
        <f t="shared" ref="X12" si="68">T12-Y12</f>
        <v>615.5</v>
      </c>
      <c r="Y12" s="42">
        <v>257</v>
      </c>
      <c r="Z12" s="21">
        <f t="shared" ref="Z12" si="69" xml:space="preserve"> W12/T12</f>
        <v>0.86131805157593122</v>
      </c>
      <c r="AA12" s="21">
        <f t="shared" ref="AA12" si="70">X12/T12</f>
        <v>0.70544412607449858</v>
      </c>
    </row>
    <row r="13" spans="1:28" x14ac:dyDescent="0.45">
      <c r="A13" t="s">
        <v>191</v>
      </c>
      <c r="B13" s="44">
        <v>43313</v>
      </c>
      <c r="C13" s="44">
        <v>43326</v>
      </c>
      <c r="D13" s="41">
        <v>2432.5</v>
      </c>
      <c r="E13" s="48">
        <v>2380</v>
      </c>
      <c r="F13" s="42">
        <v>2284.5</v>
      </c>
      <c r="G13" s="42">
        <v>2016.5</v>
      </c>
      <c r="H13" s="42">
        <f t="shared" ref="H13" si="71">D13-I13</f>
        <v>1707</v>
      </c>
      <c r="I13" s="42">
        <v>725.5</v>
      </c>
      <c r="J13" s="21">
        <f t="shared" ref="J13" si="72" xml:space="preserve"> G13/D13</f>
        <v>0.82898252826310381</v>
      </c>
      <c r="K13" s="21">
        <f t="shared" ref="K13" si="73" xml:space="preserve"> H13/D13</f>
        <v>0.7017471736896197</v>
      </c>
      <c r="L13" s="43">
        <v>1086.5</v>
      </c>
      <c r="M13" s="48">
        <v>1400</v>
      </c>
      <c r="N13" s="42">
        <v>1064.5</v>
      </c>
      <c r="O13" s="42">
        <v>885</v>
      </c>
      <c r="P13" s="42">
        <f t="shared" ref="P13" si="74">L13-Q13</f>
        <v>776.5</v>
      </c>
      <c r="Q13" s="42">
        <v>310</v>
      </c>
      <c r="R13" s="21">
        <f t="shared" ref="R13" si="75" xml:space="preserve"> O13/L13</f>
        <v>0.81454210768522783</v>
      </c>
      <c r="S13" s="21">
        <f t="shared" ref="S13" si="76" xml:space="preserve"> P13/L13</f>
        <v>0.71468016566958126</v>
      </c>
      <c r="T13" s="41">
        <v>944</v>
      </c>
      <c r="U13" s="48">
        <v>700</v>
      </c>
      <c r="V13" s="42">
        <v>874</v>
      </c>
      <c r="W13" s="42">
        <v>822.5</v>
      </c>
      <c r="X13" s="42">
        <f t="shared" ref="X13" si="77">T13-Y13</f>
        <v>693.5</v>
      </c>
      <c r="Y13" s="42">
        <v>250.5</v>
      </c>
      <c r="Z13" s="21">
        <f t="shared" ref="Z13" si="78" xml:space="preserve"> W13/T13</f>
        <v>0.87129237288135597</v>
      </c>
      <c r="AA13" s="21">
        <f t="shared" ref="AA13" si="79">X13/T13</f>
        <v>0.73463983050847459</v>
      </c>
    </row>
    <row r="14" spans="1:28" x14ac:dyDescent="0.45">
      <c r="A14" t="s">
        <v>193</v>
      </c>
      <c r="B14" s="44">
        <v>43327</v>
      </c>
      <c r="C14" s="44">
        <v>43340</v>
      </c>
      <c r="D14" s="41" t="e">
        <f>GETPIVOTDATA("Epic Total Estimate", Features!$A$5, "Type", "Epic")</f>
        <v>#REF!</v>
      </c>
      <c r="E14" s="48">
        <v>2380</v>
      </c>
      <c r="F14" s="42" t="e">
        <f>GETPIVOTDATA("Stories Estimate", Features!$A$5, "Type", "Epic")</f>
        <v>#REF!</v>
      </c>
      <c r="G14" s="42" t="e">
        <f>GETPIVOTDATA("Epic Decomposed", Features!$A$5, "Type", "Epic")</f>
        <v>#REF!</v>
      </c>
      <c r="H14" s="42" t="e">
        <f t="shared" ref="H14" si="80">D14-I14</f>
        <v>#REF!</v>
      </c>
      <c r="I14" s="42" t="e">
        <f>GETPIVOTDATA("Epic Remaining Estimate", Features!$A$5, "Type", "Epic")</f>
        <v>#REF!</v>
      </c>
      <c r="J14" s="21" t="e">
        <f t="shared" ref="J14" si="81" xml:space="preserve"> G14/D14</f>
        <v>#REF!</v>
      </c>
      <c r="K14" s="21" t="e">
        <f t="shared" ref="K14" si="82" xml:space="preserve"> H14/D14</f>
        <v>#REF!</v>
      </c>
      <c r="L14" s="43" t="e">
        <f>GETPIVOTDATA("Epic Total Estimate", Features!$A$5, "Type", "Epic", "ST:Components", "Diagram Editor")</f>
        <v>#REF!</v>
      </c>
      <c r="M14" s="48">
        <v>1400</v>
      </c>
      <c r="N14" s="42" t="e">
        <f>GETPIVOTDATA("Stories Estimate", Features!$A$5, "Type", "Epic", "ST:Components", "Diagram Editor")</f>
        <v>#REF!</v>
      </c>
      <c r="O14" s="42" t="e">
        <f>GETPIVOTDATA("Epic Decomposed", Features!$A$5, "Type", "Epic", "ST:Components", "Diagram Editor")</f>
        <v>#REF!</v>
      </c>
      <c r="P14" s="42" t="e">
        <f t="shared" ref="P14" si="83">L14-Q14</f>
        <v>#REF!</v>
      </c>
      <c r="Q14" s="42" t="e">
        <f>GETPIVOTDATA("Epic Remaining Estimate", Features!$A$5, "Type", "Epic", "ST:Components", "Diagram Editor")</f>
        <v>#REF!</v>
      </c>
      <c r="R14" s="21" t="e">
        <f t="shared" ref="R14" si="84" xml:space="preserve"> O14/L14</f>
        <v>#REF!</v>
      </c>
      <c r="S14" s="21" t="e">
        <f t="shared" ref="S14" si="85" xml:space="preserve"> P14/L14</f>
        <v>#REF!</v>
      </c>
      <c r="T14" s="41" t="e">
        <f>GETPIVOTDATA("Epic Total Estimate", Features!$A$5, "Type", "Epic", "ST:Components", "Artifact List")</f>
        <v>#REF!</v>
      </c>
      <c r="U14" s="48">
        <v>700</v>
      </c>
      <c r="V14" s="42" t="e">
        <f>GETPIVOTDATA("Stories Estimate", Features!$A$5, "Type", "Epic", "ST:Components", "Artifact List")</f>
        <v>#REF!</v>
      </c>
      <c r="W14" s="42" t="e">
        <f>GETPIVOTDATA("Epic Decomposed", Features!$A$5, "Type", "Epic", "ST:Components", "Artifact List")</f>
        <v>#REF!</v>
      </c>
      <c r="X14" s="42" t="e">
        <f t="shared" ref="X14" si="86">T14-Y14</f>
        <v>#REF!</v>
      </c>
      <c r="Y14" s="42" t="e">
        <f>GETPIVOTDATA("Epic Remaining Estimate", Features!$A$5, "Type", "Epic", "ST:Components", "Artifact List")</f>
        <v>#REF!</v>
      </c>
      <c r="Z14" s="21" t="e">
        <f t="shared" ref="Z14" si="87" xml:space="preserve"> W14/T14</f>
        <v>#REF!</v>
      </c>
      <c r="AA14" s="21" t="e">
        <f t="shared" ref="AA14" si="88">X14/T14</f>
        <v>#REF!</v>
      </c>
    </row>
    <row r="15" spans="1:28" x14ac:dyDescent="0.45">
      <c r="A15" t="s">
        <v>192</v>
      </c>
      <c r="B15" s="44">
        <v>43341</v>
      </c>
      <c r="C15" s="44">
        <v>43354</v>
      </c>
      <c r="E15" s="48">
        <v>2380</v>
      </c>
      <c r="M15" s="48">
        <v>1400</v>
      </c>
      <c r="U15" s="48">
        <v>700</v>
      </c>
    </row>
    <row r="16" spans="1:28" x14ac:dyDescent="0.45">
      <c r="A16" t="s">
        <v>194</v>
      </c>
      <c r="B16" s="44">
        <v>43355</v>
      </c>
      <c r="C16" s="44">
        <v>43368</v>
      </c>
      <c r="E16" s="48">
        <v>2380</v>
      </c>
      <c r="M16" s="48">
        <v>1400</v>
      </c>
      <c r="U16" s="48">
        <v>700</v>
      </c>
    </row>
    <row r="17" spans="1:21" x14ac:dyDescent="0.45">
      <c r="A17" t="s">
        <v>195</v>
      </c>
      <c r="B17" s="46">
        <v>43369</v>
      </c>
      <c r="C17" s="46">
        <v>43382</v>
      </c>
      <c r="E17" s="48">
        <v>2380</v>
      </c>
      <c r="M17" s="48">
        <v>1400</v>
      </c>
      <c r="U17" s="48">
        <v>700</v>
      </c>
    </row>
    <row r="18" spans="1:21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2018-08-22T20:39:51Z</dcterms:modified>
</cp:coreProperties>
</file>