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51FD8F25-0A9F-4CF4-B499-562B3CC4595D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189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4" i="9"/>
  <c r="I4" i="26"/>
  <c r="D16" i="24"/>
  <c r="F4" i="26"/>
  <c r="AB4" i="26"/>
  <c r="G4" i="26"/>
  <c r="T4" i="26"/>
  <c r="O4" i="9"/>
  <c r="O4" i="26"/>
  <c r="V4" i="26"/>
  <c r="Q4" i="26"/>
  <c r="P4" i="9"/>
  <c r="N4" i="26"/>
  <c r="W4" i="26"/>
  <c r="B18" i="9"/>
  <c r="N4" i="9"/>
  <c r="AD4" i="26"/>
  <c r="T4" i="9"/>
  <c r="R4" i="9"/>
  <c r="X4" i="9"/>
  <c r="AE4" i="26"/>
  <c r="Y4" i="26"/>
  <c r="AG4" i="26"/>
  <c r="L4" i="26"/>
  <c r="D4" i="26"/>
  <c r="C16" i="24"/>
  <c r="V4" i="9"/>
  <c r="M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AI5" i="26" l="1"/>
  <c r="AA5" i="26"/>
  <c r="R5" i="26"/>
  <c r="AH5" i="26"/>
  <c r="S5" i="26"/>
  <c r="K5" i="26"/>
  <c r="Z5" i="26"/>
  <c r="J5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<sst xmlns="http://schemas.openxmlformats.org/spreadsheetml/2006/main" count="1191" uniqueCount="283">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</sst>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470</c:v>
                </c:pt>
                <c:pt idx="1">
                  <c:v>406.8656716417911</c:v>
                </c:pt>
                <c:pt idx="2">
                  <c:v>336.71641791044777</c:v>
                </c:pt>
                <c:pt idx="3">
                  <c:v>266.56716417910451</c:v>
                </c:pt>
                <c:pt idx="4">
                  <c:v>196.41791044776119</c:v>
                </c:pt>
                <c:pt idx="5">
                  <c:v>133.28358208955225</c:v>
                </c:pt>
                <c:pt idx="6">
                  <c:v>63.134328358208982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470</c:v>
                </c:pt>
                <c:pt idx="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86.778058796299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8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8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Wavelength1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271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20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252</v>
      </c>
      <c r="E16" t="str">
        <f>"Sprint " &amp; SUBSTITUTE($B$1,"Venus", "") &amp; " Progress"</f>
        <v>Sprint Wavelength1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Wavelength1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Wavelength1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Wavelength1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Wavelength1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Wavelength1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Wavelength1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Wavelength1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3.44140625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0.13432835820895522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0.86567164179104483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470</v>
      </c>
      <c r="R3" s="42">
        <v>465</v>
      </c>
      <c r="S3" s="40">
        <f>$Q$26*(100%-K3)</f>
        <v>200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Estimate",$AB$4,"ST:Components","Visio Import/Export")/GETPIVOTDATA("Epic Total Estimate",$AB$4,"ST:Components","Visio Import/Export")</f>
        <v>-2</v>
      </c>
      <c r="P4" s="76">
        <f>100%-GETPIVOTDATA("Epic Remaining Estimate",$AB$4,"ST:Components","Logging and Audit")/GETPIVOTDATA("Epic Total Estimate",$AB$4,"ST:Components","Logging and Audit")</f>
        <v>-2</v>
      </c>
      <c r="Q4" s="40">
        <f>$Q$25*(100%-K4)</f>
        <v>406.8656716417911</v>
      </c>
      <c r="R4" s="42">
        <f>GETPIVOTDATA("Epic Remaining Estimate",$AB$4)</f>
        <v>450</v>
      </c>
      <c r="S4" s="42">
        <f>$Q$26*(100%-K4)</f>
        <v>173.13432835820896</v>
      </c>
      <c r="T4" s="42">
        <f>GETPIVOTDATA("Epic Remaining Estimate",$AB$4,"ST:Components","Admin")</f>
        <v>150</v>
      </c>
      <c r="U4" s="40">
        <f>$Q$27*(100%-L4)</f>
        <v>173.13432835820896</v>
      </c>
      <c r="V4" s="42">
        <f>GETPIVOTDATA("Epic Remaining Estimate",$AB$4,"ST:Components","Visio Import/Export")</f>
        <v>150</v>
      </c>
      <c r="W4" s="40">
        <f>$Q$28*(100%-K4)</f>
        <v>51.940298507462693</v>
      </c>
      <c r="X4" s="42">
        <f>GETPIVOTDATA("Epic Remaining Estimate",$AB$4,"ST:Components","Logging and Audit")</f>
        <v>150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336.71641791044777</v>
      </c>
      <c r="R5" s="42"/>
      <c r="S5" s="42">
        <f t="shared" ref="S5:S9" si="2">$Q$26*(100%-K5)</f>
        <v>143.28358208955225</v>
      </c>
      <c r="T5" s="42"/>
      <c r="U5" s="40">
        <f t="shared" ref="U5:U9" si="3">$Q$27*(100%-L5)</f>
        <v>143.28358208955225</v>
      </c>
      <c r="V5" s="42"/>
      <c r="W5" s="40">
        <f t="shared" ref="W5:W9" si="4">$Q$28*(100%-K5)</f>
        <v>42.985074626865675</v>
      </c>
      <c r="X5" s="42"/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43886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266.56716417910451</v>
      </c>
      <c r="R6" s="42"/>
      <c r="S6" s="42">
        <f t="shared" ref="S6" si="6">$Q$26*(100%-K6)</f>
        <v>113.43283582089553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196.41791044776119</v>
      </c>
      <c r="R7" s="42"/>
      <c r="S7" s="42">
        <f t="shared" si="2"/>
        <v>83.582089552238799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133.28358208955225</v>
      </c>
      <c r="R8" s="42"/>
      <c r="S8" s="42">
        <f t="shared" si="2"/>
        <v>56.716417910447767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63.134328358208982</v>
      </c>
      <c r="R9" s="42"/>
      <c r="S9" s="42">
        <f t="shared" si="2"/>
        <v>26.865671641791057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0.13432835820895522</v>
      </c>
    </row>
    <row r="23" spans="1:24" x14ac:dyDescent="0.3">
      <c r="A23" t="s">
        <v>138</v>
      </c>
      <c r="B23" s="30">
        <f ca="1">MAX(100%,B22)-B22</f>
        <v>0.86567164179104483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470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200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470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200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f>GETPIVOTDATA("Epic Total Estimate", $AL$8, "Type", "Epic")</f>
        <v>600</v>
      </c>
      <c r="E4" s="58">
        <f>_ReleaseData!$Q$25</f>
        <v>470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200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"Visio Import/Export")</f>
        <v>50</v>
      </c>
      <c r="U4" s="58">
        <f>_ReleaseData!$Q$27</f>
        <v>200</v>
      </c>
      <c r="V4" s="40">
        <f>GETPIVOTDATA("Stories Estimate", $AL$8, "Type", "Epic", "ST:Components", "Visio Import/Export")</f>
        <v>0</v>
      </c>
      <c r="W4" s="40">
        <f>GETPIVOTDATA("Epic Decomposed", $AL$8, "Type", "Epic", "ST:Components", "Visio Import/Export")</f>
        <v>180</v>
      </c>
      <c r="X4" s="40">
        <f t="shared" si="6"/>
        <v>-100</v>
      </c>
      <c r="Y4" s="40">
        <f>GETPIVOTDATA("Epic Remaining Estimate", $AL$8, "Type", "Epic", "ST:Components", "Visio Import/Export")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"Logging and Audit")</f>
        <v>50</v>
      </c>
      <c r="AC4" s="58">
        <f>_ReleaseData!$Q$28</f>
        <v>60</v>
      </c>
      <c r="AD4" s="40">
        <f>GETPIVOTDATA("Stories Estimate", $AL$8, "Type", "Epic", "ST:Components", "Logging and Audit")</f>
        <v>0</v>
      </c>
      <c r="AE4" s="40">
        <f>GETPIVOTDATA("Epic Decomposed", $AL$8, "Type", "Epic", "ST:Components", "Logging and Audit")</f>
        <v>180</v>
      </c>
      <c r="AF4" s="40">
        <f t="shared" si="9"/>
        <v>-100</v>
      </c>
      <c r="AG4" s="40">
        <f>GETPIVOTDATA("Epic Remaining Estimate", $AL$8, "Type", "Epic", "ST:Components", "Logging and Audit")</f>
        <v>150</v>
      </c>
      <c r="AH4" s="33">
        <f t="shared" si="10"/>
        <v>3.6</v>
      </c>
      <c r="AI4" s="33">
        <f t="shared" si="11"/>
        <v>-2</v>
      </c>
    </row>
    <row r="5" spans="1:42" x14ac:dyDescent="0.3">
      <c r="A5" t="s">
        <v>264</v>
      </c>
      <c r="B5" s="60">
        <v>43887</v>
      </c>
      <c r="C5" s="60">
        <v>43900</v>
      </c>
      <c r="D5" s="57"/>
      <c r="E5" s="58"/>
      <c r="F5" s="40"/>
      <c r="G5" s="40"/>
      <c r="H5" s="40"/>
      <c r="I5" s="40"/>
      <c r="J5" s="33" t="e">
        <f t="shared" ref="J5" si="12" xml:space="preserve"> G5/D5</f>
        <v>#DIV/0!</v>
      </c>
      <c r="K5" s="33" t="e">
        <f t="shared" ref="K5" si="13" xml:space="preserve"> H5/D5</f>
        <v>#DIV/0!</v>
      </c>
      <c r="L5" s="59"/>
      <c r="M5" s="58"/>
      <c r="N5" s="40"/>
      <c r="O5" s="40"/>
      <c r="P5" s="40"/>
      <c r="Q5" s="40"/>
      <c r="R5" s="33" t="e">
        <f t="shared" ref="R5" si="14" xml:space="preserve"> O5/L5</f>
        <v>#DIV/0!</v>
      </c>
      <c r="S5" s="33" t="e">
        <f t="shared" ref="S5" si="15" xml:space="preserve"> P5/L5</f>
        <v>#DIV/0!</v>
      </c>
      <c r="T5" s="57"/>
      <c r="U5" s="58"/>
      <c r="V5" s="40"/>
      <c r="W5" s="40"/>
      <c r="X5" s="40"/>
      <c r="Y5" s="40"/>
      <c r="Z5" s="33" t="e">
        <f t="shared" ref="Z5" si="16" xml:space="preserve"> W5/T5</f>
        <v>#DIV/0!</v>
      </c>
      <c r="AA5" s="33" t="e">
        <f t="shared" ref="AA5" si="17">X5/T5</f>
        <v>#DIV/0!</v>
      </c>
      <c r="AB5" s="57"/>
      <c r="AC5" s="58"/>
      <c r="AD5" s="40"/>
      <c r="AE5" s="40"/>
      <c r="AF5" s="40"/>
      <c r="AG5" s="40"/>
      <c r="AH5" s="33" t="e">
        <f t="shared" ref="AH5" si="18" xml:space="preserve"> AE5/AB5</f>
        <v>#DIV/0!</v>
      </c>
      <c r="AI5" s="33" t="e">
        <f t="shared" ref="AI5" si="19">AF5/AB5</f>
        <v>#DIV/0!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/>
      <c r="F6" s="40"/>
      <c r="G6" s="40"/>
      <c r="H6" s="40"/>
      <c r="I6" s="40"/>
      <c r="J6" s="33" t="e">
        <f t="shared" ref="J6" si="20" xml:space="preserve"> G6/D6</f>
        <v>#DIV/0!</v>
      </c>
      <c r="K6" s="33" t="e">
        <f t="shared" ref="K6" si="21" xml:space="preserve"> H6/D6</f>
        <v>#DIV/0!</v>
      </c>
      <c r="L6" s="59"/>
      <c r="M6" s="58"/>
      <c r="N6" s="40"/>
      <c r="O6" s="40"/>
      <c r="P6" s="40"/>
      <c r="Q6" s="40"/>
      <c r="R6" s="33" t="e">
        <f t="shared" ref="R6" si="22" xml:space="preserve"> O6/L6</f>
        <v>#DIV/0!</v>
      </c>
      <c r="S6" s="33" t="e">
        <f t="shared" ref="S6" si="23" xml:space="preserve"> P6/L6</f>
        <v>#DIV/0!</v>
      </c>
      <c r="T6" s="57"/>
      <c r="U6" s="58"/>
      <c r="V6" s="40"/>
      <c r="W6" s="40"/>
      <c r="X6" s="40"/>
      <c r="Y6" s="40"/>
      <c r="Z6" s="33" t="e">
        <f t="shared" ref="Z6" si="24" xml:space="preserve"> W6/T6</f>
        <v>#DIV/0!</v>
      </c>
      <c r="AA6" s="33" t="e">
        <f t="shared" ref="AA6" si="25">X6/T6</f>
        <v>#DIV/0!</v>
      </c>
      <c r="AB6" s="57"/>
      <c r="AC6" s="58"/>
      <c r="AD6" s="40"/>
      <c r="AE6" s="40"/>
      <c r="AF6" s="40"/>
      <c r="AG6" s="40"/>
      <c r="AH6" s="33" t="e">
        <f t="shared" ref="AH6" si="26" xml:space="preserve"> AE6/AB6</f>
        <v>#DIV/0!</v>
      </c>
      <c r="AI6" s="33" t="e">
        <f t="shared" ref="AI6" si="27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/>
      <c r="F7" s="40"/>
      <c r="G7" s="40"/>
      <c r="H7" s="40"/>
      <c r="I7" s="40"/>
      <c r="J7" s="33" t="e">
        <f t="shared" ref="J7:J8" si="28" xml:space="preserve"> G7/D7</f>
        <v>#DIV/0!</v>
      </c>
      <c r="K7" s="33" t="e">
        <f t="shared" ref="K7:K8" si="29" xml:space="preserve"> H7/D7</f>
        <v>#DIV/0!</v>
      </c>
      <c r="L7" s="59"/>
      <c r="M7" s="58"/>
      <c r="N7" s="40"/>
      <c r="O7" s="40"/>
      <c r="P7" s="40"/>
      <c r="Q7" s="40"/>
      <c r="R7" s="33" t="e">
        <f t="shared" ref="R7:R8" si="30" xml:space="preserve"> O7/L7</f>
        <v>#DIV/0!</v>
      </c>
      <c r="S7" s="33" t="e">
        <f t="shared" ref="S7:S8" si="31" xml:space="preserve"> P7/L7</f>
        <v>#DIV/0!</v>
      </c>
      <c r="T7" s="57"/>
      <c r="U7" s="58"/>
      <c r="V7" s="40"/>
      <c r="W7" s="40"/>
      <c r="X7" s="40"/>
      <c r="Y7" s="40"/>
      <c r="Z7" s="33" t="e">
        <f t="shared" ref="Z7:Z8" si="32" xml:space="preserve"> W7/T7</f>
        <v>#DIV/0!</v>
      </c>
      <c r="AA7" s="33" t="e">
        <f t="shared" ref="AA7:AA8" si="33">X7/T7</f>
        <v>#DIV/0!</v>
      </c>
      <c r="AB7" s="57"/>
      <c r="AC7" s="58"/>
      <c r="AD7" s="40"/>
      <c r="AE7" s="40"/>
      <c r="AF7" s="40"/>
      <c r="AG7" s="40"/>
      <c r="AH7" s="33" t="e">
        <f t="shared" ref="AH7:AH8" si="34" xml:space="preserve"> AE7/AB7</f>
        <v>#DIV/0!</v>
      </c>
      <c r="AI7" s="33" t="e">
        <f t="shared" ref="AI7:AI8" si="35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/>
      <c r="F8" s="40"/>
      <c r="G8" s="40"/>
      <c r="H8" s="40"/>
      <c r="I8" s="40"/>
      <c r="J8" s="33" t="e">
        <f t="shared" si="28"/>
        <v>#DIV/0!</v>
      </c>
      <c r="K8" s="33" t="e">
        <f t="shared" si="29"/>
        <v>#DIV/0!</v>
      </c>
      <c r="L8" s="59"/>
      <c r="M8" s="58"/>
      <c r="N8" s="40"/>
      <c r="O8" s="40"/>
      <c r="P8" s="40"/>
      <c r="Q8" s="40"/>
      <c r="R8" s="33" t="e">
        <f t="shared" si="30"/>
        <v>#DIV/0!</v>
      </c>
      <c r="S8" s="33" t="e">
        <f t="shared" si="31"/>
        <v>#DIV/0!</v>
      </c>
      <c r="T8" s="57"/>
      <c r="U8" s="58"/>
      <c r="V8" s="40"/>
      <c r="W8" s="40"/>
      <c r="X8" s="40"/>
      <c r="Y8" s="40"/>
      <c r="Z8" s="33" t="e">
        <f t="shared" si="32"/>
        <v>#DIV/0!</v>
      </c>
      <c r="AA8" s="33" t="e">
        <f t="shared" si="33"/>
        <v>#DIV/0!</v>
      </c>
      <c r="AB8" s="57"/>
      <c r="AC8" s="58"/>
      <c r="AD8" s="40"/>
      <c r="AE8" s="40"/>
      <c r="AF8" s="40"/>
      <c r="AG8" s="40"/>
      <c r="AH8" s="33" t="e">
        <f t="shared" si="34"/>
        <v>#DIV/0!</v>
      </c>
      <c r="AI8" s="33" t="e">
        <f t="shared" si="35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/>
      <c r="F9" s="40"/>
      <c r="G9" s="40"/>
      <c r="H9" s="40"/>
      <c r="I9" s="40"/>
      <c r="J9" s="33" t="e">
        <f t="shared" ref="J9" si="36" xml:space="preserve"> G9/D9</f>
        <v>#DIV/0!</v>
      </c>
      <c r="K9" s="33" t="e">
        <f t="shared" ref="K9" si="37" xml:space="preserve"> H9/D9</f>
        <v>#DIV/0!</v>
      </c>
      <c r="L9" s="59"/>
      <c r="M9" s="58"/>
      <c r="N9" s="40"/>
      <c r="O9" s="40"/>
      <c r="P9" s="40"/>
      <c r="Q9" s="40"/>
      <c r="R9" s="33" t="e">
        <f t="shared" ref="R9" si="38" xml:space="preserve"> O9/L9</f>
        <v>#DIV/0!</v>
      </c>
      <c r="S9" s="33" t="e">
        <f t="shared" ref="S9" si="39" xml:space="preserve"> P9/L9</f>
        <v>#DIV/0!</v>
      </c>
      <c r="T9" s="57"/>
      <c r="U9" s="58"/>
      <c r="V9" s="40"/>
      <c r="W9" s="40"/>
      <c r="X9" s="40"/>
      <c r="Y9" s="40"/>
      <c r="Z9" s="33" t="e">
        <f t="shared" ref="Z9" si="40" xml:space="preserve"> W9/T9</f>
        <v>#DIV/0!</v>
      </c>
      <c r="AA9" s="33" t="e">
        <f t="shared" ref="AA9" si="41">X9/T9</f>
        <v>#DIV/0!</v>
      </c>
      <c r="AB9" s="57"/>
      <c r="AC9" s="58"/>
      <c r="AD9" s="40"/>
      <c r="AE9" s="40"/>
      <c r="AF9" s="40"/>
      <c r="AG9" s="40"/>
      <c r="AH9" s="33" t="e">
        <f t="shared" ref="AH9" si="42" xml:space="preserve"> AE9/AB9</f>
        <v>#DIV/0!</v>
      </c>
      <c r="AI9" s="33" t="e">
        <f t="shared" ref="AI9" si="43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/>
      <c r="F10" s="40"/>
      <c r="G10" s="40"/>
      <c r="H10" s="40"/>
      <c r="I10" s="40"/>
      <c r="J10" s="33" t="e">
        <f t="shared" ref="J10" si="44" xml:space="preserve"> G10/D10</f>
        <v>#DIV/0!</v>
      </c>
      <c r="K10" s="33" t="e">
        <f t="shared" ref="K10" si="45" xml:space="preserve"> H10/D10</f>
        <v>#DIV/0!</v>
      </c>
      <c r="L10" s="59"/>
      <c r="M10" s="58"/>
      <c r="N10" s="40"/>
      <c r="O10" s="40"/>
      <c r="P10" s="40"/>
      <c r="Q10" s="40"/>
      <c r="R10" s="33" t="e">
        <f t="shared" ref="R10" si="46" xml:space="preserve"> O10/L10</f>
        <v>#DIV/0!</v>
      </c>
      <c r="S10" s="33" t="e">
        <f t="shared" ref="S10" si="47" xml:space="preserve"> P10/L10</f>
        <v>#DIV/0!</v>
      </c>
      <c r="T10" s="57"/>
      <c r="U10" s="58"/>
      <c r="V10" s="40"/>
      <c r="W10" s="40"/>
      <c r="X10" s="40"/>
      <c r="Y10" s="40"/>
      <c r="Z10" s="33" t="e">
        <f t="shared" ref="Z10" si="48" xml:space="preserve"> W10/T10</f>
        <v>#DIV/0!</v>
      </c>
      <c r="AA10" s="33" t="e">
        <f t="shared" ref="AA10" si="49">X10/T10</f>
        <v>#DIV/0!</v>
      </c>
      <c r="AB10" s="57"/>
      <c r="AC10" s="58"/>
      <c r="AD10" s="40"/>
      <c r="AE10" s="40"/>
      <c r="AF10" s="40"/>
      <c r="AG10" s="40"/>
      <c r="AH10" s="33" t="e">
        <f t="shared" ref="AH10" si="50" xml:space="preserve"> AE10/AB10</f>
        <v>#DIV/0!</v>
      </c>
      <c r="AI10" s="33" t="e">
        <f t="shared" ref="AI10" si="51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264</v>
      </c>
      <c r="C17" s="20"/>
      <c r="D17" s="20"/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2020-02-25T23:41:24Z</dcterms:modified>
</cp:coreProperties>
</file>